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3. China\"/>
    </mc:Choice>
  </mc:AlternateContent>
  <bookViews>
    <workbookView xWindow="0" yWindow="0" windowWidth="19200" windowHeight="8010" tabRatio="878" firstSheet="48" activeTab="66"/>
  </bookViews>
  <sheets>
    <sheet name="INDICE" sheetId="192" r:id="rId1"/>
    <sheet name="I" sheetId="202" r:id="rId2"/>
    <sheet name="II" sheetId="203" r:id="rId3"/>
    <sheet name="III" sheetId="204" r:id="rId4"/>
    <sheet name="A1" sheetId="183" r:id="rId5"/>
    <sheet name="A2" sheetId="38" r:id="rId6"/>
    <sheet name="A3" sheetId="191" r:id="rId7"/>
    <sheet name="A4" sheetId="184" r:id="rId8"/>
    <sheet name="A5" sheetId="68" r:id="rId9"/>
    <sheet name="A6" sheetId="156" r:id="rId10"/>
    <sheet name="A7" sheetId="55" r:id="rId11"/>
    <sheet name="A8" sheetId="155" r:id="rId12"/>
    <sheet name="A9" sheetId="80" r:id="rId13"/>
    <sheet name="A10" sheetId="157" r:id="rId14"/>
    <sheet name="A11" sheetId="82" r:id="rId15"/>
    <sheet name="A12" sheetId="158" r:id="rId16"/>
    <sheet name="A13" sheetId="84" r:id="rId17"/>
    <sheet name="A14" sheetId="159" r:id="rId18"/>
    <sheet name="A15" sheetId="146" r:id="rId19"/>
    <sheet name="A16" sheetId="160" r:id="rId20"/>
    <sheet name="A17" sheetId="147" r:id="rId21"/>
    <sheet name="A18" sheetId="161" r:id="rId22"/>
    <sheet name="A19" sheetId="148" r:id="rId23"/>
    <sheet name="A20" sheetId="162" r:id="rId24"/>
    <sheet name="A21" sheetId="149" r:id="rId25"/>
    <sheet name="A22" sheetId="163" r:id="rId26"/>
    <sheet name="A23" sheetId="150" r:id="rId27"/>
    <sheet name="A24" sheetId="164" r:id="rId28"/>
    <sheet name="A25" sheetId="151" r:id="rId29"/>
    <sheet name="A26" sheetId="165" r:id="rId30"/>
    <sheet name="A27" sheetId="152" r:id="rId31"/>
    <sheet name="A28" sheetId="166" r:id="rId32"/>
    <sheet name="A29 " sheetId="153" r:id="rId33"/>
    <sheet name="A30" sheetId="167" r:id="rId34"/>
    <sheet name="A31" sheetId="154" r:id="rId35"/>
    <sheet name="A32" sheetId="168" r:id="rId36"/>
    <sheet name="A33" sheetId="44" r:id="rId37"/>
    <sheet name="A34" sheetId="169" r:id="rId38"/>
    <sheet name="A35" sheetId="45" r:id="rId39"/>
    <sheet name="A36" sheetId="170" r:id="rId40"/>
    <sheet name="A37" sheetId="46" r:id="rId41"/>
    <sheet name="A38" sheetId="171" r:id="rId42"/>
    <sheet name="A39" sheetId="47" r:id="rId43"/>
    <sheet name="A40" sheetId="172" r:id="rId44"/>
    <sheet name="A41" sheetId="48" r:id="rId45"/>
    <sheet name="A42" sheetId="173" r:id="rId46"/>
    <sheet name="A43" sheetId="49" r:id="rId47"/>
    <sheet name="A44" sheetId="174" r:id="rId48"/>
    <sheet name="A45" sheetId="50" r:id="rId49"/>
    <sheet name="A46" sheetId="175" r:id="rId50"/>
    <sheet name="A47" sheetId="51" r:id="rId51"/>
    <sheet name="A48" sheetId="176" r:id="rId52"/>
    <sheet name="A49" sheetId="52" r:id="rId53"/>
    <sheet name="A50" sheetId="177" r:id="rId54"/>
    <sheet name="A51" sheetId="53" r:id="rId55"/>
    <sheet name="A52" sheetId="178" r:id="rId56"/>
    <sheet name="A53" sheetId="54" r:id="rId57"/>
    <sheet name="A54" sheetId="179" r:id="rId58"/>
    <sheet name="A55" sheetId="67" r:id="rId59"/>
    <sheet name="A56" sheetId="190" r:id="rId60"/>
    <sheet name="A57" sheetId="76" r:id="rId61"/>
    <sheet name="A58" sheetId="145" r:id="rId62"/>
    <sheet name="A59" sheetId="129" r:id="rId63"/>
    <sheet name="A60" sheetId="134" r:id="rId64"/>
    <sheet name="A61" sheetId="188" r:id="rId65"/>
    <sheet name="A62" sheetId="189" r:id="rId66"/>
    <sheet name="A63" sheetId="187" r:id="rId67"/>
  </sheets>
  <externalReferences>
    <externalReference r:id="rId68"/>
    <externalReference r:id="rId69"/>
    <externalReference r:id="rId70"/>
    <externalReference r:id="rId71"/>
  </externalReferences>
  <definedNames>
    <definedName name="__123Graph_D" localSheetId="3" hidden="1">'[1]1990'!#REF!</definedName>
    <definedName name="__123Graph_D" hidden="1">'[2]1990'!#REF!</definedName>
    <definedName name="__123Graph_E" localSheetId="3" hidden="1">'[1]1990'!#REF!</definedName>
    <definedName name="__123Graph_E" hidden="1">'[2]1990'!#REF!</definedName>
    <definedName name="__123Graph_F" localSheetId="3" hidden="1">'[1]1990'!#REF!</definedName>
    <definedName name="__123Graph_F" hidden="1">'[2]1990'!#REF!</definedName>
    <definedName name="_xlnm._FilterDatabase" localSheetId="12" hidden="1">'A9'!$B$4:$S$63</definedName>
    <definedName name="kil" hidden="1">'[2]1990'!#REF!</definedName>
    <definedName name="vgol" hidden="1">'[1]1990'!#REF!</definedName>
  </definedNames>
  <calcPr calcId="152511" calcMode="manual"/>
</workbook>
</file>

<file path=xl/calcChain.xml><?xml version="1.0" encoding="utf-8"?>
<calcChain xmlns="http://schemas.openxmlformats.org/spreadsheetml/2006/main">
  <c r="D47" i="178" l="1"/>
  <c r="D48" i="178"/>
  <c r="D49" i="178"/>
  <c r="D50" i="178"/>
  <c r="D51" i="178"/>
  <c r="D52" i="178"/>
  <c r="D53" i="178"/>
  <c r="D54" i="178"/>
  <c r="D55" i="178"/>
  <c r="D56" i="178"/>
  <c r="D57" i="178"/>
  <c r="D58" i="178"/>
  <c r="D59" i="178"/>
  <c r="D60" i="178"/>
  <c r="D61" i="178"/>
  <c r="D62" i="178"/>
  <c r="D63" i="178"/>
  <c r="D49" i="53"/>
  <c r="D50" i="53"/>
  <c r="D51" i="53"/>
  <c r="D52" i="53"/>
  <c r="D53" i="53"/>
  <c r="D54" i="53"/>
  <c r="D55" i="53"/>
  <c r="D56" i="53"/>
  <c r="D57" i="53"/>
  <c r="D58" i="53"/>
  <c r="D59" i="53"/>
  <c r="D60" i="53"/>
  <c r="D61" i="53"/>
  <c r="D62" i="53"/>
  <c r="D63" i="53"/>
  <c r="D64" i="53"/>
  <c r="D65" i="53"/>
  <c r="D66" i="53"/>
  <c r="D47" i="177"/>
  <c r="D48" i="177"/>
  <c r="D49" i="177"/>
  <c r="D50" i="177"/>
  <c r="D51" i="177"/>
  <c r="D52" i="177"/>
  <c r="D53" i="177"/>
  <c r="D54" i="177"/>
  <c r="D55" i="177"/>
  <c r="D56" i="177"/>
  <c r="D57" i="177"/>
  <c r="D58" i="177"/>
  <c r="D59" i="177"/>
  <c r="D60" i="177"/>
  <c r="D61" i="177"/>
  <c r="D62" i="177"/>
  <c r="D63" i="177"/>
  <c r="D47" i="52"/>
  <c r="D48" i="52"/>
  <c r="D49" i="52"/>
  <c r="D50" i="52"/>
  <c r="D51" i="52"/>
  <c r="D52" i="52"/>
  <c r="D53" i="52"/>
  <c r="D54" i="52"/>
  <c r="D55" i="52"/>
  <c r="D56" i="52"/>
  <c r="D57" i="52"/>
  <c r="D58" i="52"/>
  <c r="D59" i="52"/>
  <c r="D60" i="52"/>
  <c r="D61" i="52"/>
  <c r="D62" i="52"/>
  <c r="D63" i="52"/>
  <c r="D47" i="176"/>
  <c r="D48" i="176"/>
  <c r="D49" i="176"/>
  <c r="D50" i="176"/>
  <c r="D51" i="176"/>
  <c r="D52" i="176"/>
  <c r="D53" i="176"/>
  <c r="D54" i="176"/>
  <c r="D55" i="176"/>
  <c r="D56" i="176"/>
  <c r="D57" i="176"/>
  <c r="D58" i="176"/>
  <c r="D59" i="176"/>
  <c r="D60" i="176"/>
  <c r="D61" i="176"/>
  <c r="D62" i="176"/>
  <c r="D63" i="176"/>
  <c r="O34" i="179"/>
  <c r="O36" i="53"/>
  <c r="O34" i="176"/>
  <c r="U52" i="51"/>
  <c r="U53" i="51"/>
  <c r="U54" i="51"/>
  <c r="U55" i="51"/>
  <c r="U56" i="51"/>
  <c r="U57" i="51"/>
  <c r="U58" i="51"/>
  <c r="U59" i="51"/>
  <c r="U60" i="51"/>
  <c r="U61" i="51"/>
  <c r="U62" i="51"/>
  <c r="U63" i="51"/>
  <c r="U48" i="51"/>
  <c r="U49" i="51"/>
  <c r="U50" i="51"/>
  <c r="U51" i="51"/>
  <c r="U47" i="51"/>
  <c r="O63" i="51"/>
  <c r="N63" i="51"/>
  <c r="M63" i="51"/>
  <c r="L63" i="51"/>
  <c r="K63" i="51"/>
  <c r="J63" i="51"/>
  <c r="I63" i="51"/>
  <c r="H63" i="51"/>
  <c r="G63" i="51"/>
  <c r="F63" i="51"/>
  <c r="E63" i="51"/>
  <c r="D63" i="51"/>
  <c r="O62" i="51"/>
  <c r="N62" i="51"/>
  <c r="M62" i="51"/>
  <c r="L62" i="51"/>
  <c r="K62" i="51"/>
  <c r="J62" i="51"/>
  <c r="I62" i="51"/>
  <c r="H62" i="51"/>
  <c r="G62" i="51"/>
  <c r="F62" i="51"/>
  <c r="E62" i="51"/>
  <c r="D62" i="51"/>
  <c r="O61" i="51"/>
  <c r="N61" i="51"/>
  <c r="M61" i="51"/>
  <c r="L61" i="51"/>
  <c r="K61" i="51"/>
  <c r="J61" i="51"/>
  <c r="I61" i="51"/>
  <c r="H61" i="51"/>
  <c r="G61" i="51"/>
  <c r="F61" i="51"/>
  <c r="E61" i="51"/>
  <c r="D61" i="51"/>
  <c r="O60" i="51"/>
  <c r="N60" i="51"/>
  <c r="M60" i="51"/>
  <c r="L60" i="51"/>
  <c r="K60" i="51"/>
  <c r="J60" i="51"/>
  <c r="I60" i="51"/>
  <c r="H60" i="51"/>
  <c r="G60" i="51"/>
  <c r="F60" i="51"/>
  <c r="E60" i="51"/>
  <c r="D60" i="51"/>
  <c r="O59" i="51"/>
  <c r="N59" i="51"/>
  <c r="M59" i="51"/>
  <c r="L59" i="51"/>
  <c r="K59" i="51"/>
  <c r="J59" i="51"/>
  <c r="I59" i="51"/>
  <c r="H59" i="51"/>
  <c r="G59" i="51"/>
  <c r="F59" i="51"/>
  <c r="E59" i="51"/>
  <c r="D59" i="51"/>
  <c r="O58" i="51"/>
  <c r="N58" i="51"/>
  <c r="M58" i="51"/>
  <c r="L58" i="51"/>
  <c r="K58" i="51"/>
  <c r="J58" i="51"/>
  <c r="I58" i="51"/>
  <c r="H58" i="51"/>
  <c r="G58" i="51"/>
  <c r="F58" i="51"/>
  <c r="E58" i="51"/>
  <c r="D58" i="51"/>
  <c r="O57" i="51"/>
  <c r="N57" i="51"/>
  <c r="M57" i="51"/>
  <c r="L57" i="51"/>
  <c r="K57" i="51"/>
  <c r="J57" i="51"/>
  <c r="I57" i="51"/>
  <c r="H57" i="51"/>
  <c r="G57" i="51"/>
  <c r="F57" i="51"/>
  <c r="E57" i="51"/>
  <c r="D57" i="51"/>
  <c r="O56" i="51"/>
  <c r="N56" i="51"/>
  <c r="M56" i="51"/>
  <c r="L56" i="51"/>
  <c r="K56" i="51"/>
  <c r="J56" i="51"/>
  <c r="I56" i="51"/>
  <c r="H56" i="51"/>
  <c r="G56" i="51"/>
  <c r="F56" i="51"/>
  <c r="E56" i="51"/>
  <c r="D56" i="51"/>
  <c r="O55" i="51"/>
  <c r="N55" i="51"/>
  <c r="M55" i="51"/>
  <c r="L55" i="51"/>
  <c r="K55" i="51"/>
  <c r="J55" i="51"/>
  <c r="I55" i="51"/>
  <c r="H55" i="51"/>
  <c r="G55" i="51"/>
  <c r="F55" i="51"/>
  <c r="E55" i="51"/>
  <c r="D55" i="51"/>
  <c r="O54" i="51"/>
  <c r="N54" i="51"/>
  <c r="M54" i="51"/>
  <c r="L54" i="51"/>
  <c r="K54" i="51"/>
  <c r="J54" i="51"/>
  <c r="I54" i="51"/>
  <c r="H54" i="51"/>
  <c r="G54" i="51"/>
  <c r="F54" i="51"/>
  <c r="E54" i="51"/>
  <c r="D54" i="51"/>
  <c r="O53" i="51"/>
  <c r="N53" i="51"/>
  <c r="M53" i="51"/>
  <c r="L53" i="51"/>
  <c r="K53" i="51"/>
  <c r="J53" i="51"/>
  <c r="I53" i="51"/>
  <c r="H53" i="51"/>
  <c r="G53" i="51"/>
  <c r="F53" i="51"/>
  <c r="E53" i="51"/>
  <c r="D53" i="51"/>
  <c r="O52" i="51"/>
  <c r="N52" i="51"/>
  <c r="M52" i="51"/>
  <c r="L52" i="51"/>
  <c r="K52" i="51"/>
  <c r="J52" i="51"/>
  <c r="I52" i="51"/>
  <c r="H52" i="51"/>
  <c r="G52" i="51"/>
  <c r="F52" i="51"/>
  <c r="E52" i="51"/>
  <c r="D52" i="51"/>
  <c r="O51" i="51"/>
  <c r="N51" i="51"/>
  <c r="M51" i="51"/>
  <c r="L51" i="51"/>
  <c r="K51" i="51"/>
  <c r="J51" i="51"/>
  <c r="I51" i="51"/>
  <c r="H51" i="51"/>
  <c r="G51" i="51"/>
  <c r="F51" i="51"/>
  <c r="E51" i="51"/>
  <c r="D51" i="51"/>
  <c r="O50" i="51"/>
  <c r="N50" i="51"/>
  <c r="M50" i="51"/>
  <c r="L50" i="51"/>
  <c r="K50" i="51"/>
  <c r="J50" i="51"/>
  <c r="I50" i="51"/>
  <c r="H50" i="51"/>
  <c r="G50" i="51"/>
  <c r="F50" i="51"/>
  <c r="E50" i="51"/>
  <c r="D50" i="51"/>
  <c r="O49" i="51"/>
  <c r="N49" i="51"/>
  <c r="M49" i="51"/>
  <c r="L49" i="51"/>
  <c r="K49" i="51"/>
  <c r="J49" i="51"/>
  <c r="I49" i="51"/>
  <c r="H49" i="51"/>
  <c r="G49" i="51"/>
  <c r="F49" i="51"/>
  <c r="E49" i="51"/>
  <c r="D49" i="51"/>
  <c r="O48" i="51"/>
  <c r="N48" i="51"/>
  <c r="M48" i="51"/>
  <c r="L48" i="51"/>
  <c r="K48" i="51"/>
  <c r="J48" i="51"/>
  <c r="I48" i="51"/>
  <c r="H48" i="51"/>
  <c r="G48" i="51"/>
  <c r="F48" i="51"/>
  <c r="E48" i="51"/>
  <c r="D48" i="51"/>
  <c r="O47" i="51"/>
  <c r="N47" i="51"/>
  <c r="M47" i="51"/>
  <c r="L47" i="51"/>
  <c r="K47" i="51"/>
  <c r="J47" i="51"/>
  <c r="I47" i="51"/>
  <c r="H47" i="51"/>
  <c r="G47" i="51"/>
  <c r="F47" i="51"/>
  <c r="D47" i="51"/>
  <c r="E47" i="51"/>
  <c r="C34" i="51"/>
  <c r="D34" i="51"/>
  <c r="E34" i="51"/>
  <c r="F34" i="51"/>
  <c r="G34" i="51"/>
  <c r="H34" i="51"/>
  <c r="I34" i="51"/>
  <c r="J34" i="51"/>
  <c r="K34" i="51"/>
  <c r="L34" i="51"/>
  <c r="M34" i="51"/>
  <c r="N34" i="51"/>
  <c r="O34" i="51"/>
  <c r="P34" i="51"/>
  <c r="Q34" i="51"/>
  <c r="R34" i="51"/>
  <c r="S34" i="51"/>
  <c r="T34" i="51"/>
  <c r="U34" i="51"/>
  <c r="C35" i="51"/>
  <c r="D35" i="51"/>
  <c r="E35" i="51"/>
  <c r="F35" i="51"/>
  <c r="G35" i="51"/>
  <c r="H35" i="51"/>
  <c r="I35" i="51"/>
  <c r="J35" i="51"/>
  <c r="K35" i="51"/>
  <c r="L35" i="51"/>
  <c r="M35" i="51"/>
  <c r="N35" i="51"/>
  <c r="O35" i="51"/>
  <c r="P35" i="51"/>
  <c r="Q35" i="51"/>
  <c r="R35" i="51"/>
  <c r="S35" i="51"/>
  <c r="T35" i="51"/>
  <c r="U35" i="51"/>
  <c r="C36" i="51"/>
  <c r="D36" i="51"/>
  <c r="E36" i="51"/>
  <c r="F36" i="51"/>
  <c r="G36" i="51"/>
  <c r="H36" i="51"/>
  <c r="I36" i="51"/>
  <c r="J36" i="51"/>
  <c r="K36" i="51"/>
  <c r="L36" i="51"/>
  <c r="M36" i="51"/>
  <c r="N36" i="51"/>
  <c r="O36" i="51"/>
  <c r="P36" i="51"/>
  <c r="Q36" i="51"/>
  <c r="R36" i="51"/>
  <c r="S36" i="51"/>
  <c r="T36" i="51"/>
  <c r="U36" i="51"/>
  <c r="C37" i="51"/>
  <c r="D37" i="51"/>
  <c r="E37" i="51"/>
  <c r="F37" i="51"/>
  <c r="G37" i="51"/>
  <c r="H37" i="51"/>
  <c r="I37" i="51"/>
  <c r="J37" i="51"/>
  <c r="K37" i="51"/>
  <c r="L37" i="51"/>
  <c r="M37" i="51"/>
  <c r="N37" i="51"/>
  <c r="O37" i="51"/>
  <c r="P37" i="51"/>
  <c r="Q37" i="51"/>
  <c r="R37" i="51"/>
  <c r="S37" i="51"/>
  <c r="T37" i="51"/>
  <c r="U37" i="51"/>
  <c r="C38" i="51"/>
  <c r="D38" i="51"/>
  <c r="E38" i="51"/>
  <c r="F38" i="51"/>
  <c r="G38" i="51"/>
  <c r="H38" i="51"/>
  <c r="I38" i="51"/>
  <c r="J38" i="51"/>
  <c r="K38" i="51"/>
  <c r="L38" i="51"/>
  <c r="M38" i="51"/>
  <c r="N38" i="51"/>
  <c r="O38" i="51"/>
  <c r="P38" i="51"/>
  <c r="Q38" i="51"/>
  <c r="R38" i="51"/>
  <c r="S38" i="51"/>
  <c r="T38" i="51"/>
  <c r="U38" i="51"/>
  <c r="C39" i="51"/>
  <c r="D39" i="51"/>
  <c r="E39" i="51"/>
  <c r="F39" i="51"/>
  <c r="G39" i="51"/>
  <c r="H39" i="51"/>
  <c r="I39" i="51"/>
  <c r="J39" i="51"/>
  <c r="K39" i="51"/>
  <c r="L39" i="51"/>
  <c r="M39" i="51"/>
  <c r="N39" i="51"/>
  <c r="O39" i="51"/>
  <c r="P39" i="51"/>
  <c r="Q39" i="51"/>
  <c r="R39" i="51"/>
  <c r="S39" i="51"/>
  <c r="T39" i="51"/>
  <c r="U39" i="51"/>
  <c r="C40" i="51"/>
  <c r="D40" i="51"/>
  <c r="E40" i="51"/>
  <c r="F40" i="51"/>
  <c r="G40" i="51"/>
  <c r="H40" i="51"/>
  <c r="I40" i="51"/>
  <c r="J40" i="51"/>
  <c r="K40" i="51"/>
  <c r="L40" i="51"/>
  <c r="M40" i="51"/>
  <c r="N40" i="51"/>
  <c r="O40" i="51"/>
  <c r="P40" i="51"/>
  <c r="Q40" i="51"/>
  <c r="R40" i="51"/>
  <c r="S40" i="51"/>
  <c r="T40" i="51"/>
  <c r="U40" i="51"/>
  <c r="C41" i="51"/>
  <c r="D41" i="51"/>
  <c r="E41" i="51"/>
  <c r="F41" i="51"/>
  <c r="G41" i="51"/>
  <c r="H41" i="51"/>
  <c r="I41" i="51"/>
  <c r="J41" i="51"/>
  <c r="K41" i="51"/>
  <c r="L41" i="51"/>
  <c r="M41" i="51"/>
  <c r="N41" i="51"/>
  <c r="O41" i="51"/>
  <c r="P41" i="51"/>
  <c r="Q41" i="51"/>
  <c r="R41" i="51"/>
  <c r="S41" i="51"/>
  <c r="T41" i="51"/>
  <c r="U41" i="51"/>
  <c r="C42" i="51"/>
  <c r="D42" i="51"/>
  <c r="E42" i="51"/>
  <c r="F42" i="51"/>
  <c r="G42" i="51"/>
  <c r="H42" i="51"/>
  <c r="I42" i="51"/>
  <c r="J42" i="51"/>
  <c r="K42" i="51"/>
  <c r="L42" i="51"/>
  <c r="M42" i="51"/>
  <c r="N42" i="51"/>
  <c r="O42" i="51"/>
  <c r="P42" i="51"/>
  <c r="Q42" i="51"/>
  <c r="R42" i="51"/>
  <c r="S42" i="51"/>
  <c r="T42" i="51"/>
  <c r="U42" i="51"/>
  <c r="C43" i="51"/>
  <c r="D43" i="51"/>
  <c r="E43" i="51"/>
  <c r="F43" i="51"/>
  <c r="G43" i="51"/>
  <c r="H43" i="51"/>
  <c r="I43" i="51"/>
  <c r="J43" i="51"/>
  <c r="K43" i="51"/>
  <c r="L43" i="51"/>
  <c r="M43" i="51"/>
  <c r="N43" i="51"/>
  <c r="O43" i="51"/>
  <c r="P43" i="51"/>
  <c r="Q43" i="51"/>
  <c r="R43" i="51"/>
  <c r="S43" i="51"/>
  <c r="T43" i="51"/>
  <c r="U43" i="51"/>
  <c r="C44" i="51"/>
  <c r="D44" i="51"/>
  <c r="E44" i="51"/>
  <c r="F44" i="51"/>
  <c r="G44" i="51"/>
  <c r="H44" i="51"/>
  <c r="I44" i="51"/>
  <c r="J44" i="51"/>
  <c r="K44" i="51"/>
  <c r="L44" i="51"/>
  <c r="M44" i="51"/>
  <c r="N44" i="51"/>
  <c r="O44" i="51"/>
  <c r="P44" i="51"/>
  <c r="Q44" i="51"/>
  <c r="R44" i="51"/>
  <c r="S44" i="51"/>
  <c r="T44" i="51"/>
  <c r="U44" i="51"/>
  <c r="C29" i="51"/>
  <c r="D29" i="51"/>
  <c r="E29" i="51"/>
  <c r="F29" i="51"/>
  <c r="G29" i="51"/>
  <c r="H29" i="51"/>
  <c r="I29" i="51"/>
  <c r="J29" i="51"/>
  <c r="K29" i="51"/>
  <c r="L29" i="51"/>
  <c r="M29" i="51"/>
  <c r="N29" i="51"/>
  <c r="O29" i="51"/>
  <c r="P29" i="51"/>
  <c r="Q29" i="51"/>
  <c r="R29" i="51"/>
  <c r="S29" i="51"/>
  <c r="T29" i="51"/>
  <c r="U29" i="51"/>
  <c r="C30" i="51"/>
  <c r="D30" i="51"/>
  <c r="E30" i="51"/>
  <c r="F30" i="51"/>
  <c r="G30" i="51"/>
  <c r="H30" i="51"/>
  <c r="I30" i="51"/>
  <c r="J30" i="51"/>
  <c r="K30" i="51"/>
  <c r="L30" i="51"/>
  <c r="M30" i="51"/>
  <c r="N30" i="51"/>
  <c r="O30" i="51"/>
  <c r="P30" i="51"/>
  <c r="Q30" i="51"/>
  <c r="R30" i="51"/>
  <c r="S30" i="51"/>
  <c r="T30" i="51"/>
  <c r="U30" i="51"/>
  <c r="C31" i="51"/>
  <c r="D31" i="51"/>
  <c r="E31" i="51"/>
  <c r="F31" i="51"/>
  <c r="G31" i="51"/>
  <c r="H31" i="51"/>
  <c r="I31" i="51"/>
  <c r="J31" i="51"/>
  <c r="K31" i="51"/>
  <c r="L31" i="51"/>
  <c r="M31" i="51"/>
  <c r="N31" i="51"/>
  <c r="O31" i="51"/>
  <c r="P31" i="51"/>
  <c r="Q31" i="51"/>
  <c r="R31" i="51"/>
  <c r="S31" i="51"/>
  <c r="T31" i="51"/>
  <c r="U31" i="51"/>
  <c r="C32" i="51"/>
  <c r="D32" i="51"/>
  <c r="E32" i="51"/>
  <c r="F32" i="51"/>
  <c r="G32" i="51"/>
  <c r="H32" i="51"/>
  <c r="I32" i="51"/>
  <c r="J32" i="51"/>
  <c r="K32" i="51"/>
  <c r="L32" i="51"/>
  <c r="M32" i="51"/>
  <c r="N32" i="51"/>
  <c r="O32" i="51"/>
  <c r="P32" i="51"/>
  <c r="Q32" i="51"/>
  <c r="R32" i="51"/>
  <c r="S32" i="51"/>
  <c r="T32" i="51"/>
  <c r="U32" i="51"/>
  <c r="C33" i="51"/>
  <c r="D33" i="51"/>
  <c r="E33" i="51"/>
  <c r="F33" i="51"/>
  <c r="G33" i="51"/>
  <c r="H33" i="51"/>
  <c r="I33" i="51"/>
  <c r="J33" i="51"/>
  <c r="K33" i="51"/>
  <c r="L33" i="51"/>
  <c r="M33" i="51"/>
  <c r="N33" i="51"/>
  <c r="O33" i="51"/>
  <c r="P33" i="51"/>
  <c r="Q33" i="51"/>
  <c r="R33" i="51"/>
  <c r="S33" i="51"/>
  <c r="T33" i="51"/>
  <c r="U33" i="51"/>
  <c r="D28" i="51"/>
  <c r="E28" i="51"/>
  <c r="F28" i="51"/>
  <c r="G28" i="51"/>
  <c r="H28" i="51"/>
  <c r="I28" i="51"/>
  <c r="J28" i="51"/>
  <c r="K28" i="51"/>
  <c r="L28" i="51"/>
  <c r="M28" i="51"/>
  <c r="N28" i="51"/>
  <c r="O28" i="51"/>
  <c r="P28" i="51"/>
  <c r="Q28" i="51"/>
  <c r="R28" i="51"/>
  <c r="S28" i="51"/>
  <c r="T28" i="51"/>
  <c r="U28" i="51"/>
  <c r="C28" i="51"/>
  <c r="U48" i="175"/>
  <c r="U49" i="175"/>
  <c r="U50" i="175"/>
  <c r="U51" i="175"/>
  <c r="U52" i="175"/>
  <c r="U53" i="175"/>
  <c r="U54" i="175"/>
  <c r="U55" i="175"/>
  <c r="U56" i="175"/>
  <c r="U57" i="175"/>
  <c r="U58" i="175"/>
  <c r="U59" i="175"/>
  <c r="U60" i="175"/>
  <c r="U61" i="175"/>
  <c r="U62" i="175"/>
  <c r="U63" i="175"/>
  <c r="U47" i="175"/>
  <c r="D48" i="175"/>
  <c r="E48" i="175"/>
  <c r="F48" i="175"/>
  <c r="G48" i="175"/>
  <c r="H48" i="175"/>
  <c r="I48" i="175"/>
  <c r="J48" i="175"/>
  <c r="K48" i="175"/>
  <c r="L48" i="175"/>
  <c r="M48" i="175"/>
  <c r="N48" i="175"/>
  <c r="O48" i="175"/>
  <c r="D49" i="175"/>
  <c r="E49" i="175"/>
  <c r="F49" i="175"/>
  <c r="G49" i="175"/>
  <c r="H49" i="175"/>
  <c r="I49" i="175"/>
  <c r="J49" i="175"/>
  <c r="K49" i="175"/>
  <c r="L49" i="175"/>
  <c r="M49" i="175"/>
  <c r="N49" i="175"/>
  <c r="O49" i="175"/>
  <c r="D50" i="175"/>
  <c r="E50" i="175"/>
  <c r="F50" i="175"/>
  <c r="G50" i="175"/>
  <c r="H50" i="175"/>
  <c r="I50" i="175"/>
  <c r="J50" i="175"/>
  <c r="K50" i="175"/>
  <c r="L50" i="175"/>
  <c r="M50" i="175"/>
  <c r="N50" i="175"/>
  <c r="O50" i="175"/>
  <c r="D51" i="175"/>
  <c r="E51" i="175"/>
  <c r="F51" i="175"/>
  <c r="G51" i="175"/>
  <c r="H51" i="175"/>
  <c r="I51" i="175"/>
  <c r="J51" i="175"/>
  <c r="K51" i="175"/>
  <c r="L51" i="175"/>
  <c r="M51" i="175"/>
  <c r="N51" i="175"/>
  <c r="O51" i="175"/>
  <c r="D52" i="175"/>
  <c r="E52" i="175"/>
  <c r="F52" i="175"/>
  <c r="G52" i="175"/>
  <c r="H52" i="175"/>
  <c r="I52" i="175"/>
  <c r="J52" i="175"/>
  <c r="K52" i="175"/>
  <c r="L52" i="175"/>
  <c r="M52" i="175"/>
  <c r="N52" i="175"/>
  <c r="O52" i="175"/>
  <c r="D53" i="175"/>
  <c r="E53" i="175"/>
  <c r="F53" i="175"/>
  <c r="G53" i="175"/>
  <c r="H53" i="175"/>
  <c r="I53" i="175"/>
  <c r="J53" i="175"/>
  <c r="K53" i="175"/>
  <c r="L53" i="175"/>
  <c r="M53" i="175"/>
  <c r="N53" i="175"/>
  <c r="O53" i="175"/>
  <c r="D54" i="175"/>
  <c r="E54" i="175"/>
  <c r="F54" i="175"/>
  <c r="G54" i="175"/>
  <c r="H54" i="175"/>
  <c r="I54" i="175"/>
  <c r="J54" i="175"/>
  <c r="K54" i="175"/>
  <c r="L54" i="175"/>
  <c r="M54" i="175"/>
  <c r="N54" i="175"/>
  <c r="O54" i="175"/>
  <c r="D55" i="175"/>
  <c r="E55" i="175"/>
  <c r="F55" i="175"/>
  <c r="G55" i="175"/>
  <c r="H55" i="175"/>
  <c r="I55" i="175"/>
  <c r="J55" i="175"/>
  <c r="K55" i="175"/>
  <c r="L55" i="175"/>
  <c r="M55" i="175"/>
  <c r="N55" i="175"/>
  <c r="O55" i="175"/>
  <c r="D56" i="175"/>
  <c r="E56" i="175"/>
  <c r="F56" i="175"/>
  <c r="G56" i="175"/>
  <c r="H56" i="175"/>
  <c r="I56" i="175"/>
  <c r="J56" i="175"/>
  <c r="K56" i="175"/>
  <c r="L56" i="175"/>
  <c r="M56" i="175"/>
  <c r="N56" i="175"/>
  <c r="O56" i="175"/>
  <c r="D57" i="175"/>
  <c r="E57" i="175"/>
  <c r="F57" i="175"/>
  <c r="G57" i="175"/>
  <c r="H57" i="175"/>
  <c r="I57" i="175"/>
  <c r="J57" i="175"/>
  <c r="K57" i="175"/>
  <c r="L57" i="175"/>
  <c r="M57" i="175"/>
  <c r="N57" i="175"/>
  <c r="O57" i="175"/>
  <c r="D58" i="175"/>
  <c r="E58" i="175"/>
  <c r="F58" i="175"/>
  <c r="G58" i="175"/>
  <c r="H58" i="175"/>
  <c r="I58" i="175"/>
  <c r="J58" i="175"/>
  <c r="K58" i="175"/>
  <c r="L58" i="175"/>
  <c r="M58" i="175"/>
  <c r="N58" i="175"/>
  <c r="O58" i="175"/>
  <c r="D59" i="175"/>
  <c r="E59" i="175"/>
  <c r="F59" i="175"/>
  <c r="G59" i="175"/>
  <c r="H59" i="175"/>
  <c r="I59" i="175"/>
  <c r="J59" i="175"/>
  <c r="K59" i="175"/>
  <c r="L59" i="175"/>
  <c r="M59" i="175"/>
  <c r="N59" i="175"/>
  <c r="O59" i="175"/>
  <c r="D60" i="175"/>
  <c r="E60" i="175"/>
  <c r="F60" i="175"/>
  <c r="G60" i="175"/>
  <c r="H60" i="175"/>
  <c r="I60" i="175"/>
  <c r="J60" i="175"/>
  <c r="K60" i="175"/>
  <c r="L60" i="175"/>
  <c r="M60" i="175"/>
  <c r="N60" i="175"/>
  <c r="O60" i="175"/>
  <c r="D61" i="175"/>
  <c r="E61" i="175"/>
  <c r="F61" i="175"/>
  <c r="G61" i="175"/>
  <c r="H61" i="175"/>
  <c r="I61" i="175"/>
  <c r="J61" i="175"/>
  <c r="K61" i="175"/>
  <c r="L61" i="175"/>
  <c r="M61" i="175"/>
  <c r="N61" i="175"/>
  <c r="O61" i="175"/>
  <c r="D62" i="175"/>
  <c r="E62" i="175"/>
  <c r="F62" i="175"/>
  <c r="G62" i="175"/>
  <c r="H62" i="175"/>
  <c r="I62" i="175"/>
  <c r="J62" i="175"/>
  <c r="K62" i="175"/>
  <c r="L62" i="175"/>
  <c r="M62" i="175"/>
  <c r="N62" i="175"/>
  <c r="O62" i="175"/>
  <c r="D63" i="175"/>
  <c r="E63" i="175"/>
  <c r="F63" i="175"/>
  <c r="G63" i="175"/>
  <c r="H63" i="175"/>
  <c r="I63" i="175"/>
  <c r="J63" i="175"/>
  <c r="K63" i="175"/>
  <c r="L63" i="175"/>
  <c r="M63" i="175"/>
  <c r="N63" i="175"/>
  <c r="O63" i="175"/>
  <c r="E47" i="175"/>
  <c r="F47" i="175"/>
  <c r="G47" i="175"/>
  <c r="H47" i="175"/>
  <c r="I47" i="175"/>
  <c r="J47" i="175"/>
  <c r="K47" i="175"/>
  <c r="L47" i="175"/>
  <c r="M47" i="175"/>
  <c r="N47" i="175"/>
  <c r="O47" i="175"/>
  <c r="D47" i="175"/>
  <c r="C29" i="175"/>
  <c r="D29" i="175"/>
  <c r="E29" i="175"/>
  <c r="F29" i="175"/>
  <c r="G29" i="175"/>
  <c r="H29" i="175"/>
  <c r="I29" i="175"/>
  <c r="J29" i="175"/>
  <c r="K29" i="175"/>
  <c r="L29" i="175"/>
  <c r="M29" i="175"/>
  <c r="N29" i="175"/>
  <c r="O29" i="175"/>
  <c r="P29" i="175"/>
  <c r="Q29" i="175"/>
  <c r="R29" i="175"/>
  <c r="S29" i="175"/>
  <c r="T29" i="175"/>
  <c r="U29" i="175"/>
  <c r="C30" i="175"/>
  <c r="D30" i="175"/>
  <c r="E30" i="175"/>
  <c r="F30" i="175"/>
  <c r="G30" i="175"/>
  <c r="H30" i="175"/>
  <c r="I30" i="175"/>
  <c r="J30" i="175"/>
  <c r="K30" i="175"/>
  <c r="L30" i="175"/>
  <c r="M30" i="175"/>
  <c r="N30" i="175"/>
  <c r="O30" i="175"/>
  <c r="P30" i="175"/>
  <c r="Q30" i="175"/>
  <c r="R30" i="175"/>
  <c r="S30" i="175"/>
  <c r="T30" i="175"/>
  <c r="U30" i="175"/>
  <c r="C31" i="175"/>
  <c r="D31" i="175"/>
  <c r="E31" i="175"/>
  <c r="F31" i="175"/>
  <c r="G31" i="175"/>
  <c r="H31" i="175"/>
  <c r="I31" i="175"/>
  <c r="J31" i="175"/>
  <c r="K31" i="175"/>
  <c r="L31" i="175"/>
  <c r="M31" i="175"/>
  <c r="N31" i="175"/>
  <c r="O31" i="175"/>
  <c r="P31" i="175"/>
  <c r="Q31" i="175"/>
  <c r="R31" i="175"/>
  <c r="S31" i="175"/>
  <c r="T31" i="175"/>
  <c r="U31" i="175"/>
  <c r="C32" i="175"/>
  <c r="D32" i="175"/>
  <c r="E32" i="175"/>
  <c r="F32" i="175"/>
  <c r="G32" i="175"/>
  <c r="H32" i="175"/>
  <c r="I32" i="175"/>
  <c r="J32" i="175"/>
  <c r="K32" i="175"/>
  <c r="L32" i="175"/>
  <c r="M32" i="175"/>
  <c r="N32" i="175"/>
  <c r="O32" i="175"/>
  <c r="P32" i="175"/>
  <c r="Q32" i="175"/>
  <c r="R32" i="175"/>
  <c r="S32" i="175"/>
  <c r="T32" i="175"/>
  <c r="U32" i="175"/>
  <c r="C33" i="175"/>
  <c r="D33" i="175"/>
  <c r="E33" i="175"/>
  <c r="F33" i="175"/>
  <c r="G33" i="175"/>
  <c r="H33" i="175"/>
  <c r="I33" i="175"/>
  <c r="J33" i="175"/>
  <c r="K33" i="175"/>
  <c r="L33" i="175"/>
  <c r="M33" i="175"/>
  <c r="N33" i="175"/>
  <c r="O33" i="175"/>
  <c r="P33" i="175"/>
  <c r="Q33" i="175"/>
  <c r="R33" i="175"/>
  <c r="S33" i="175"/>
  <c r="T33" i="175"/>
  <c r="U33" i="175"/>
  <c r="C34" i="175"/>
  <c r="D34" i="175"/>
  <c r="E34" i="175"/>
  <c r="F34" i="175"/>
  <c r="G34" i="175"/>
  <c r="H34" i="175"/>
  <c r="I34" i="175"/>
  <c r="J34" i="175"/>
  <c r="K34" i="175"/>
  <c r="L34" i="175"/>
  <c r="M34" i="175"/>
  <c r="N34" i="175"/>
  <c r="O34" i="175"/>
  <c r="P34" i="175"/>
  <c r="Q34" i="175"/>
  <c r="R34" i="175"/>
  <c r="S34" i="175"/>
  <c r="T34" i="175"/>
  <c r="U34" i="175"/>
  <c r="C35" i="175"/>
  <c r="D35" i="175"/>
  <c r="E35" i="175"/>
  <c r="F35" i="175"/>
  <c r="G35" i="175"/>
  <c r="H35" i="175"/>
  <c r="I35" i="175"/>
  <c r="J35" i="175"/>
  <c r="K35" i="175"/>
  <c r="L35" i="175"/>
  <c r="M35" i="175"/>
  <c r="N35" i="175"/>
  <c r="O35" i="175"/>
  <c r="P35" i="175"/>
  <c r="Q35" i="175"/>
  <c r="R35" i="175"/>
  <c r="S35" i="175"/>
  <c r="T35" i="175"/>
  <c r="U35" i="175"/>
  <c r="C36" i="175"/>
  <c r="D36" i="175"/>
  <c r="E36" i="175"/>
  <c r="F36" i="175"/>
  <c r="G36" i="175"/>
  <c r="H36" i="175"/>
  <c r="I36" i="175"/>
  <c r="J36" i="175"/>
  <c r="K36" i="175"/>
  <c r="L36" i="175"/>
  <c r="M36" i="175"/>
  <c r="N36" i="175"/>
  <c r="O36" i="175"/>
  <c r="P36" i="175"/>
  <c r="Q36" i="175"/>
  <c r="R36" i="175"/>
  <c r="S36" i="175"/>
  <c r="T36" i="175"/>
  <c r="U36" i="175"/>
  <c r="C37" i="175"/>
  <c r="D37" i="175"/>
  <c r="E37" i="175"/>
  <c r="F37" i="175"/>
  <c r="G37" i="175"/>
  <c r="H37" i="175"/>
  <c r="I37" i="175"/>
  <c r="J37" i="175"/>
  <c r="K37" i="175"/>
  <c r="L37" i="175"/>
  <c r="M37" i="175"/>
  <c r="N37" i="175"/>
  <c r="O37" i="175"/>
  <c r="P37" i="175"/>
  <c r="Q37" i="175"/>
  <c r="R37" i="175"/>
  <c r="S37" i="175"/>
  <c r="T37" i="175"/>
  <c r="U37" i="175"/>
  <c r="C38" i="175"/>
  <c r="D38" i="175"/>
  <c r="E38" i="175"/>
  <c r="F38" i="175"/>
  <c r="G38" i="175"/>
  <c r="H38" i="175"/>
  <c r="I38" i="175"/>
  <c r="J38" i="175"/>
  <c r="K38" i="175"/>
  <c r="L38" i="175"/>
  <c r="M38" i="175"/>
  <c r="N38" i="175"/>
  <c r="O38" i="175"/>
  <c r="P38" i="175"/>
  <c r="Q38" i="175"/>
  <c r="R38" i="175"/>
  <c r="S38" i="175"/>
  <c r="T38" i="175"/>
  <c r="U38" i="175"/>
  <c r="C39" i="175"/>
  <c r="D39" i="175"/>
  <c r="E39" i="175"/>
  <c r="F39" i="175"/>
  <c r="G39" i="175"/>
  <c r="H39" i="175"/>
  <c r="I39" i="175"/>
  <c r="J39" i="175"/>
  <c r="K39" i="175"/>
  <c r="L39" i="175"/>
  <c r="M39" i="175"/>
  <c r="N39" i="175"/>
  <c r="O39" i="175"/>
  <c r="P39" i="175"/>
  <c r="Q39" i="175"/>
  <c r="R39" i="175"/>
  <c r="S39" i="175"/>
  <c r="T39" i="175"/>
  <c r="U39" i="175"/>
  <c r="C40" i="175"/>
  <c r="D40" i="175"/>
  <c r="E40" i="175"/>
  <c r="F40" i="175"/>
  <c r="G40" i="175"/>
  <c r="H40" i="175"/>
  <c r="I40" i="175"/>
  <c r="J40" i="175"/>
  <c r="K40" i="175"/>
  <c r="L40" i="175"/>
  <c r="M40" i="175"/>
  <c r="N40" i="175"/>
  <c r="O40" i="175"/>
  <c r="P40" i="175"/>
  <c r="Q40" i="175"/>
  <c r="R40" i="175"/>
  <c r="S40" i="175"/>
  <c r="T40" i="175"/>
  <c r="U40" i="175"/>
  <c r="C41" i="175"/>
  <c r="D41" i="175"/>
  <c r="E41" i="175"/>
  <c r="F41" i="175"/>
  <c r="G41" i="175"/>
  <c r="H41" i="175"/>
  <c r="I41" i="175"/>
  <c r="J41" i="175"/>
  <c r="K41" i="175"/>
  <c r="L41" i="175"/>
  <c r="M41" i="175"/>
  <c r="N41" i="175"/>
  <c r="O41" i="175"/>
  <c r="P41" i="175"/>
  <c r="Q41" i="175"/>
  <c r="R41" i="175"/>
  <c r="S41" i="175"/>
  <c r="T41" i="175"/>
  <c r="U41" i="175"/>
  <c r="C42" i="175"/>
  <c r="D42" i="175"/>
  <c r="E42" i="175"/>
  <c r="F42" i="175"/>
  <c r="G42" i="175"/>
  <c r="H42" i="175"/>
  <c r="I42" i="175"/>
  <c r="J42" i="175"/>
  <c r="K42" i="175"/>
  <c r="L42" i="175"/>
  <c r="M42" i="175"/>
  <c r="N42" i="175"/>
  <c r="O42" i="175"/>
  <c r="P42" i="175"/>
  <c r="Q42" i="175"/>
  <c r="R42" i="175"/>
  <c r="S42" i="175"/>
  <c r="T42" i="175"/>
  <c r="U42" i="175"/>
  <c r="C43" i="175"/>
  <c r="D43" i="175"/>
  <c r="E43" i="175"/>
  <c r="F43" i="175"/>
  <c r="G43" i="175"/>
  <c r="H43" i="175"/>
  <c r="I43" i="175"/>
  <c r="J43" i="175"/>
  <c r="K43" i="175"/>
  <c r="L43" i="175"/>
  <c r="M43" i="175"/>
  <c r="N43" i="175"/>
  <c r="O43" i="175"/>
  <c r="P43" i="175"/>
  <c r="Q43" i="175"/>
  <c r="R43" i="175"/>
  <c r="S43" i="175"/>
  <c r="T43" i="175"/>
  <c r="U43" i="175"/>
  <c r="C44" i="175"/>
  <c r="D44" i="175"/>
  <c r="E44" i="175"/>
  <c r="F44" i="175"/>
  <c r="G44" i="175"/>
  <c r="H44" i="175"/>
  <c r="I44" i="175"/>
  <c r="J44" i="175"/>
  <c r="K44" i="175"/>
  <c r="L44" i="175"/>
  <c r="M44" i="175"/>
  <c r="N44" i="175"/>
  <c r="O44" i="175"/>
  <c r="P44" i="175"/>
  <c r="Q44" i="175"/>
  <c r="R44" i="175"/>
  <c r="S44" i="175"/>
  <c r="T44" i="175"/>
  <c r="U44" i="175"/>
  <c r="D28" i="175"/>
  <c r="E28" i="175"/>
  <c r="F28" i="175"/>
  <c r="G28" i="175"/>
  <c r="H28" i="175"/>
  <c r="I28" i="175"/>
  <c r="J28" i="175"/>
  <c r="K28" i="175"/>
  <c r="L28" i="175"/>
  <c r="M28" i="175"/>
  <c r="N28" i="175"/>
  <c r="O28" i="175"/>
  <c r="P28" i="175"/>
  <c r="Q28" i="175"/>
  <c r="R28" i="175"/>
  <c r="S28" i="175"/>
  <c r="T28" i="175"/>
  <c r="U28" i="175"/>
  <c r="C28" i="175"/>
  <c r="U48" i="50"/>
  <c r="U49" i="50"/>
  <c r="U50" i="50"/>
  <c r="U51" i="50"/>
  <c r="U52" i="50"/>
  <c r="U53" i="50"/>
  <c r="U54" i="50"/>
  <c r="U55" i="50"/>
  <c r="U56" i="50"/>
  <c r="U57" i="50"/>
  <c r="U58" i="50"/>
  <c r="U59" i="50"/>
  <c r="U60" i="50"/>
  <c r="U61" i="50"/>
  <c r="U62" i="50"/>
  <c r="U63" i="50"/>
  <c r="U47" i="50"/>
  <c r="O63" i="50"/>
  <c r="N63" i="50"/>
  <c r="M63" i="50"/>
  <c r="L63" i="50"/>
  <c r="K63" i="50"/>
  <c r="J63" i="50"/>
  <c r="I63" i="50"/>
  <c r="H63" i="50"/>
  <c r="G63" i="50"/>
  <c r="F63" i="50"/>
  <c r="E63" i="50"/>
  <c r="D63" i="50"/>
  <c r="O62" i="50"/>
  <c r="N62" i="50"/>
  <c r="M62" i="50"/>
  <c r="L62" i="50"/>
  <c r="K62" i="50"/>
  <c r="J62" i="50"/>
  <c r="I62" i="50"/>
  <c r="H62" i="50"/>
  <c r="G62" i="50"/>
  <c r="F62" i="50"/>
  <c r="E62" i="50"/>
  <c r="D62" i="50"/>
  <c r="O61" i="50"/>
  <c r="N61" i="50"/>
  <c r="M61" i="50"/>
  <c r="L61" i="50"/>
  <c r="K61" i="50"/>
  <c r="J61" i="50"/>
  <c r="I61" i="50"/>
  <c r="H61" i="50"/>
  <c r="G61" i="50"/>
  <c r="F61" i="50"/>
  <c r="E61" i="50"/>
  <c r="D61" i="50"/>
  <c r="O60" i="50"/>
  <c r="N60" i="50"/>
  <c r="M60" i="50"/>
  <c r="L60" i="50"/>
  <c r="K60" i="50"/>
  <c r="J60" i="50"/>
  <c r="I60" i="50"/>
  <c r="H60" i="50"/>
  <c r="G60" i="50"/>
  <c r="F60" i="50"/>
  <c r="E60" i="50"/>
  <c r="D60" i="50"/>
  <c r="O59" i="50"/>
  <c r="N59" i="50"/>
  <c r="M59" i="50"/>
  <c r="L59" i="50"/>
  <c r="K59" i="50"/>
  <c r="J59" i="50"/>
  <c r="I59" i="50"/>
  <c r="H59" i="50"/>
  <c r="G59" i="50"/>
  <c r="F59" i="50"/>
  <c r="E59" i="50"/>
  <c r="D59" i="50"/>
  <c r="O58" i="50"/>
  <c r="N58" i="50"/>
  <c r="M58" i="50"/>
  <c r="L58" i="50"/>
  <c r="K58" i="50"/>
  <c r="J58" i="50"/>
  <c r="I58" i="50"/>
  <c r="H58" i="50"/>
  <c r="G58" i="50"/>
  <c r="F58" i="50"/>
  <c r="E58" i="50"/>
  <c r="D58" i="50"/>
  <c r="O57" i="50"/>
  <c r="N57" i="50"/>
  <c r="M57" i="50"/>
  <c r="L57" i="50"/>
  <c r="K57" i="50"/>
  <c r="J57" i="50"/>
  <c r="I57" i="50"/>
  <c r="H57" i="50"/>
  <c r="G57" i="50"/>
  <c r="F57" i="50"/>
  <c r="E57" i="50"/>
  <c r="D57" i="50"/>
  <c r="O56" i="50"/>
  <c r="N56" i="50"/>
  <c r="M56" i="50"/>
  <c r="L56" i="50"/>
  <c r="K56" i="50"/>
  <c r="J56" i="50"/>
  <c r="I56" i="50"/>
  <c r="H56" i="50"/>
  <c r="G56" i="50"/>
  <c r="F56" i="50"/>
  <c r="E56" i="50"/>
  <c r="D56" i="50"/>
  <c r="O55" i="50"/>
  <c r="N55" i="50"/>
  <c r="M55" i="50"/>
  <c r="L55" i="50"/>
  <c r="K55" i="50"/>
  <c r="J55" i="50"/>
  <c r="I55" i="50"/>
  <c r="H55" i="50"/>
  <c r="G55" i="50"/>
  <c r="F55" i="50"/>
  <c r="E55" i="50"/>
  <c r="D55" i="50"/>
  <c r="O54" i="50"/>
  <c r="N54" i="50"/>
  <c r="M54" i="50"/>
  <c r="L54" i="50"/>
  <c r="K54" i="50"/>
  <c r="J54" i="50"/>
  <c r="I54" i="50"/>
  <c r="H54" i="50"/>
  <c r="G54" i="50"/>
  <c r="F54" i="50"/>
  <c r="E54" i="50"/>
  <c r="D54" i="50"/>
  <c r="O53" i="50"/>
  <c r="N53" i="50"/>
  <c r="M53" i="50"/>
  <c r="L53" i="50"/>
  <c r="K53" i="50"/>
  <c r="J53" i="50"/>
  <c r="I53" i="50"/>
  <c r="H53" i="50"/>
  <c r="G53" i="50"/>
  <c r="F53" i="50"/>
  <c r="E53" i="50"/>
  <c r="D53" i="50"/>
  <c r="O52" i="50"/>
  <c r="N52" i="50"/>
  <c r="M52" i="50"/>
  <c r="L52" i="50"/>
  <c r="K52" i="50"/>
  <c r="J52" i="50"/>
  <c r="I52" i="50"/>
  <c r="H52" i="50"/>
  <c r="G52" i="50"/>
  <c r="F52" i="50"/>
  <c r="E52" i="50"/>
  <c r="D52" i="50"/>
  <c r="O51" i="50"/>
  <c r="N51" i="50"/>
  <c r="M51" i="50"/>
  <c r="L51" i="50"/>
  <c r="K51" i="50"/>
  <c r="J51" i="50"/>
  <c r="I51" i="50"/>
  <c r="H51" i="50"/>
  <c r="G51" i="50"/>
  <c r="F51" i="50"/>
  <c r="E51" i="50"/>
  <c r="D51" i="50"/>
  <c r="O50" i="50"/>
  <c r="N50" i="50"/>
  <c r="M50" i="50"/>
  <c r="L50" i="50"/>
  <c r="K50" i="50"/>
  <c r="J50" i="50"/>
  <c r="I50" i="50"/>
  <c r="H50" i="50"/>
  <c r="G50" i="50"/>
  <c r="F50" i="50"/>
  <c r="E50" i="50"/>
  <c r="D50" i="50"/>
  <c r="O49" i="50"/>
  <c r="N49" i="50"/>
  <c r="M49" i="50"/>
  <c r="L49" i="50"/>
  <c r="K49" i="50"/>
  <c r="J49" i="50"/>
  <c r="I49" i="50"/>
  <c r="H49" i="50"/>
  <c r="G49" i="50"/>
  <c r="F49" i="50"/>
  <c r="E49" i="50"/>
  <c r="D49" i="50"/>
  <c r="O48" i="50"/>
  <c r="N48" i="50"/>
  <c r="M48" i="50"/>
  <c r="L48" i="50"/>
  <c r="K48" i="50"/>
  <c r="J48" i="50"/>
  <c r="I48" i="50"/>
  <c r="H48" i="50"/>
  <c r="G48" i="50"/>
  <c r="F48" i="50"/>
  <c r="E48" i="50"/>
  <c r="D48" i="50"/>
  <c r="O47" i="50"/>
  <c r="N47" i="50"/>
  <c r="M47" i="50"/>
  <c r="L47" i="50"/>
  <c r="K47" i="50"/>
  <c r="J47" i="50"/>
  <c r="I47" i="50"/>
  <c r="H47" i="50"/>
  <c r="G47" i="50"/>
  <c r="F47" i="50"/>
  <c r="D47" i="50"/>
  <c r="E47" i="50"/>
  <c r="U44" i="50"/>
  <c r="T44" i="50"/>
  <c r="S44" i="50"/>
  <c r="R44" i="50"/>
  <c r="Q44" i="50"/>
  <c r="P44" i="50"/>
  <c r="O44" i="50"/>
  <c r="N44" i="50"/>
  <c r="M44" i="50"/>
  <c r="L44" i="50"/>
  <c r="K44" i="50"/>
  <c r="J44" i="50"/>
  <c r="I44" i="50"/>
  <c r="H44" i="50"/>
  <c r="G44" i="50"/>
  <c r="F44" i="50"/>
  <c r="E44" i="50"/>
  <c r="D44" i="50"/>
  <c r="C44" i="50"/>
  <c r="U43" i="50"/>
  <c r="T43" i="50"/>
  <c r="S43" i="50"/>
  <c r="R43" i="50"/>
  <c r="Q43" i="50"/>
  <c r="P43" i="50"/>
  <c r="O43" i="50"/>
  <c r="N43" i="50"/>
  <c r="M43" i="50"/>
  <c r="L43" i="50"/>
  <c r="K43" i="50"/>
  <c r="J43" i="50"/>
  <c r="I43" i="50"/>
  <c r="H43" i="50"/>
  <c r="G43" i="50"/>
  <c r="F43" i="50"/>
  <c r="E43" i="50"/>
  <c r="D43" i="50"/>
  <c r="C43" i="50"/>
  <c r="U42" i="50"/>
  <c r="T42" i="50"/>
  <c r="S42" i="50"/>
  <c r="R42" i="50"/>
  <c r="Q42" i="50"/>
  <c r="P42" i="50"/>
  <c r="O42" i="50"/>
  <c r="N42" i="50"/>
  <c r="M42" i="50"/>
  <c r="L42" i="50"/>
  <c r="K42" i="50"/>
  <c r="J42" i="50"/>
  <c r="I42" i="50"/>
  <c r="H42" i="50"/>
  <c r="G42" i="50"/>
  <c r="F42" i="50"/>
  <c r="E42" i="50"/>
  <c r="D42" i="50"/>
  <c r="C42" i="50"/>
  <c r="U41" i="50"/>
  <c r="T41" i="50"/>
  <c r="S41" i="50"/>
  <c r="R41" i="50"/>
  <c r="Q41" i="50"/>
  <c r="P41" i="50"/>
  <c r="O41" i="50"/>
  <c r="N41" i="50"/>
  <c r="M41" i="50"/>
  <c r="L41" i="50"/>
  <c r="K41" i="50"/>
  <c r="J41" i="50"/>
  <c r="I41" i="50"/>
  <c r="H41" i="50"/>
  <c r="G41" i="50"/>
  <c r="F41" i="50"/>
  <c r="E41" i="50"/>
  <c r="D41" i="50"/>
  <c r="C41" i="50"/>
  <c r="U40" i="50"/>
  <c r="T40" i="50"/>
  <c r="S40" i="50"/>
  <c r="R40" i="50"/>
  <c r="Q40" i="50"/>
  <c r="P40" i="50"/>
  <c r="O40" i="50"/>
  <c r="N40" i="50"/>
  <c r="M40" i="50"/>
  <c r="L40" i="50"/>
  <c r="K40" i="50"/>
  <c r="J40" i="50"/>
  <c r="I40" i="50"/>
  <c r="H40" i="50"/>
  <c r="G40" i="50"/>
  <c r="F40" i="50"/>
  <c r="E40" i="50"/>
  <c r="D40" i="50"/>
  <c r="C40" i="50"/>
  <c r="U39" i="50"/>
  <c r="T39" i="50"/>
  <c r="S39" i="50"/>
  <c r="R39" i="50"/>
  <c r="Q39" i="50"/>
  <c r="P39" i="50"/>
  <c r="O39" i="50"/>
  <c r="N39" i="50"/>
  <c r="M39" i="50"/>
  <c r="L39" i="50"/>
  <c r="K39" i="50"/>
  <c r="J39" i="50"/>
  <c r="I39" i="50"/>
  <c r="H39" i="50"/>
  <c r="G39" i="50"/>
  <c r="F39" i="50"/>
  <c r="E39" i="50"/>
  <c r="D39" i="50"/>
  <c r="C39" i="50"/>
  <c r="U38" i="50"/>
  <c r="T38" i="50"/>
  <c r="S38" i="50"/>
  <c r="R38" i="50"/>
  <c r="Q38" i="50"/>
  <c r="P38" i="50"/>
  <c r="O38" i="50"/>
  <c r="N38" i="50"/>
  <c r="M38" i="50"/>
  <c r="L38" i="50"/>
  <c r="K38" i="50"/>
  <c r="J38" i="50"/>
  <c r="I38" i="50"/>
  <c r="H38" i="50"/>
  <c r="G38" i="50"/>
  <c r="F38" i="50"/>
  <c r="E38" i="50"/>
  <c r="D38" i="50"/>
  <c r="C38" i="50"/>
  <c r="U37" i="50"/>
  <c r="T37" i="50"/>
  <c r="S37" i="50"/>
  <c r="R37" i="50"/>
  <c r="Q37" i="50"/>
  <c r="P37" i="50"/>
  <c r="O37" i="50"/>
  <c r="N37" i="50"/>
  <c r="M37" i="50"/>
  <c r="L37" i="50"/>
  <c r="K37" i="50"/>
  <c r="J37" i="50"/>
  <c r="I37" i="50"/>
  <c r="H37" i="50"/>
  <c r="G37" i="50"/>
  <c r="F37" i="50"/>
  <c r="E37" i="50"/>
  <c r="D37" i="50"/>
  <c r="C37" i="50"/>
  <c r="U36" i="50"/>
  <c r="T36" i="50"/>
  <c r="S36" i="50"/>
  <c r="R36" i="50"/>
  <c r="Q36" i="50"/>
  <c r="P36" i="50"/>
  <c r="O36" i="50"/>
  <c r="N36" i="50"/>
  <c r="M36" i="50"/>
  <c r="L36" i="50"/>
  <c r="K36" i="50"/>
  <c r="J36" i="50"/>
  <c r="I36" i="50"/>
  <c r="H36" i="50"/>
  <c r="G36" i="50"/>
  <c r="F36" i="50"/>
  <c r="E36" i="50"/>
  <c r="D36" i="50"/>
  <c r="C36" i="50"/>
  <c r="U35" i="50"/>
  <c r="T35" i="50"/>
  <c r="S35" i="50"/>
  <c r="R35" i="50"/>
  <c r="Q35" i="50"/>
  <c r="P35" i="50"/>
  <c r="O35" i="50"/>
  <c r="N35" i="50"/>
  <c r="M35" i="50"/>
  <c r="L35" i="50"/>
  <c r="K35" i="50"/>
  <c r="J35" i="50"/>
  <c r="I35" i="50"/>
  <c r="H35" i="50"/>
  <c r="G35" i="50"/>
  <c r="F35" i="50"/>
  <c r="E35" i="50"/>
  <c r="D35" i="50"/>
  <c r="C35" i="50"/>
  <c r="U34" i="50"/>
  <c r="T34" i="50"/>
  <c r="S34" i="50"/>
  <c r="R34" i="50"/>
  <c r="Q34" i="50"/>
  <c r="P34" i="50"/>
  <c r="O34" i="50"/>
  <c r="N34" i="50"/>
  <c r="M34" i="50"/>
  <c r="L34" i="50"/>
  <c r="K34" i="50"/>
  <c r="J34" i="50"/>
  <c r="I34" i="50"/>
  <c r="H34" i="50"/>
  <c r="G34" i="50"/>
  <c r="F34" i="50"/>
  <c r="E34" i="50"/>
  <c r="D34" i="50"/>
  <c r="C34" i="50"/>
  <c r="U33" i="50"/>
  <c r="T33" i="50"/>
  <c r="S33" i="50"/>
  <c r="R33" i="50"/>
  <c r="Q33" i="50"/>
  <c r="P33" i="50"/>
  <c r="O33" i="50"/>
  <c r="N33" i="50"/>
  <c r="M33" i="50"/>
  <c r="L33" i="50"/>
  <c r="K33" i="50"/>
  <c r="J33" i="50"/>
  <c r="I33" i="50"/>
  <c r="H33" i="50"/>
  <c r="G33" i="50"/>
  <c r="F33" i="50"/>
  <c r="E33" i="50"/>
  <c r="D33" i="50"/>
  <c r="C33" i="50"/>
  <c r="U32" i="50"/>
  <c r="T32" i="50"/>
  <c r="S32" i="50"/>
  <c r="R32" i="50"/>
  <c r="Q32" i="50"/>
  <c r="P32" i="50"/>
  <c r="O32" i="50"/>
  <c r="N32" i="50"/>
  <c r="M32" i="50"/>
  <c r="L32" i="50"/>
  <c r="K32" i="50"/>
  <c r="J32" i="50"/>
  <c r="I32" i="50"/>
  <c r="H32" i="50"/>
  <c r="G32" i="50"/>
  <c r="F32" i="50"/>
  <c r="E32" i="50"/>
  <c r="D32" i="50"/>
  <c r="C32" i="50"/>
  <c r="U31" i="50"/>
  <c r="T31" i="50"/>
  <c r="S31" i="50"/>
  <c r="R31" i="50"/>
  <c r="Q31" i="50"/>
  <c r="P31" i="50"/>
  <c r="O31" i="50"/>
  <c r="N31" i="50"/>
  <c r="M31" i="50"/>
  <c r="L31" i="50"/>
  <c r="K31" i="50"/>
  <c r="J31" i="50"/>
  <c r="I31" i="50"/>
  <c r="H31" i="50"/>
  <c r="G31" i="50"/>
  <c r="F31" i="50"/>
  <c r="E31" i="50"/>
  <c r="D31" i="50"/>
  <c r="C31" i="50"/>
  <c r="U30" i="50"/>
  <c r="T30" i="50"/>
  <c r="S30" i="50"/>
  <c r="R30" i="50"/>
  <c r="Q30" i="50"/>
  <c r="P30" i="50"/>
  <c r="O30" i="50"/>
  <c r="N30" i="50"/>
  <c r="M30" i="50"/>
  <c r="L30" i="50"/>
  <c r="K30" i="50"/>
  <c r="J30" i="50"/>
  <c r="I30" i="50"/>
  <c r="H30" i="50"/>
  <c r="G30" i="50"/>
  <c r="F30" i="50"/>
  <c r="E30" i="50"/>
  <c r="D30" i="50"/>
  <c r="C30" i="50"/>
  <c r="U29" i="50"/>
  <c r="T29" i="50"/>
  <c r="S29" i="50"/>
  <c r="R29" i="50"/>
  <c r="Q29" i="50"/>
  <c r="P29" i="50"/>
  <c r="O29" i="50"/>
  <c r="N29" i="50"/>
  <c r="M29" i="50"/>
  <c r="L29" i="50"/>
  <c r="K29" i="50"/>
  <c r="J29" i="50"/>
  <c r="I29" i="50"/>
  <c r="H29" i="50"/>
  <c r="G29" i="50"/>
  <c r="F29" i="50"/>
  <c r="E29" i="50"/>
  <c r="D29" i="50"/>
  <c r="C29" i="50"/>
  <c r="U28" i="50"/>
  <c r="T28" i="50"/>
  <c r="S28" i="50"/>
  <c r="R28" i="50"/>
  <c r="Q28" i="50"/>
  <c r="P28" i="50"/>
  <c r="O28" i="50"/>
  <c r="N28" i="50"/>
  <c r="M28" i="50"/>
  <c r="L28" i="50"/>
  <c r="K28" i="50"/>
  <c r="J28" i="50"/>
  <c r="I28" i="50"/>
  <c r="H28" i="50"/>
  <c r="G28" i="50"/>
  <c r="F28" i="50"/>
  <c r="E28" i="50"/>
  <c r="D28" i="50"/>
  <c r="C28" i="50"/>
  <c r="D49" i="172"/>
  <c r="D50" i="172"/>
  <c r="D51" i="172"/>
  <c r="D52" i="172"/>
  <c r="D53" i="172"/>
  <c r="D54" i="172"/>
  <c r="D55" i="172"/>
  <c r="D56" i="172"/>
  <c r="D57" i="172"/>
  <c r="D58" i="172"/>
  <c r="D59" i="172"/>
  <c r="D60" i="172"/>
  <c r="D61" i="172"/>
  <c r="D62" i="172"/>
  <c r="D63" i="172"/>
  <c r="D64" i="172"/>
  <c r="D65" i="172"/>
  <c r="D66" i="172"/>
  <c r="D47" i="48"/>
  <c r="D48" i="48"/>
  <c r="D49" i="48"/>
  <c r="D50" i="48"/>
  <c r="D51" i="48"/>
  <c r="D52" i="48"/>
  <c r="D53" i="48"/>
  <c r="D54" i="48"/>
  <c r="D55" i="48"/>
  <c r="D56" i="48"/>
  <c r="D57" i="48"/>
  <c r="D58" i="48"/>
  <c r="D59" i="48"/>
  <c r="D60" i="48"/>
  <c r="D61" i="48"/>
  <c r="D62" i="48"/>
  <c r="D63" i="48"/>
  <c r="D47" i="173"/>
  <c r="D48" i="173"/>
  <c r="D49" i="173"/>
  <c r="D50" i="173"/>
  <c r="D51" i="173"/>
  <c r="D52" i="173"/>
  <c r="D53" i="173"/>
  <c r="D54" i="173"/>
  <c r="D55" i="173"/>
  <c r="D56" i="173"/>
  <c r="D57" i="173"/>
  <c r="D58" i="173"/>
  <c r="D59" i="173"/>
  <c r="D60" i="173"/>
  <c r="D61" i="173"/>
  <c r="D62" i="173"/>
  <c r="D63" i="173"/>
  <c r="D48" i="174"/>
  <c r="E48" i="174"/>
  <c r="D49" i="174"/>
  <c r="E49" i="174"/>
  <c r="D50" i="174"/>
  <c r="E50" i="174"/>
  <c r="D51" i="174"/>
  <c r="E51" i="174"/>
  <c r="D52" i="174"/>
  <c r="E52" i="174"/>
  <c r="D53" i="174"/>
  <c r="E53" i="174"/>
  <c r="D54" i="174"/>
  <c r="E54" i="174"/>
  <c r="D55" i="174"/>
  <c r="E55" i="174"/>
  <c r="D56" i="174"/>
  <c r="E56" i="174"/>
  <c r="D57" i="174"/>
  <c r="E57" i="174"/>
  <c r="D58" i="174"/>
  <c r="E58" i="174"/>
  <c r="D59" i="174"/>
  <c r="E59" i="174"/>
  <c r="D60" i="174"/>
  <c r="E60" i="174"/>
  <c r="D61" i="174"/>
  <c r="E61" i="174"/>
  <c r="D62" i="174"/>
  <c r="E62" i="174"/>
  <c r="D63" i="174"/>
  <c r="E63" i="174"/>
  <c r="D47" i="174"/>
  <c r="U48" i="49"/>
  <c r="U49" i="49"/>
  <c r="U50" i="49"/>
  <c r="U51" i="49"/>
  <c r="U52" i="49"/>
  <c r="U53" i="49"/>
  <c r="U54" i="49"/>
  <c r="U55" i="49"/>
  <c r="U56" i="49"/>
  <c r="U57" i="49"/>
  <c r="U58" i="49"/>
  <c r="U59" i="49"/>
  <c r="U60" i="49"/>
  <c r="U61" i="49"/>
  <c r="U62" i="49"/>
  <c r="U63" i="49"/>
  <c r="U47" i="49"/>
  <c r="D63" i="49"/>
  <c r="D62" i="49"/>
  <c r="D61" i="49"/>
  <c r="D60" i="49"/>
  <c r="D59" i="49"/>
  <c r="D58" i="49"/>
  <c r="D57" i="49"/>
  <c r="D56" i="49"/>
  <c r="D55" i="49"/>
  <c r="D54" i="49"/>
  <c r="D53" i="49"/>
  <c r="D52" i="49"/>
  <c r="D51" i="49"/>
  <c r="D50" i="49"/>
  <c r="D49" i="49"/>
  <c r="D48" i="49"/>
  <c r="D47" i="49"/>
  <c r="O63" i="49"/>
  <c r="N63" i="49"/>
  <c r="K63" i="49"/>
  <c r="J63" i="49"/>
  <c r="I63" i="49"/>
  <c r="H63" i="49"/>
  <c r="G63" i="49"/>
  <c r="F63" i="49"/>
  <c r="E63" i="49"/>
  <c r="O62" i="49"/>
  <c r="N62" i="49"/>
  <c r="K62" i="49"/>
  <c r="J62" i="49"/>
  <c r="I62" i="49"/>
  <c r="H62" i="49"/>
  <c r="G62" i="49"/>
  <c r="F62" i="49"/>
  <c r="E62" i="49"/>
  <c r="O61" i="49"/>
  <c r="N61" i="49"/>
  <c r="M61" i="49"/>
  <c r="L61" i="49"/>
  <c r="K61" i="49"/>
  <c r="J61" i="49"/>
  <c r="I61" i="49"/>
  <c r="H61" i="49"/>
  <c r="G61" i="49"/>
  <c r="F61" i="49"/>
  <c r="E61" i="49"/>
  <c r="O60" i="49"/>
  <c r="N60" i="49"/>
  <c r="M60" i="49"/>
  <c r="L60" i="49"/>
  <c r="K60" i="49"/>
  <c r="J60" i="49"/>
  <c r="I60" i="49"/>
  <c r="H60" i="49"/>
  <c r="G60" i="49"/>
  <c r="F60" i="49"/>
  <c r="E60" i="49"/>
  <c r="O59" i="49"/>
  <c r="N59" i="49"/>
  <c r="M59" i="49"/>
  <c r="L59" i="49"/>
  <c r="K59" i="49"/>
  <c r="J59" i="49"/>
  <c r="I59" i="49"/>
  <c r="H59" i="49"/>
  <c r="G59" i="49"/>
  <c r="F59" i="49"/>
  <c r="E59" i="49"/>
  <c r="O58" i="49"/>
  <c r="N58" i="49"/>
  <c r="M58" i="49"/>
  <c r="L58" i="49"/>
  <c r="K58" i="49"/>
  <c r="J58" i="49"/>
  <c r="I58" i="49"/>
  <c r="H58" i="49"/>
  <c r="G58" i="49"/>
  <c r="F58" i="49"/>
  <c r="E58" i="49"/>
  <c r="O57" i="49"/>
  <c r="N57" i="49"/>
  <c r="M57" i="49"/>
  <c r="L57" i="49"/>
  <c r="K57" i="49"/>
  <c r="J57" i="49"/>
  <c r="I57" i="49"/>
  <c r="H57" i="49"/>
  <c r="G57" i="49"/>
  <c r="F57" i="49"/>
  <c r="E57" i="49"/>
  <c r="O56" i="49"/>
  <c r="N56" i="49"/>
  <c r="M56" i="49"/>
  <c r="L56" i="49"/>
  <c r="K56" i="49"/>
  <c r="J56" i="49"/>
  <c r="I56" i="49"/>
  <c r="H56" i="49"/>
  <c r="G56" i="49"/>
  <c r="F56" i="49"/>
  <c r="E56" i="49"/>
  <c r="O55" i="49"/>
  <c r="N55" i="49"/>
  <c r="M55" i="49"/>
  <c r="L55" i="49"/>
  <c r="K55" i="49"/>
  <c r="J55" i="49"/>
  <c r="I55" i="49"/>
  <c r="H55" i="49"/>
  <c r="G55" i="49"/>
  <c r="F55" i="49"/>
  <c r="E55" i="49"/>
  <c r="O54" i="49"/>
  <c r="N54" i="49"/>
  <c r="M54" i="49"/>
  <c r="L54" i="49"/>
  <c r="K54" i="49"/>
  <c r="J54" i="49"/>
  <c r="I54" i="49"/>
  <c r="H54" i="49"/>
  <c r="G54" i="49"/>
  <c r="F54" i="49"/>
  <c r="E54" i="49"/>
  <c r="O53" i="49"/>
  <c r="N53" i="49"/>
  <c r="M53" i="49"/>
  <c r="L53" i="49"/>
  <c r="K53" i="49"/>
  <c r="J53" i="49"/>
  <c r="I53" i="49"/>
  <c r="H53" i="49"/>
  <c r="G53" i="49"/>
  <c r="F53" i="49"/>
  <c r="E53" i="49"/>
  <c r="O52" i="49"/>
  <c r="N52" i="49"/>
  <c r="M52" i="49"/>
  <c r="L52" i="49"/>
  <c r="K52" i="49"/>
  <c r="J52" i="49"/>
  <c r="I52" i="49"/>
  <c r="H52" i="49"/>
  <c r="G52" i="49"/>
  <c r="F52" i="49"/>
  <c r="E52" i="49"/>
  <c r="O51" i="49"/>
  <c r="N51" i="49"/>
  <c r="M51" i="49"/>
  <c r="L51" i="49"/>
  <c r="K51" i="49"/>
  <c r="J51" i="49"/>
  <c r="I51" i="49"/>
  <c r="H51" i="49"/>
  <c r="G51" i="49"/>
  <c r="F51" i="49"/>
  <c r="E51" i="49"/>
  <c r="O50" i="49"/>
  <c r="N50" i="49"/>
  <c r="M50" i="49"/>
  <c r="L50" i="49"/>
  <c r="K50" i="49"/>
  <c r="J50" i="49"/>
  <c r="I50" i="49"/>
  <c r="H50" i="49"/>
  <c r="G50" i="49"/>
  <c r="F50" i="49"/>
  <c r="E50" i="49"/>
  <c r="O49" i="49"/>
  <c r="N49" i="49"/>
  <c r="M49" i="49"/>
  <c r="L49" i="49"/>
  <c r="K49" i="49"/>
  <c r="J49" i="49"/>
  <c r="I49" i="49"/>
  <c r="H49" i="49"/>
  <c r="G49" i="49"/>
  <c r="F49" i="49"/>
  <c r="E49" i="49"/>
  <c r="O48" i="49"/>
  <c r="N48" i="49"/>
  <c r="M48" i="49"/>
  <c r="L48" i="49"/>
  <c r="K48" i="49"/>
  <c r="J48" i="49"/>
  <c r="I48" i="49"/>
  <c r="H48" i="49"/>
  <c r="G48" i="49"/>
  <c r="F48" i="49"/>
  <c r="E48" i="49"/>
  <c r="O47" i="49"/>
  <c r="N47" i="49"/>
  <c r="M47" i="49"/>
  <c r="L47" i="49"/>
  <c r="K47" i="49"/>
  <c r="J47" i="49"/>
  <c r="I47" i="49"/>
  <c r="H47" i="49"/>
  <c r="G47" i="49"/>
  <c r="F47" i="49"/>
  <c r="E47" i="49"/>
  <c r="T44" i="49"/>
  <c r="S44" i="49"/>
  <c r="R44" i="49"/>
  <c r="Q44" i="49"/>
  <c r="P44" i="49"/>
  <c r="O44" i="49"/>
  <c r="N44" i="49"/>
  <c r="M44" i="49"/>
  <c r="K44" i="49"/>
  <c r="J44" i="49"/>
  <c r="I44" i="49"/>
  <c r="H44" i="49"/>
  <c r="G44" i="49"/>
  <c r="F44" i="49"/>
  <c r="E44" i="49"/>
  <c r="D44" i="49"/>
  <c r="C44" i="49"/>
  <c r="T43" i="49"/>
  <c r="S43" i="49"/>
  <c r="R43" i="49"/>
  <c r="Q43" i="49"/>
  <c r="P43" i="49"/>
  <c r="N43" i="49"/>
  <c r="M43" i="49"/>
  <c r="K43" i="49"/>
  <c r="J43" i="49"/>
  <c r="I43" i="49"/>
  <c r="H43" i="49"/>
  <c r="G43" i="49"/>
  <c r="F43" i="49"/>
  <c r="E43" i="49"/>
  <c r="D43" i="49"/>
  <c r="C43" i="49"/>
  <c r="T42" i="49"/>
  <c r="S42" i="49"/>
  <c r="R42" i="49"/>
  <c r="Q42" i="49"/>
  <c r="P42" i="49"/>
  <c r="N42" i="49"/>
  <c r="M42" i="49"/>
  <c r="K42" i="49"/>
  <c r="J42" i="49"/>
  <c r="I42" i="49"/>
  <c r="H42" i="49"/>
  <c r="G42" i="49"/>
  <c r="F42" i="49"/>
  <c r="E42" i="49"/>
  <c r="D42" i="49"/>
  <c r="C42" i="49"/>
  <c r="T41" i="49"/>
  <c r="S41" i="49"/>
  <c r="R41" i="49"/>
  <c r="Q41" i="49"/>
  <c r="P41" i="49"/>
  <c r="O41" i="49"/>
  <c r="N41" i="49"/>
  <c r="M41" i="49"/>
  <c r="K41" i="49"/>
  <c r="J41" i="49"/>
  <c r="I41" i="49"/>
  <c r="H41" i="49"/>
  <c r="G41" i="49"/>
  <c r="F41" i="49"/>
  <c r="E41" i="49"/>
  <c r="D41" i="49"/>
  <c r="C41" i="49"/>
  <c r="T40" i="49"/>
  <c r="S40" i="49"/>
  <c r="R40" i="49"/>
  <c r="Q40" i="49"/>
  <c r="P40" i="49"/>
  <c r="O40" i="49"/>
  <c r="N40" i="49"/>
  <c r="M40" i="49"/>
  <c r="K40" i="49"/>
  <c r="J40" i="49"/>
  <c r="I40" i="49"/>
  <c r="H40" i="49"/>
  <c r="G40" i="49"/>
  <c r="F40" i="49"/>
  <c r="E40" i="49"/>
  <c r="D40" i="49"/>
  <c r="C40" i="49"/>
  <c r="T39" i="49"/>
  <c r="S39" i="49"/>
  <c r="R39" i="49"/>
  <c r="Q39" i="49"/>
  <c r="P39" i="49"/>
  <c r="O39" i="49"/>
  <c r="N39" i="49"/>
  <c r="M39" i="49"/>
  <c r="K39" i="49"/>
  <c r="J39" i="49"/>
  <c r="I39" i="49"/>
  <c r="H39" i="49"/>
  <c r="G39" i="49"/>
  <c r="F39" i="49"/>
  <c r="E39" i="49"/>
  <c r="D39" i="49"/>
  <c r="C39" i="49"/>
  <c r="T38" i="49"/>
  <c r="S38" i="49"/>
  <c r="R38" i="49"/>
  <c r="Q38" i="49"/>
  <c r="P38" i="49"/>
  <c r="O38" i="49"/>
  <c r="N38" i="49"/>
  <c r="M38" i="49"/>
  <c r="K38" i="49"/>
  <c r="J38" i="49"/>
  <c r="I38" i="49"/>
  <c r="H38" i="49"/>
  <c r="G38" i="49"/>
  <c r="F38" i="49"/>
  <c r="E38" i="49"/>
  <c r="D38" i="49"/>
  <c r="C38" i="49"/>
  <c r="T37" i="49"/>
  <c r="S37" i="49"/>
  <c r="R37" i="49"/>
  <c r="Q37" i="49"/>
  <c r="P37" i="49"/>
  <c r="O37" i="49"/>
  <c r="N37" i="49"/>
  <c r="M37" i="49"/>
  <c r="K37" i="49"/>
  <c r="J37" i="49"/>
  <c r="I37" i="49"/>
  <c r="H37" i="49"/>
  <c r="G37" i="49"/>
  <c r="F37" i="49"/>
  <c r="E37" i="49"/>
  <c r="D37" i="49"/>
  <c r="C37" i="49"/>
  <c r="T36" i="49"/>
  <c r="S36" i="49"/>
  <c r="R36" i="49"/>
  <c r="Q36" i="49"/>
  <c r="P36" i="49"/>
  <c r="O36" i="49"/>
  <c r="N36" i="49"/>
  <c r="M36" i="49"/>
  <c r="K36" i="49"/>
  <c r="J36" i="49"/>
  <c r="I36" i="49"/>
  <c r="H36" i="49"/>
  <c r="G36" i="49"/>
  <c r="F36" i="49"/>
  <c r="E36" i="49"/>
  <c r="D36" i="49"/>
  <c r="C36" i="49"/>
  <c r="T35" i="49"/>
  <c r="S35" i="49"/>
  <c r="R35" i="49"/>
  <c r="Q35" i="49"/>
  <c r="P35" i="49"/>
  <c r="O35" i="49"/>
  <c r="N35" i="49"/>
  <c r="M35" i="49"/>
  <c r="K35" i="49"/>
  <c r="J35" i="49"/>
  <c r="I35" i="49"/>
  <c r="H35" i="49"/>
  <c r="G35" i="49"/>
  <c r="F35" i="49"/>
  <c r="E35" i="49"/>
  <c r="D35" i="49"/>
  <c r="C35" i="49"/>
  <c r="T34" i="49"/>
  <c r="S34" i="49"/>
  <c r="R34" i="49"/>
  <c r="Q34" i="49"/>
  <c r="P34" i="49"/>
  <c r="O34" i="49"/>
  <c r="N34" i="49"/>
  <c r="M34" i="49"/>
  <c r="K34" i="49"/>
  <c r="J34" i="49"/>
  <c r="I34" i="49"/>
  <c r="H34" i="49"/>
  <c r="G34" i="49"/>
  <c r="F34" i="49"/>
  <c r="E34" i="49"/>
  <c r="D34" i="49"/>
  <c r="C34" i="49"/>
  <c r="T33" i="49"/>
  <c r="S33" i="49"/>
  <c r="R33" i="49"/>
  <c r="Q33" i="49"/>
  <c r="P33" i="49"/>
  <c r="O33" i="49"/>
  <c r="N33" i="49"/>
  <c r="M33" i="49"/>
  <c r="K33" i="49"/>
  <c r="J33" i="49"/>
  <c r="I33" i="49"/>
  <c r="H33" i="49"/>
  <c r="G33" i="49"/>
  <c r="F33" i="49"/>
  <c r="E33" i="49"/>
  <c r="D33" i="49"/>
  <c r="C33" i="49"/>
  <c r="T32" i="49"/>
  <c r="S32" i="49"/>
  <c r="R32" i="49"/>
  <c r="Q32" i="49"/>
  <c r="P32" i="49"/>
  <c r="O32" i="49"/>
  <c r="N32" i="49"/>
  <c r="M32" i="49"/>
  <c r="K32" i="49"/>
  <c r="J32" i="49"/>
  <c r="I32" i="49"/>
  <c r="H32" i="49"/>
  <c r="G32" i="49"/>
  <c r="F32" i="49"/>
  <c r="E32" i="49"/>
  <c r="D32" i="49"/>
  <c r="C32" i="49"/>
  <c r="T31" i="49"/>
  <c r="S31" i="49"/>
  <c r="R31" i="49"/>
  <c r="Q31" i="49"/>
  <c r="P31" i="49"/>
  <c r="O31" i="49"/>
  <c r="N31" i="49"/>
  <c r="M31" i="49"/>
  <c r="K31" i="49"/>
  <c r="J31" i="49"/>
  <c r="I31" i="49"/>
  <c r="H31" i="49"/>
  <c r="G31" i="49"/>
  <c r="F31" i="49"/>
  <c r="E31" i="49"/>
  <c r="D31" i="49"/>
  <c r="C31" i="49"/>
  <c r="T30" i="49"/>
  <c r="S30" i="49"/>
  <c r="R30" i="49"/>
  <c r="Q30" i="49"/>
  <c r="P30" i="49"/>
  <c r="O30" i="49"/>
  <c r="N30" i="49"/>
  <c r="M30" i="49"/>
  <c r="K30" i="49"/>
  <c r="J30" i="49"/>
  <c r="I30" i="49"/>
  <c r="H30" i="49"/>
  <c r="G30" i="49"/>
  <c r="F30" i="49"/>
  <c r="E30" i="49"/>
  <c r="D30" i="49"/>
  <c r="C30" i="49"/>
  <c r="T29" i="49"/>
  <c r="S29" i="49"/>
  <c r="R29" i="49"/>
  <c r="Q29" i="49"/>
  <c r="P29" i="49"/>
  <c r="O29" i="49"/>
  <c r="N29" i="49"/>
  <c r="M29" i="49"/>
  <c r="K29" i="49"/>
  <c r="J29" i="49"/>
  <c r="I29" i="49"/>
  <c r="H29" i="49"/>
  <c r="G29" i="49"/>
  <c r="F29" i="49"/>
  <c r="E29" i="49"/>
  <c r="D29" i="49"/>
  <c r="C29" i="49"/>
  <c r="T28" i="49"/>
  <c r="S28" i="49"/>
  <c r="R28" i="49"/>
  <c r="Q28" i="49"/>
  <c r="P28" i="49"/>
  <c r="O28" i="49"/>
  <c r="N28" i="49"/>
  <c r="M28" i="49"/>
  <c r="K28" i="49"/>
  <c r="J28" i="49"/>
  <c r="I28" i="49"/>
  <c r="H28" i="49"/>
  <c r="G28" i="49"/>
  <c r="F28" i="49"/>
  <c r="E28" i="49"/>
  <c r="D28" i="49"/>
  <c r="C28" i="49"/>
  <c r="O23" i="49"/>
  <c r="O42" i="49" s="1"/>
  <c r="U49" i="173"/>
  <c r="U50" i="173"/>
  <c r="U51" i="173"/>
  <c r="U52" i="173"/>
  <c r="U53" i="173"/>
  <c r="U54" i="173"/>
  <c r="U55" i="173"/>
  <c r="U56" i="173"/>
  <c r="U57" i="173"/>
  <c r="U58" i="173"/>
  <c r="U59" i="173"/>
  <c r="U60" i="173"/>
  <c r="U61" i="173"/>
  <c r="U62" i="173"/>
  <c r="U63" i="173"/>
  <c r="U47" i="173"/>
  <c r="U48" i="173"/>
  <c r="U54" i="48"/>
  <c r="U55" i="48"/>
  <c r="U56" i="48"/>
  <c r="U57" i="48"/>
  <c r="U58" i="48"/>
  <c r="U59" i="48"/>
  <c r="U60" i="48"/>
  <c r="U50" i="172"/>
  <c r="U51" i="172"/>
  <c r="U52" i="172"/>
  <c r="U53" i="172"/>
  <c r="U54" i="172"/>
  <c r="U55" i="172"/>
  <c r="U56" i="172"/>
  <c r="U57" i="172"/>
  <c r="U58" i="172"/>
  <c r="U59" i="172"/>
  <c r="U60" i="172"/>
  <c r="U61" i="172"/>
  <c r="U62" i="172"/>
  <c r="U63" i="172"/>
  <c r="U64" i="172"/>
  <c r="U65" i="172"/>
  <c r="U66" i="172"/>
  <c r="U49" i="172"/>
  <c r="E50" i="172"/>
  <c r="F50" i="172"/>
  <c r="G50" i="172"/>
  <c r="H50" i="172"/>
  <c r="I50" i="172"/>
  <c r="J50" i="172"/>
  <c r="K50" i="172"/>
  <c r="L50" i="172"/>
  <c r="M50" i="172"/>
  <c r="N50" i="172"/>
  <c r="O50" i="172"/>
  <c r="E51" i="172"/>
  <c r="F51" i="172"/>
  <c r="G51" i="172"/>
  <c r="H51" i="172"/>
  <c r="I51" i="172"/>
  <c r="J51" i="172"/>
  <c r="K51" i="172"/>
  <c r="L51" i="172"/>
  <c r="M51" i="172"/>
  <c r="N51" i="172"/>
  <c r="O51" i="172"/>
  <c r="E52" i="172"/>
  <c r="F52" i="172"/>
  <c r="G52" i="172"/>
  <c r="H52" i="172"/>
  <c r="I52" i="172"/>
  <c r="J52" i="172"/>
  <c r="K52" i="172"/>
  <c r="L52" i="172"/>
  <c r="M52" i="172"/>
  <c r="N52" i="172"/>
  <c r="O52" i="172"/>
  <c r="E53" i="172"/>
  <c r="F53" i="172"/>
  <c r="G53" i="172"/>
  <c r="H53" i="172"/>
  <c r="I53" i="172"/>
  <c r="J53" i="172"/>
  <c r="K53" i="172"/>
  <c r="L53" i="172"/>
  <c r="M53" i="172"/>
  <c r="N53" i="172"/>
  <c r="O53" i="172"/>
  <c r="E54" i="172"/>
  <c r="F54" i="172"/>
  <c r="G54" i="172"/>
  <c r="H54" i="172"/>
  <c r="I54" i="172"/>
  <c r="J54" i="172"/>
  <c r="K54" i="172"/>
  <c r="L54" i="172"/>
  <c r="M54" i="172"/>
  <c r="N54" i="172"/>
  <c r="O54" i="172"/>
  <c r="E55" i="172"/>
  <c r="F55" i="172"/>
  <c r="G55" i="172"/>
  <c r="H55" i="172"/>
  <c r="I55" i="172"/>
  <c r="J55" i="172"/>
  <c r="K55" i="172"/>
  <c r="L55" i="172"/>
  <c r="M55" i="172"/>
  <c r="N55" i="172"/>
  <c r="O55" i="172"/>
  <c r="E56" i="172"/>
  <c r="F56" i="172"/>
  <c r="G56" i="172"/>
  <c r="H56" i="172"/>
  <c r="I56" i="172"/>
  <c r="J56" i="172"/>
  <c r="K56" i="172"/>
  <c r="L56" i="172"/>
  <c r="M56" i="172"/>
  <c r="N56" i="172"/>
  <c r="O56" i="172"/>
  <c r="E57" i="172"/>
  <c r="F57" i="172"/>
  <c r="G57" i="172"/>
  <c r="H57" i="172"/>
  <c r="I57" i="172"/>
  <c r="J57" i="172"/>
  <c r="K57" i="172"/>
  <c r="L57" i="172"/>
  <c r="M57" i="172"/>
  <c r="N57" i="172"/>
  <c r="O57" i="172"/>
  <c r="E58" i="172"/>
  <c r="F58" i="172"/>
  <c r="G58" i="172"/>
  <c r="H58" i="172"/>
  <c r="I58" i="172"/>
  <c r="J58" i="172"/>
  <c r="K58" i="172"/>
  <c r="L58" i="172"/>
  <c r="M58" i="172"/>
  <c r="N58" i="172"/>
  <c r="O58" i="172"/>
  <c r="E59" i="172"/>
  <c r="F59" i="172"/>
  <c r="G59" i="172"/>
  <c r="H59" i="172"/>
  <c r="I59" i="172"/>
  <c r="J59" i="172"/>
  <c r="K59" i="172"/>
  <c r="L59" i="172"/>
  <c r="M59" i="172"/>
  <c r="N59" i="172"/>
  <c r="O59" i="172"/>
  <c r="E60" i="172"/>
  <c r="F60" i="172"/>
  <c r="G60" i="172"/>
  <c r="H60" i="172"/>
  <c r="I60" i="172"/>
  <c r="J60" i="172"/>
  <c r="K60" i="172"/>
  <c r="L60" i="172"/>
  <c r="M60" i="172"/>
  <c r="N60" i="172"/>
  <c r="O60" i="172"/>
  <c r="E61" i="172"/>
  <c r="F61" i="172"/>
  <c r="G61" i="172"/>
  <c r="H61" i="172"/>
  <c r="I61" i="172"/>
  <c r="J61" i="172"/>
  <c r="K61" i="172"/>
  <c r="L61" i="172"/>
  <c r="M61" i="172"/>
  <c r="N61" i="172"/>
  <c r="O61" i="172"/>
  <c r="E62" i="172"/>
  <c r="F62" i="172"/>
  <c r="G62" i="172"/>
  <c r="H62" i="172"/>
  <c r="I62" i="172"/>
  <c r="J62" i="172"/>
  <c r="K62" i="172"/>
  <c r="L62" i="172"/>
  <c r="M62" i="172"/>
  <c r="N62" i="172"/>
  <c r="O62" i="172"/>
  <c r="E63" i="172"/>
  <c r="F63" i="172"/>
  <c r="G63" i="172"/>
  <c r="H63" i="172"/>
  <c r="I63" i="172"/>
  <c r="J63" i="172"/>
  <c r="K63" i="172"/>
  <c r="L63" i="172"/>
  <c r="M63" i="172"/>
  <c r="N63" i="172"/>
  <c r="O63" i="172"/>
  <c r="E64" i="172"/>
  <c r="F64" i="172"/>
  <c r="G64" i="172"/>
  <c r="H64" i="172"/>
  <c r="I64" i="172"/>
  <c r="J64" i="172"/>
  <c r="K64" i="172"/>
  <c r="L64" i="172"/>
  <c r="M64" i="172"/>
  <c r="N64" i="172"/>
  <c r="O64" i="172"/>
  <c r="E65" i="172"/>
  <c r="F65" i="172"/>
  <c r="G65" i="172"/>
  <c r="H65" i="172"/>
  <c r="I65" i="172"/>
  <c r="J65" i="172"/>
  <c r="K65" i="172"/>
  <c r="L65" i="172"/>
  <c r="M65" i="172"/>
  <c r="N65" i="172"/>
  <c r="O65" i="172"/>
  <c r="E66" i="172"/>
  <c r="F66" i="172"/>
  <c r="G66" i="172"/>
  <c r="H66" i="172"/>
  <c r="I66" i="172"/>
  <c r="J66" i="172"/>
  <c r="K66" i="172"/>
  <c r="L66" i="172"/>
  <c r="M66" i="172"/>
  <c r="N66" i="172"/>
  <c r="O66" i="172"/>
  <c r="F49" i="172"/>
  <c r="G49" i="172"/>
  <c r="H49" i="172"/>
  <c r="I49" i="172"/>
  <c r="J49" i="172"/>
  <c r="K49" i="172"/>
  <c r="L49" i="172"/>
  <c r="M49" i="172"/>
  <c r="N49" i="172"/>
  <c r="O49" i="172"/>
  <c r="E49" i="172"/>
  <c r="C30" i="172"/>
  <c r="D30" i="172"/>
  <c r="E30" i="172"/>
  <c r="F30" i="172"/>
  <c r="G30" i="172"/>
  <c r="H30" i="172"/>
  <c r="I30" i="172"/>
  <c r="J30" i="172"/>
  <c r="K30" i="172"/>
  <c r="L30" i="172"/>
  <c r="M30" i="172"/>
  <c r="N30" i="172"/>
  <c r="O30" i="172"/>
  <c r="P30" i="172"/>
  <c r="Q30" i="172"/>
  <c r="R30" i="172"/>
  <c r="S30" i="172"/>
  <c r="T30" i="172"/>
  <c r="U30" i="172"/>
  <c r="C31" i="172"/>
  <c r="D31" i="172"/>
  <c r="E31" i="172"/>
  <c r="F31" i="172"/>
  <c r="G31" i="172"/>
  <c r="H31" i="172"/>
  <c r="I31" i="172"/>
  <c r="J31" i="172"/>
  <c r="K31" i="172"/>
  <c r="L31" i="172"/>
  <c r="M31" i="172"/>
  <c r="N31" i="172"/>
  <c r="O31" i="172"/>
  <c r="P31" i="172"/>
  <c r="Q31" i="172"/>
  <c r="R31" i="172"/>
  <c r="S31" i="172"/>
  <c r="T31" i="172"/>
  <c r="U31" i="172"/>
  <c r="C32" i="172"/>
  <c r="D32" i="172"/>
  <c r="E32" i="172"/>
  <c r="F32" i="172"/>
  <c r="G32" i="172"/>
  <c r="H32" i="172"/>
  <c r="I32" i="172"/>
  <c r="J32" i="172"/>
  <c r="K32" i="172"/>
  <c r="L32" i="172"/>
  <c r="M32" i="172"/>
  <c r="N32" i="172"/>
  <c r="O32" i="172"/>
  <c r="P32" i="172"/>
  <c r="Q32" i="172"/>
  <c r="R32" i="172"/>
  <c r="S32" i="172"/>
  <c r="T32" i="172"/>
  <c r="U32" i="172"/>
  <c r="C33" i="172"/>
  <c r="D33" i="172"/>
  <c r="E33" i="172"/>
  <c r="F33" i="172"/>
  <c r="G33" i="172"/>
  <c r="H33" i="172"/>
  <c r="I33" i="172"/>
  <c r="J33" i="172"/>
  <c r="K33" i="172"/>
  <c r="L33" i="172"/>
  <c r="M33" i="172"/>
  <c r="N33" i="172"/>
  <c r="O33" i="172"/>
  <c r="P33" i="172"/>
  <c r="Q33" i="172"/>
  <c r="R33" i="172"/>
  <c r="S33" i="172"/>
  <c r="T33" i="172"/>
  <c r="U33" i="172"/>
  <c r="C34" i="172"/>
  <c r="D34" i="172"/>
  <c r="E34" i="172"/>
  <c r="F34" i="172"/>
  <c r="G34" i="172"/>
  <c r="H34" i="172"/>
  <c r="I34" i="172"/>
  <c r="J34" i="172"/>
  <c r="K34" i="172"/>
  <c r="L34" i="172"/>
  <c r="M34" i="172"/>
  <c r="N34" i="172"/>
  <c r="O34" i="172"/>
  <c r="P34" i="172"/>
  <c r="Q34" i="172"/>
  <c r="R34" i="172"/>
  <c r="S34" i="172"/>
  <c r="T34" i="172"/>
  <c r="U34" i="172"/>
  <c r="C35" i="172"/>
  <c r="D35" i="172"/>
  <c r="E35" i="172"/>
  <c r="F35" i="172"/>
  <c r="G35" i="172"/>
  <c r="H35" i="172"/>
  <c r="I35" i="172"/>
  <c r="J35" i="172"/>
  <c r="K35" i="172"/>
  <c r="L35" i="172"/>
  <c r="M35" i="172"/>
  <c r="N35" i="172"/>
  <c r="O35" i="172"/>
  <c r="P35" i="172"/>
  <c r="Q35" i="172"/>
  <c r="R35" i="172"/>
  <c r="S35" i="172"/>
  <c r="T35" i="172"/>
  <c r="U35" i="172"/>
  <c r="C36" i="172"/>
  <c r="D36" i="172"/>
  <c r="E36" i="172"/>
  <c r="F36" i="172"/>
  <c r="G36" i="172"/>
  <c r="H36" i="172"/>
  <c r="I36" i="172"/>
  <c r="J36" i="172"/>
  <c r="K36" i="172"/>
  <c r="L36" i="172"/>
  <c r="M36" i="172"/>
  <c r="N36" i="172"/>
  <c r="O36" i="172"/>
  <c r="P36" i="172"/>
  <c r="Q36" i="172"/>
  <c r="R36" i="172"/>
  <c r="S36" i="172"/>
  <c r="T36" i="172"/>
  <c r="U36" i="172"/>
  <c r="C37" i="172"/>
  <c r="D37" i="172"/>
  <c r="E37" i="172"/>
  <c r="F37" i="172"/>
  <c r="G37" i="172"/>
  <c r="H37" i="172"/>
  <c r="I37" i="172"/>
  <c r="J37" i="172"/>
  <c r="K37" i="172"/>
  <c r="L37" i="172"/>
  <c r="M37" i="172"/>
  <c r="N37" i="172"/>
  <c r="O37" i="172"/>
  <c r="P37" i="172"/>
  <c r="Q37" i="172"/>
  <c r="R37" i="172"/>
  <c r="S37" i="172"/>
  <c r="T37" i="172"/>
  <c r="U37" i="172"/>
  <c r="C38" i="172"/>
  <c r="D38" i="172"/>
  <c r="E38" i="172"/>
  <c r="F38" i="172"/>
  <c r="G38" i="172"/>
  <c r="H38" i="172"/>
  <c r="I38" i="172"/>
  <c r="J38" i="172"/>
  <c r="K38" i="172"/>
  <c r="L38" i="172"/>
  <c r="M38" i="172"/>
  <c r="N38" i="172"/>
  <c r="O38" i="172"/>
  <c r="P38" i="172"/>
  <c r="Q38" i="172"/>
  <c r="R38" i="172"/>
  <c r="S38" i="172"/>
  <c r="T38" i="172"/>
  <c r="U38" i="172"/>
  <c r="C39" i="172"/>
  <c r="D39" i="172"/>
  <c r="E39" i="172"/>
  <c r="F39" i="172"/>
  <c r="G39" i="172"/>
  <c r="H39" i="172"/>
  <c r="I39" i="172"/>
  <c r="J39" i="172"/>
  <c r="K39" i="172"/>
  <c r="L39" i="172"/>
  <c r="M39" i="172"/>
  <c r="N39" i="172"/>
  <c r="O39" i="172"/>
  <c r="P39" i="172"/>
  <c r="Q39" i="172"/>
  <c r="R39" i="172"/>
  <c r="S39" i="172"/>
  <c r="T39" i="172"/>
  <c r="U39" i="172"/>
  <c r="C40" i="172"/>
  <c r="D40" i="172"/>
  <c r="E40" i="172"/>
  <c r="F40" i="172"/>
  <c r="G40" i="172"/>
  <c r="H40" i="172"/>
  <c r="I40" i="172"/>
  <c r="J40" i="172"/>
  <c r="K40" i="172"/>
  <c r="L40" i="172"/>
  <c r="M40" i="172"/>
  <c r="N40" i="172"/>
  <c r="O40" i="172"/>
  <c r="P40" i="172"/>
  <c r="Q40" i="172"/>
  <c r="R40" i="172"/>
  <c r="S40" i="172"/>
  <c r="T40" i="172"/>
  <c r="U40" i="172"/>
  <c r="C41" i="172"/>
  <c r="D41" i="172"/>
  <c r="E41" i="172"/>
  <c r="F41" i="172"/>
  <c r="G41" i="172"/>
  <c r="H41" i="172"/>
  <c r="I41" i="172"/>
  <c r="J41" i="172"/>
  <c r="K41" i="172"/>
  <c r="L41" i="172"/>
  <c r="M41" i="172"/>
  <c r="N41" i="172"/>
  <c r="O41" i="172"/>
  <c r="P41" i="172"/>
  <c r="Q41" i="172"/>
  <c r="R41" i="172"/>
  <c r="S41" i="172"/>
  <c r="T41" i="172"/>
  <c r="U41" i="172"/>
  <c r="C42" i="172"/>
  <c r="D42" i="172"/>
  <c r="E42" i="172"/>
  <c r="F42" i="172"/>
  <c r="G42" i="172"/>
  <c r="H42" i="172"/>
  <c r="I42" i="172"/>
  <c r="J42" i="172"/>
  <c r="K42" i="172"/>
  <c r="L42" i="172"/>
  <c r="M42" i="172"/>
  <c r="N42" i="172"/>
  <c r="O42" i="172"/>
  <c r="P42" i="172"/>
  <c r="Q42" i="172"/>
  <c r="R42" i="172"/>
  <c r="S42" i="172"/>
  <c r="T42" i="172"/>
  <c r="U42" i="172"/>
  <c r="C43" i="172"/>
  <c r="D43" i="172"/>
  <c r="E43" i="172"/>
  <c r="F43" i="172"/>
  <c r="G43" i="172"/>
  <c r="H43" i="172"/>
  <c r="I43" i="172"/>
  <c r="J43" i="172"/>
  <c r="K43" i="172"/>
  <c r="L43" i="172"/>
  <c r="M43" i="172"/>
  <c r="N43" i="172"/>
  <c r="O43" i="172"/>
  <c r="P43" i="172"/>
  <c r="Q43" i="172"/>
  <c r="R43" i="172"/>
  <c r="S43" i="172"/>
  <c r="T43" i="172"/>
  <c r="U43" i="172"/>
  <c r="C44" i="172"/>
  <c r="D44" i="172"/>
  <c r="E44" i="172"/>
  <c r="F44" i="172"/>
  <c r="G44" i="172"/>
  <c r="H44" i="172"/>
  <c r="I44" i="172"/>
  <c r="J44" i="172"/>
  <c r="K44" i="172"/>
  <c r="L44" i="172"/>
  <c r="M44" i="172"/>
  <c r="N44" i="172"/>
  <c r="O44" i="172"/>
  <c r="P44" i="172"/>
  <c r="Q44" i="172"/>
  <c r="R44" i="172"/>
  <c r="S44" i="172"/>
  <c r="T44" i="172"/>
  <c r="U44" i="172"/>
  <c r="C45" i="172"/>
  <c r="D45" i="172"/>
  <c r="E45" i="172"/>
  <c r="F45" i="172"/>
  <c r="G45" i="172"/>
  <c r="H45" i="172"/>
  <c r="I45" i="172"/>
  <c r="J45" i="172"/>
  <c r="K45" i="172"/>
  <c r="L45" i="172"/>
  <c r="M45" i="172"/>
  <c r="N45" i="172"/>
  <c r="O45" i="172"/>
  <c r="P45" i="172"/>
  <c r="Q45" i="172"/>
  <c r="R45" i="172"/>
  <c r="S45" i="172"/>
  <c r="T45" i="172"/>
  <c r="U45" i="172"/>
  <c r="C46" i="172"/>
  <c r="D46" i="172"/>
  <c r="E46" i="172"/>
  <c r="F46" i="172"/>
  <c r="G46" i="172"/>
  <c r="H46" i="172"/>
  <c r="I46" i="172"/>
  <c r="J46" i="172"/>
  <c r="K46" i="172"/>
  <c r="L46" i="172"/>
  <c r="M46" i="172"/>
  <c r="N46" i="172"/>
  <c r="O46" i="172"/>
  <c r="P46" i="172"/>
  <c r="Q46" i="172"/>
  <c r="R46" i="172"/>
  <c r="S46" i="172"/>
  <c r="T46" i="172"/>
  <c r="U46" i="172"/>
  <c r="D29" i="172"/>
  <c r="E29" i="172"/>
  <c r="F29" i="172"/>
  <c r="G29" i="172"/>
  <c r="H29" i="172"/>
  <c r="I29" i="172"/>
  <c r="J29" i="172"/>
  <c r="K29" i="172"/>
  <c r="L29" i="172"/>
  <c r="M29" i="172"/>
  <c r="N29" i="172"/>
  <c r="O29" i="172"/>
  <c r="P29" i="172"/>
  <c r="Q29" i="172"/>
  <c r="R29" i="172"/>
  <c r="S29" i="172"/>
  <c r="T29" i="172"/>
  <c r="U29" i="172"/>
  <c r="C29" i="172"/>
  <c r="U50" i="47"/>
  <c r="U51" i="47"/>
  <c r="U52" i="47"/>
  <c r="U53" i="47"/>
  <c r="U54" i="47"/>
  <c r="U55" i="47"/>
  <c r="U56" i="47"/>
  <c r="U57" i="47"/>
  <c r="U58" i="47"/>
  <c r="U59" i="47"/>
  <c r="U60" i="47"/>
  <c r="U61" i="47"/>
  <c r="U62" i="47"/>
  <c r="U63" i="47"/>
  <c r="U64" i="47"/>
  <c r="U65" i="47"/>
  <c r="U66" i="47"/>
  <c r="U49" i="47"/>
  <c r="O49" i="47"/>
  <c r="O50" i="47"/>
  <c r="O51" i="47"/>
  <c r="O52" i="47"/>
  <c r="O53" i="47"/>
  <c r="O54" i="47"/>
  <c r="O55" i="47"/>
  <c r="O56" i="47"/>
  <c r="O57" i="47"/>
  <c r="O58" i="47"/>
  <c r="O59" i="47"/>
  <c r="O60" i="47"/>
  <c r="O61" i="47"/>
  <c r="O62" i="47"/>
  <c r="O63" i="47"/>
  <c r="O64" i="47"/>
  <c r="O65" i="47"/>
  <c r="O66" i="47"/>
  <c r="F49" i="47"/>
  <c r="G49" i="47"/>
  <c r="H49" i="47"/>
  <c r="I49" i="47"/>
  <c r="J49" i="47"/>
  <c r="K49" i="47"/>
  <c r="L49" i="47"/>
  <c r="M49" i="47"/>
  <c r="N49" i="47"/>
  <c r="F50" i="47"/>
  <c r="G50" i="47"/>
  <c r="H50" i="47"/>
  <c r="I50" i="47"/>
  <c r="J50" i="47"/>
  <c r="K50" i="47"/>
  <c r="L50" i="47"/>
  <c r="M50" i="47"/>
  <c r="N50" i="47"/>
  <c r="F51" i="47"/>
  <c r="G51" i="47"/>
  <c r="H51" i="47"/>
  <c r="I51" i="47"/>
  <c r="J51" i="47"/>
  <c r="K51" i="47"/>
  <c r="L51" i="47"/>
  <c r="M51" i="47"/>
  <c r="N51" i="47"/>
  <c r="F52" i="47"/>
  <c r="G52" i="47"/>
  <c r="H52" i="47"/>
  <c r="I52" i="47"/>
  <c r="J52" i="47"/>
  <c r="K52" i="47"/>
  <c r="L52" i="47"/>
  <c r="M52" i="47"/>
  <c r="N52" i="47"/>
  <c r="F53" i="47"/>
  <c r="G53" i="47"/>
  <c r="H53" i="47"/>
  <c r="I53" i="47"/>
  <c r="J53" i="47"/>
  <c r="K53" i="47"/>
  <c r="L53" i="47"/>
  <c r="M53" i="47"/>
  <c r="N53" i="47"/>
  <c r="F54" i="47"/>
  <c r="G54" i="47"/>
  <c r="H54" i="47"/>
  <c r="I54" i="47"/>
  <c r="J54" i="47"/>
  <c r="K54" i="47"/>
  <c r="L54" i="47"/>
  <c r="M54" i="47"/>
  <c r="N54" i="47"/>
  <c r="F55" i="47"/>
  <c r="G55" i="47"/>
  <c r="H55" i="47"/>
  <c r="I55" i="47"/>
  <c r="J55" i="47"/>
  <c r="K55" i="47"/>
  <c r="L55" i="47"/>
  <c r="M55" i="47"/>
  <c r="N55" i="47"/>
  <c r="F56" i="47"/>
  <c r="G56" i="47"/>
  <c r="H56" i="47"/>
  <c r="I56" i="47"/>
  <c r="J56" i="47"/>
  <c r="K56" i="47"/>
  <c r="L56" i="47"/>
  <c r="M56" i="47"/>
  <c r="N56" i="47"/>
  <c r="F57" i="47"/>
  <c r="G57" i="47"/>
  <c r="H57" i="47"/>
  <c r="I57" i="47"/>
  <c r="J57" i="47"/>
  <c r="K57" i="47"/>
  <c r="L57" i="47"/>
  <c r="M57" i="47"/>
  <c r="N57" i="47"/>
  <c r="F58" i="47"/>
  <c r="G58" i="47"/>
  <c r="H58" i="47"/>
  <c r="I58" i="47"/>
  <c r="J58" i="47"/>
  <c r="K58" i="47"/>
  <c r="L58" i="47"/>
  <c r="M58" i="47"/>
  <c r="N58" i="47"/>
  <c r="F59" i="47"/>
  <c r="G59" i="47"/>
  <c r="H59" i="47"/>
  <c r="I59" i="47"/>
  <c r="J59" i="47"/>
  <c r="K59" i="47"/>
  <c r="L59" i="47"/>
  <c r="M59" i="47"/>
  <c r="N59" i="47"/>
  <c r="F60" i="47"/>
  <c r="G60" i="47"/>
  <c r="H60" i="47"/>
  <c r="I60" i="47"/>
  <c r="J60" i="47"/>
  <c r="K60" i="47"/>
  <c r="L60" i="47"/>
  <c r="M60" i="47"/>
  <c r="N60" i="47"/>
  <c r="F61" i="47"/>
  <c r="G61" i="47"/>
  <c r="H61" i="47"/>
  <c r="I61" i="47"/>
  <c r="J61" i="47"/>
  <c r="K61" i="47"/>
  <c r="L61" i="47"/>
  <c r="M61" i="47"/>
  <c r="N61" i="47"/>
  <c r="F62" i="47"/>
  <c r="G62" i="47"/>
  <c r="H62" i="47"/>
  <c r="I62" i="47"/>
  <c r="J62" i="47"/>
  <c r="K62" i="47"/>
  <c r="L62" i="47"/>
  <c r="M62" i="47"/>
  <c r="N62" i="47"/>
  <c r="F63" i="47"/>
  <c r="G63" i="47"/>
  <c r="H63" i="47"/>
  <c r="I63" i="47"/>
  <c r="J63" i="47"/>
  <c r="K63" i="47"/>
  <c r="L63" i="47"/>
  <c r="M63" i="47"/>
  <c r="N63" i="47"/>
  <c r="F64" i="47"/>
  <c r="G64" i="47"/>
  <c r="H64" i="47"/>
  <c r="I64" i="47"/>
  <c r="J64" i="47"/>
  <c r="K64" i="47"/>
  <c r="L64" i="47"/>
  <c r="M64" i="47"/>
  <c r="N64" i="47"/>
  <c r="F65" i="47"/>
  <c r="G65" i="47"/>
  <c r="H65" i="47"/>
  <c r="I65" i="47"/>
  <c r="J65" i="47"/>
  <c r="K65" i="47"/>
  <c r="L65" i="47"/>
  <c r="M65" i="47"/>
  <c r="N65" i="47"/>
  <c r="F66" i="47"/>
  <c r="G66" i="47"/>
  <c r="H66" i="47"/>
  <c r="I66" i="47"/>
  <c r="J66" i="47"/>
  <c r="K66" i="47"/>
  <c r="L66" i="47"/>
  <c r="M66" i="47"/>
  <c r="N66" i="47"/>
  <c r="D50" i="47"/>
  <c r="E50" i="47"/>
  <c r="D51" i="47"/>
  <c r="E51" i="47"/>
  <c r="D52" i="47"/>
  <c r="E52" i="47"/>
  <c r="D53" i="47"/>
  <c r="E53" i="47"/>
  <c r="D54" i="47"/>
  <c r="E54" i="47"/>
  <c r="D55" i="47"/>
  <c r="E55" i="47"/>
  <c r="D56" i="47"/>
  <c r="E56" i="47"/>
  <c r="D57" i="47"/>
  <c r="E57" i="47"/>
  <c r="D58" i="47"/>
  <c r="E58" i="47"/>
  <c r="D59" i="47"/>
  <c r="E59" i="47"/>
  <c r="D60" i="47"/>
  <c r="E60" i="47"/>
  <c r="D61" i="47"/>
  <c r="E61" i="47"/>
  <c r="D62" i="47"/>
  <c r="E62" i="47"/>
  <c r="D63" i="47"/>
  <c r="E63" i="47"/>
  <c r="D64" i="47"/>
  <c r="E64" i="47"/>
  <c r="D65" i="47"/>
  <c r="E65" i="47"/>
  <c r="D66" i="47"/>
  <c r="E66" i="47"/>
  <c r="D49" i="47"/>
  <c r="E49" i="47"/>
  <c r="U46" i="47"/>
  <c r="T46" i="47"/>
  <c r="S46" i="47"/>
  <c r="R46" i="47"/>
  <c r="Q46" i="47"/>
  <c r="P46" i="47"/>
  <c r="O46" i="47"/>
  <c r="N46" i="47"/>
  <c r="M46" i="47"/>
  <c r="L46" i="47"/>
  <c r="K46" i="47"/>
  <c r="J46" i="47"/>
  <c r="I46" i="47"/>
  <c r="H46" i="47"/>
  <c r="G46" i="47"/>
  <c r="F46" i="47"/>
  <c r="E46" i="47"/>
  <c r="D46" i="47"/>
  <c r="C46" i="47"/>
  <c r="U45" i="47"/>
  <c r="T45" i="47"/>
  <c r="S45" i="47"/>
  <c r="R45" i="47"/>
  <c r="Q45" i="47"/>
  <c r="P45" i="47"/>
  <c r="O45" i="47"/>
  <c r="N45" i="47"/>
  <c r="M45" i="47"/>
  <c r="L45" i="47"/>
  <c r="K45" i="47"/>
  <c r="J45" i="47"/>
  <c r="I45" i="47"/>
  <c r="H45" i="47"/>
  <c r="G45" i="47"/>
  <c r="F45" i="47"/>
  <c r="E45" i="47"/>
  <c r="D45" i="47"/>
  <c r="C45" i="47"/>
  <c r="U44" i="47"/>
  <c r="T44" i="47"/>
  <c r="S44" i="47"/>
  <c r="R44" i="47"/>
  <c r="Q44" i="47"/>
  <c r="P44" i="47"/>
  <c r="O44" i="47"/>
  <c r="N44" i="47"/>
  <c r="M44" i="47"/>
  <c r="L44" i="47"/>
  <c r="K44" i="47"/>
  <c r="J44" i="47"/>
  <c r="I44" i="47"/>
  <c r="H44" i="47"/>
  <c r="G44" i="47"/>
  <c r="F44" i="47"/>
  <c r="E44" i="47"/>
  <c r="D44" i="47"/>
  <c r="C44" i="47"/>
  <c r="U43" i="47"/>
  <c r="T43" i="47"/>
  <c r="S43" i="47"/>
  <c r="R43" i="47"/>
  <c r="Q43" i="47"/>
  <c r="P43" i="47"/>
  <c r="O43" i="47"/>
  <c r="N43" i="47"/>
  <c r="M43" i="47"/>
  <c r="L43" i="47"/>
  <c r="K43" i="47"/>
  <c r="J43" i="47"/>
  <c r="I43" i="47"/>
  <c r="H43" i="47"/>
  <c r="G43" i="47"/>
  <c r="F43" i="47"/>
  <c r="E43" i="47"/>
  <c r="D43" i="47"/>
  <c r="C43" i="47"/>
  <c r="U42" i="47"/>
  <c r="T42" i="47"/>
  <c r="S42" i="47"/>
  <c r="R42" i="47"/>
  <c r="Q42" i="47"/>
  <c r="P42" i="47"/>
  <c r="O42" i="47"/>
  <c r="N42" i="47"/>
  <c r="M42" i="47"/>
  <c r="L42" i="47"/>
  <c r="K42" i="47"/>
  <c r="J42" i="47"/>
  <c r="I42" i="47"/>
  <c r="H42" i="47"/>
  <c r="G42" i="47"/>
  <c r="F42" i="47"/>
  <c r="E42" i="47"/>
  <c r="D42" i="47"/>
  <c r="C42" i="47"/>
  <c r="U41" i="47"/>
  <c r="T41" i="47"/>
  <c r="S41" i="47"/>
  <c r="R41" i="47"/>
  <c r="Q41" i="47"/>
  <c r="P41" i="47"/>
  <c r="O41" i="47"/>
  <c r="N41" i="47"/>
  <c r="M41" i="47"/>
  <c r="L41" i="47"/>
  <c r="K41" i="47"/>
  <c r="J41" i="47"/>
  <c r="I41" i="47"/>
  <c r="H41" i="47"/>
  <c r="G41" i="47"/>
  <c r="F41" i="47"/>
  <c r="E41" i="47"/>
  <c r="D41" i="47"/>
  <c r="C41" i="47"/>
  <c r="U40" i="47"/>
  <c r="T40" i="47"/>
  <c r="S40" i="47"/>
  <c r="R40" i="47"/>
  <c r="Q40" i="47"/>
  <c r="P40" i="47"/>
  <c r="O40" i="47"/>
  <c r="N40" i="47"/>
  <c r="M40" i="47"/>
  <c r="L40" i="47"/>
  <c r="K40" i="47"/>
  <c r="J40" i="47"/>
  <c r="I40" i="47"/>
  <c r="H40" i="47"/>
  <c r="G40" i="47"/>
  <c r="F40" i="47"/>
  <c r="E40" i="47"/>
  <c r="D40" i="47"/>
  <c r="C40" i="47"/>
  <c r="U39" i="47"/>
  <c r="T39" i="47"/>
  <c r="S39" i="47"/>
  <c r="R39" i="47"/>
  <c r="Q39" i="47"/>
  <c r="P39" i="47"/>
  <c r="O39" i="47"/>
  <c r="N39" i="47"/>
  <c r="M39" i="47"/>
  <c r="L39" i="47"/>
  <c r="K39" i="47"/>
  <c r="J39" i="47"/>
  <c r="I39" i="47"/>
  <c r="H39" i="47"/>
  <c r="G39" i="47"/>
  <c r="F39" i="47"/>
  <c r="E39" i="47"/>
  <c r="D39" i="47"/>
  <c r="C39" i="47"/>
  <c r="U38" i="47"/>
  <c r="T38" i="47"/>
  <c r="S38" i="47"/>
  <c r="R38" i="47"/>
  <c r="Q38" i="47"/>
  <c r="P38" i="47"/>
  <c r="O38" i="47"/>
  <c r="N38" i="47"/>
  <c r="M38" i="47"/>
  <c r="L38" i="47"/>
  <c r="K38" i="47"/>
  <c r="J38" i="47"/>
  <c r="I38" i="47"/>
  <c r="H38" i="47"/>
  <c r="G38" i="47"/>
  <c r="F38" i="47"/>
  <c r="E38" i="47"/>
  <c r="D38" i="47"/>
  <c r="C38" i="47"/>
  <c r="U37" i="47"/>
  <c r="T37" i="47"/>
  <c r="S37" i="47"/>
  <c r="R37" i="47"/>
  <c r="Q37" i="47"/>
  <c r="P37" i="47"/>
  <c r="O37" i="47"/>
  <c r="N37" i="47"/>
  <c r="M37" i="47"/>
  <c r="L37" i="47"/>
  <c r="K37" i="47"/>
  <c r="J37" i="47"/>
  <c r="I37" i="47"/>
  <c r="H37" i="47"/>
  <c r="G37" i="47"/>
  <c r="F37" i="47"/>
  <c r="E37" i="47"/>
  <c r="D37" i="47"/>
  <c r="C37" i="47"/>
  <c r="U36" i="47"/>
  <c r="T36" i="47"/>
  <c r="S36" i="47"/>
  <c r="R36" i="47"/>
  <c r="Q36" i="47"/>
  <c r="P36" i="47"/>
  <c r="O36" i="47"/>
  <c r="N36" i="47"/>
  <c r="M36" i="47"/>
  <c r="L36" i="47"/>
  <c r="K36" i="47"/>
  <c r="J36" i="47"/>
  <c r="I36" i="47"/>
  <c r="H36" i="47"/>
  <c r="G36" i="47"/>
  <c r="F36" i="47"/>
  <c r="E36" i="47"/>
  <c r="D36" i="47"/>
  <c r="C36" i="47"/>
  <c r="U35" i="47"/>
  <c r="T35" i="47"/>
  <c r="S35" i="47"/>
  <c r="R35" i="47"/>
  <c r="Q35" i="47"/>
  <c r="P35" i="47"/>
  <c r="O35" i="47"/>
  <c r="N35" i="47"/>
  <c r="M35" i="47"/>
  <c r="L35" i="47"/>
  <c r="K35" i="47"/>
  <c r="J35" i="47"/>
  <c r="I35" i="47"/>
  <c r="H35" i="47"/>
  <c r="G35" i="47"/>
  <c r="F35" i="47"/>
  <c r="E35" i="47"/>
  <c r="D35" i="47"/>
  <c r="C35" i="47"/>
  <c r="U34" i="47"/>
  <c r="T34" i="47"/>
  <c r="S34" i="47"/>
  <c r="R34" i="47"/>
  <c r="Q34" i="47"/>
  <c r="P34" i="47"/>
  <c r="O34" i="47"/>
  <c r="N34" i="47"/>
  <c r="M34" i="47"/>
  <c r="L34" i="47"/>
  <c r="K34" i="47"/>
  <c r="J34" i="47"/>
  <c r="I34" i="47"/>
  <c r="H34" i="47"/>
  <c r="G34" i="47"/>
  <c r="F34" i="47"/>
  <c r="E34" i="47"/>
  <c r="D34" i="47"/>
  <c r="C34" i="47"/>
  <c r="U33" i="47"/>
  <c r="T33" i="47"/>
  <c r="S33" i="47"/>
  <c r="R33" i="47"/>
  <c r="Q33" i="47"/>
  <c r="P33" i="47"/>
  <c r="O33" i="47"/>
  <c r="N33" i="47"/>
  <c r="M33" i="47"/>
  <c r="L33" i="47"/>
  <c r="K33" i="47"/>
  <c r="J33" i="47"/>
  <c r="I33" i="47"/>
  <c r="H33" i="47"/>
  <c r="G33" i="47"/>
  <c r="F33" i="47"/>
  <c r="E33" i="47"/>
  <c r="D33" i="47"/>
  <c r="C33" i="47"/>
  <c r="U32" i="47"/>
  <c r="T32" i="47"/>
  <c r="S32" i="47"/>
  <c r="R32" i="47"/>
  <c r="Q32" i="47"/>
  <c r="P32" i="47"/>
  <c r="O32" i="47"/>
  <c r="N32" i="47"/>
  <c r="M32" i="47"/>
  <c r="L32" i="47"/>
  <c r="K32" i="47"/>
  <c r="J32" i="47"/>
  <c r="I32" i="47"/>
  <c r="H32" i="47"/>
  <c r="G32" i="47"/>
  <c r="F32" i="47"/>
  <c r="E32" i="47"/>
  <c r="D32" i="47"/>
  <c r="C32" i="47"/>
  <c r="U31" i="47"/>
  <c r="T31" i="47"/>
  <c r="S31" i="47"/>
  <c r="R31" i="47"/>
  <c r="Q31" i="47"/>
  <c r="P31" i="47"/>
  <c r="O31" i="47"/>
  <c r="N31" i="47"/>
  <c r="M31" i="47"/>
  <c r="L31" i="47"/>
  <c r="K31" i="47"/>
  <c r="J31" i="47"/>
  <c r="I31" i="47"/>
  <c r="H31" i="47"/>
  <c r="G31" i="47"/>
  <c r="F31" i="47"/>
  <c r="E31" i="47"/>
  <c r="D31" i="47"/>
  <c r="C31" i="47"/>
  <c r="U30" i="47"/>
  <c r="T30" i="47"/>
  <c r="S30" i="47"/>
  <c r="R30" i="47"/>
  <c r="Q30" i="47"/>
  <c r="P30" i="47"/>
  <c r="O30" i="47"/>
  <c r="N30" i="47"/>
  <c r="M30" i="47"/>
  <c r="L30" i="47"/>
  <c r="K30" i="47"/>
  <c r="J30" i="47"/>
  <c r="I30" i="47"/>
  <c r="H30" i="47"/>
  <c r="G30" i="47"/>
  <c r="F30" i="47"/>
  <c r="E30" i="47"/>
  <c r="D30" i="47"/>
  <c r="U29" i="47"/>
  <c r="T29" i="47"/>
  <c r="S29" i="47"/>
  <c r="R29" i="47"/>
  <c r="Q29" i="47"/>
  <c r="P29" i="47"/>
  <c r="O29" i="47"/>
  <c r="N29" i="47"/>
  <c r="M29" i="47"/>
  <c r="L29" i="47"/>
  <c r="K29" i="47"/>
  <c r="J29" i="47"/>
  <c r="I29" i="47"/>
  <c r="H29" i="47"/>
  <c r="G29" i="47"/>
  <c r="F29" i="47"/>
  <c r="E29" i="47"/>
  <c r="D29" i="47"/>
  <c r="C29" i="47"/>
  <c r="C30" i="47"/>
  <c r="U48" i="171"/>
  <c r="U49" i="171"/>
  <c r="U50" i="171"/>
  <c r="U51" i="171"/>
  <c r="U52" i="171"/>
  <c r="U53" i="171"/>
  <c r="U54" i="171"/>
  <c r="U55" i="171"/>
  <c r="U56" i="171"/>
  <c r="U57" i="171"/>
  <c r="U58" i="171"/>
  <c r="U59" i="171"/>
  <c r="U60" i="171"/>
  <c r="U61" i="171"/>
  <c r="U62" i="171"/>
  <c r="U63" i="171"/>
  <c r="U47" i="171"/>
  <c r="D63" i="171"/>
  <c r="D62" i="171"/>
  <c r="D61" i="171"/>
  <c r="D60" i="171"/>
  <c r="D59" i="171"/>
  <c r="D58" i="171"/>
  <c r="D57" i="171"/>
  <c r="D56" i="171"/>
  <c r="D55" i="171"/>
  <c r="D54" i="171"/>
  <c r="D53" i="171"/>
  <c r="D52" i="171"/>
  <c r="D51" i="171"/>
  <c r="D50" i="171"/>
  <c r="D49" i="171"/>
  <c r="D48" i="171"/>
  <c r="D47" i="171"/>
  <c r="O63" i="171"/>
  <c r="N63" i="171"/>
  <c r="M63" i="171"/>
  <c r="L63" i="171"/>
  <c r="K63" i="171"/>
  <c r="J63" i="171"/>
  <c r="I63" i="171"/>
  <c r="H63" i="171"/>
  <c r="G63" i="171"/>
  <c r="F63" i="171"/>
  <c r="E63" i="171"/>
  <c r="O62" i="171"/>
  <c r="N62" i="171"/>
  <c r="M62" i="171"/>
  <c r="L62" i="171"/>
  <c r="K62" i="171"/>
  <c r="J62" i="171"/>
  <c r="I62" i="171"/>
  <c r="H62" i="171"/>
  <c r="G62" i="171"/>
  <c r="F62" i="171"/>
  <c r="E62" i="171"/>
  <c r="O61" i="171"/>
  <c r="N61" i="171"/>
  <c r="M61" i="171"/>
  <c r="L61" i="171"/>
  <c r="K61" i="171"/>
  <c r="J61" i="171"/>
  <c r="I61" i="171"/>
  <c r="H61" i="171"/>
  <c r="G61" i="171"/>
  <c r="F61" i="171"/>
  <c r="E61" i="171"/>
  <c r="O60" i="171"/>
  <c r="N60" i="171"/>
  <c r="M60" i="171"/>
  <c r="L60" i="171"/>
  <c r="K60" i="171"/>
  <c r="J60" i="171"/>
  <c r="I60" i="171"/>
  <c r="H60" i="171"/>
  <c r="G60" i="171"/>
  <c r="F60" i="171"/>
  <c r="E60" i="171"/>
  <c r="O59" i="171"/>
  <c r="N59" i="171"/>
  <c r="M59" i="171"/>
  <c r="L59" i="171"/>
  <c r="K59" i="171"/>
  <c r="J59" i="171"/>
  <c r="I59" i="171"/>
  <c r="H59" i="171"/>
  <c r="G59" i="171"/>
  <c r="F59" i="171"/>
  <c r="E59" i="171"/>
  <c r="O58" i="171"/>
  <c r="N58" i="171"/>
  <c r="M58" i="171"/>
  <c r="L58" i="171"/>
  <c r="K58" i="171"/>
  <c r="J58" i="171"/>
  <c r="I58" i="171"/>
  <c r="H58" i="171"/>
  <c r="G58" i="171"/>
  <c r="F58" i="171"/>
  <c r="E58" i="171"/>
  <c r="O57" i="171"/>
  <c r="N57" i="171"/>
  <c r="M57" i="171"/>
  <c r="L57" i="171"/>
  <c r="K57" i="171"/>
  <c r="J57" i="171"/>
  <c r="I57" i="171"/>
  <c r="H57" i="171"/>
  <c r="G57" i="171"/>
  <c r="F57" i="171"/>
  <c r="E57" i="171"/>
  <c r="O56" i="171"/>
  <c r="N56" i="171"/>
  <c r="M56" i="171"/>
  <c r="L56" i="171"/>
  <c r="K56" i="171"/>
  <c r="J56" i="171"/>
  <c r="I56" i="171"/>
  <c r="H56" i="171"/>
  <c r="G56" i="171"/>
  <c r="F56" i="171"/>
  <c r="E56" i="171"/>
  <c r="O55" i="171"/>
  <c r="N55" i="171"/>
  <c r="M55" i="171"/>
  <c r="L55" i="171"/>
  <c r="K55" i="171"/>
  <c r="J55" i="171"/>
  <c r="I55" i="171"/>
  <c r="H55" i="171"/>
  <c r="G55" i="171"/>
  <c r="F55" i="171"/>
  <c r="E55" i="171"/>
  <c r="O54" i="171"/>
  <c r="N54" i="171"/>
  <c r="M54" i="171"/>
  <c r="L54" i="171"/>
  <c r="K54" i="171"/>
  <c r="J54" i="171"/>
  <c r="I54" i="171"/>
  <c r="H54" i="171"/>
  <c r="G54" i="171"/>
  <c r="F54" i="171"/>
  <c r="E54" i="171"/>
  <c r="O53" i="171"/>
  <c r="N53" i="171"/>
  <c r="M53" i="171"/>
  <c r="L53" i="171"/>
  <c r="K53" i="171"/>
  <c r="J53" i="171"/>
  <c r="I53" i="171"/>
  <c r="H53" i="171"/>
  <c r="G53" i="171"/>
  <c r="F53" i="171"/>
  <c r="E53" i="171"/>
  <c r="O52" i="171"/>
  <c r="N52" i="171"/>
  <c r="M52" i="171"/>
  <c r="L52" i="171"/>
  <c r="K52" i="171"/>
  <c r="J52" i="171"/>
  <c r="I52" i="171"/>
  <c r="H52" i="171"/>
  <c r="G52" i="171"/>
  <c r="F52" i="171"/>
  <c r="E52" i="171"/>
  <c r="O51" i="171"/>
  <c r="N51" i="171"/>
  <c r="M51" i="171"/>
  <c r="L51" i="171"/>
  <c r="K51" i="171"/>
  <c r="J51" i="171"/>
  <c r="I51" i="171"/>
  <c r="H51" i="171"/>
  <c r="G51" i="171"/>
  <c r="F51" i="171"/>
  <c r="E51" i="171"/>
  <c r="O50" i="171"/>
  <c r="N50" i="171"/>
  <c r="M50" i="171"/>
  <c r="L50" i="171"/>
  <c r="K50" i="171"/>
  <c r="J50" i="171"/>
  <c r="I50" i="171"/>
  <c r="H50" i="171"/>
  <c r="G50" i="171"/>
  <c r="F50" i="171"/>
  <c r="E50" i="171"/>
  <c r="O49" i="171"/>
  <c r="N49" i="171"/>
  <c r="M49" i="171"/>
  <c r="L49" i="171"/>
  <c r="K49" i="171"/>
  <c r="J49" i="171"/>
  <c r="I49" i="171"/>
  <c r="H49" i="171"/>
  <c r="G49" i="171"/>
  <c r="F49" i="171"/>
  <c r="E49" i="171"/>
  <c r="O48" i="171"/>
  <c r="N48" i="171"/>
  <c r="M48" i="171"/>
  <c r="L48" i="171"/>
  <c r="K48" i="171"/>
  <c r="J48" i="171"/>
  <c r="I48" i="171"/>
  <c r="H48" i="171"/>
  <c r="G48" i="171"/>
  <c r="F48" i="171"/>
  <c r="E48" i="171"/>
  <c r="O47" i="171"/>
  <c r="N47" i="171"/>
  <c r="M47" i="171"/>
  <c r="L47" i="171"/>
  <c r="K47" i="171"/>
  <c r="J47" i="171"/>
  <c r="I47" i="171"/>
  <c r="H47" i="171"/>
  <c r="G47" i="171"/>
  <c r="F47" i="171"/>
  <c r="E47" i="171"/>
  <c r="U44" i="171"/>
  <c r="T44" i="171"/>
  <c r="S44" i="171"/>
  <c r="R44" i="171"/>
  <c r="Q44" i="171"/>
  <c r="P44" i="171"/>
  <c r="O44" i="171"/>
  <c r="N44" i="171"/>
  <c r="M44" i="171"/>
  <c r="L44" i="171"/>
  <c r="K44" i="171"/>
  <c r="J44" i="171"/>
  <c r="I44" i="171"/>
  <c r="H44" i="171"/>
  <c r="G44" i="171"/>
  <c r="F44" i="171"/>
  <c r="E44" i="171"/>
  <c r="D44" i="171"/>
  <c r="C44" i="171"/>
  <c r="U43" i="171"/>
  <c r="T43" i="171"/>
  <c r="S43" i="171"/>
  <c r="R43" i="171"/>
  <c r="Q43" i="171"/>
  <c r="P43" i="171"/>
  <c r="O43" i="171"/>
  <c r="N43" i="171"/>
  <c r="M43" i="171"/>
  <c r="L43" i="171"/>
  <c r="K43" i="171"/>
  <c r="J43" i="171"/>
  <c r="I43" i="171"/>
  <c r="H43" i="171"/>
  <c r="G43" i="171"/>
  <c r="F43" i="171"/>
  <c r="E43" i="171"/>
  <c r="D43" i="171"/>
  <c r="C43" i="171"/>
  <c r="U42" i="171"/>
  <c r="T42" i="171"/>
  <c r="S42" i="171"/>
  <c r="R42" i="171"/>
  <c r="Q42" i="171"/>
  <c r="P42" i="171"/>
  <c r="O42" i="171"/>
  <c r="N42" i="171"/>
  <c r="M42" i="171"/>
  <c r="L42" i="171"/>
  <c r="K42" i="171"/>
  <c r="J42" i="171"/>
  <c r="I42" i="171"/>
  <c r="H42" i="171"/>
  <c r="G42" i="171"/>
  <c r="F42" i="171"/>
  <c r="E42" i="171"/>
  <c r="D42" i="171"/>
  <c r="C42" i="171"/>
  <c r="U41" i="171"/>
  <c r="T41" i="171"/>
  <c r="S41" i="171"/>
  <c r="R41" i="171"/>
  <c r="Q41" i="171"/>
  <c r="P41" i="171"/>
  <c r="O41" i="171"/>
  <c r="N41" i="171"/>
  <c r="M41" i="171"/>
  <c r="L41" i="171"/>
  <c r="K41" i="171"/>
  <c r="J41" i="171"/>
  <c r="I41" i="171"/>
  <c r="H41" i="171"/>
  <c r="G41" i="171"/>
  <c r="F41" i="171"/>
  <c r="E41" i="171"/>
  <c r="D41" i="171"/>
  <c r="C41" i="171"/>
  <c r="U40" i="171"/>
  <c r="T40" i="171"/>
  <c r="S40" i="171"/>
  <c r="R40" i="171"/>
  <c r="Q40" i="171"/>
  <c r="P40" i="171"/>
  <c r="O40" i="171"/>
  <c r="N40" i="171"/>
  <c r="M40" i="171"/>
  <c r="L40" i="171"/>
  <c r="K40" i="171"/>
  <c r="J40" i="171"/>
  <c r="I40" i="171"/>
  <c r="H40" i="171"/>
  <c r="G40" i="171"/>
  <c r="F40" i="171"/>
  <c r="E40" i="171"/>
  <c r="D40" i="171"/>
  <c r="C40" i="171"/>
  <c r="U39" i="171"/>
  <c r="T39" i="171"/>
  <c r="S39" i="171"/>
  <c r="R39" i="171"/>
  <c r="Q39" i="171"/>
  <c r="P39" i="171"/>
  <c r="O39" i="171"/>
  <c r="N39" i="171"/>
  <c r="M39" i="171"/>
  <c r="L39" i="171"/>
  <c r="K39" i="171"/>
  <c r="J39" i="171"/>
  <c r="I39" i="171"/>
  <c r="H39" i="171"/>
  <c r="G39" i="171"/>
  <c r="F39" i="171"/>
  <c r="E39" i="171"/>
  <c r="D39" i="171"/>
  <c r="C39" i="171"/>
  <c r="U38" i="171"/>
  <c r="T38" i="171"/>
  <c r="S38" i="171"/>
  <c r="R38" i="171"/>
  <c r="Q38" i="171"/>
  <c r="P38" i="171"/>
  <c r="O38" i="171"/>
  <c r="N38" i="171"/>
  <c r="M38" i="171"/>
  <c r="L38" i="171"/>
  <c r="K38" i="171"/>
  <c r="J38" i="171"/>
  <c r="I38" i="171"/>
  <c r="H38" i="171"/>
  <c r="G38" i="171"/>
  <c r="F38" i="171"/>
  <c r="E38" i="171"/>
  <c r="D38" i="171"/>
  <c r="C38" i="171"/>
  <c r="U37" i="171"/>
  <c r="T37" i="171"/>
  <c r="S37" i="171"/>
  <c r="R37" i="171"/>
  <c r="Q37" i="171"/>
  <c r="P37" i="171"/>
  <c r="O37" i="171"/>
  <c r="N37" i="171"/>
  <c r="M37" i="171"/>
  <c r="L37" i="171"/>
  <c r="K37" i="171"/>
  <c r="J37" i="171"/>
  <c r="I37" i="171"/>
  <c r="H37" i="171"/>
  <c r="G37" i="171"/>
  <c r="F37" i="171"/>
  <c r="E37" i="171"/>
  <c r="D37" i="171"/>
  <c r="C37" i="171"/>
  <c r="U36" i="171"/>
  <c r="T36" i="171"/>
  <c r="S36" i="171"/>
  <c r="R36" i="171"/>
  <c r="Q36" i="171"/>
  <c r="P36" i="171"/>
  <c r="O36" i="171"/>
  <c r="N36" i="171"/>
  <c r="M36" i="171"/>
  <c r="L36" i="171"/>
  <c r="K36" i="171"/>
  <c r="J36" i="171"/>
  <c r="I36" i="171"/>
  <c r="H36" i="171"/>
  <c r="G36" i="171"/>
  <c r="F36" i="171"/>
  <c r="E36" i="171"/>
  <c r="D36" i="171"/>
  <c r="C36" i="171"/>
  <c r="U35" i="171"/>
  <c r="T35" i="171"/>
  <c r="S35" i="171"/>
  <c r="R35" i="171"/>
  <c r="Q35" i="171"/>
  <c r="P35" i="171"/>
  <c r="O35" i="171"/>
  <c r="N35" i="171"/>
  <c r="M35" i="171"/>
  <c r="L35" i="171"/>
  <c r="K35" i="171"/>
  <c r="J35" i="171"/>
  <c r="I35" i="171"/>
  <c r="H35" i="171"/>
  <c r="G35" i="171"/>
  <c r="F35" i="171"/>
  <c r="E35" i="171"/>
  <c r="D35" i="171"/>
  <c r="C35" i="171"/>
  <c r="U34" i="171"/>
  <c r="T34" i="171"/>
  <c r="S34" i="171"/>
  <c r="R34" i="171"/>
  <c r="Q34" i="171"/>
  <c r="P34" i="171"/>
  <c r="O34" i="171"/>
  <c r="N34" i="171"/>
  <c r="M34" i="171"/>
  <c r="L34" i="171"/>
  <c r="K34" i="171"/>
  <c r="J34" i="171"/>
  <c r="I34" i="171"/>
  <c r="H34" i="171"/>
  <c r="G34" i="171"/>
  <c r="F34" i="171"/>
  <c r="E34" i="171"/>
  <c r="D34" i="171"/>
  <c r="C34" i="171"/>
  <c r="U33" i="171"/>
  <c r="T33" i="171"/>
  <c r="S33" i="171"/>
  <c r="R33" i="171"/>
  <c r="Q33" i="171"/>
  <c r="P33" i="171"/>
  <c r="O33" i="171"/>
  <c r="N33" i="171"/>
  <c r="M33" i="171"/>
  <c r="L33" i="171"/>
  <c r="K33" i="171"/>
  <c r="J33" i="171"/>
  <c r="I33" i="171"/>
  <c r="H33" i="171"/>
  <c r="G33" i="171"/>
  <c r="F33" i="171"/>
  <c r="E33" i="171"/>
  <c r="D33" i="171"/>
  <c r="C33" i="171"/>
  <c r="U32" i="171"/>
  <c r="T32" i="171"/>
  <c r="S32" i="171"/>
  <c r="R32" i="171"/>
  <c r="Q32" i="171"/>
  <c r="P32" i="171"/>
  <c r="O32" i="171"/>
  <c r="N32" i="171"/>
  <c r="M32" i="171"/>
  <c r="L32" i="171"/>
  <c r="K32" i="171"/>
  <c r="J32" i="171"/>
  <c r="I32" i="171"/>
  <c r="H32" i="171"/>
  <c r="G32" i="171"/>
  <c r="F32" i="171"/>
  <c r="E32" i="171"/>
  <c r="D32" i="171"/>
  <c r="C32" i="171"/>
  <c r="U31" i="171"/>
  <c r="T31" i="171"/>
  <c r="S31" i="171"/>
  <c r="R31" i="171"/>
  <c r="Q31" i="171"/>
  <c r="P31" i="171"/>
  <c r="O31" i="171"/>
  <c r="N31" i="171"/>
  <c r="M31" i="171"/>
  <c r="L31" i="171"/>
  <c r="K31" i="171"/>
  <c r="J31" i="171"/>
  <c r="I31" i="171"/>
  <c r="H31" i="171"/>
  <c r="G31" i="171"/>
  <c r="F31" i="171"/>
  <c r="E31" i="171"/>
  <c r="D31" i="171"/>
  <c r="C31" i="171"/>
  <c r="U30" i="171"/>
  <c r="T30" i="171"/>
  <c r="S30" i="171"/>
  <c r="R30" i="171"/>
  <c r="Q30" i="171"/>
  <c r="P30" i="171"/>
  <c r="O30" i="171"/>
  <c r="N30" i="171"/>
  <c r="M30" i="171"/>
  <c r="L30" i="171"/>
  <c r="K30" i="171"/>
  <c r="J30" i="171"/>
  <c r="I30" i="171"/>
  <c r="H30" i="171"/>
  <c r="G30" i="171"/>
  <c r="F30" i="171"/>
  <c r="E30" i="171"/>
  <c r="D30" i="171"/>
  <c r="C30" i="171"/>
  <c r="U29" i="171"/>
  <c r="T29" i="171"/>
  <c r="S29" i="171"/>
  <c r="R29" i="171"/>
  <c r="Q29" i="171"/>
  <c r="P29" i="171"/>
  <c r="O29" i="171"/>
  <c r="N29" i="171"/>
  <c r="M29" i="171"/>
  <c r="L29" i="171"/>
  <c r="K29" i="171"/>
  <c r="J29" i="171"/>
  <c r="I29" i="171"/>
  <c r="H29" i="171"/>
  <c r="G29" i="171"/>
  <c r="F29" i="171"/>
  <c r="E29" i="171"/>
  <c r="D29" i="171"/>
  <c r="C29" i="171"/>
  <c r="U28" i="171"/>
  <c r="T28" i="171"/>
  <c r="S28" i="171"/>
  <c r="R28" i="171"/>
  <c r="Q28" i="171"/>
  <c r="P28" i="171"/>
  <c r="O28" i="171"/>
  <c r="N28" i="171"/>
  <c r="M28" i="171"/>
  <c r="L28" i="171"/>
  <c r="K28" i="171"/>
  <c r="J28" i="171"/>
  <c r="I28" i="171"/>
  <c r="H28" i="171"/>
  <c r="G28" i="171"/>
  <c r="F28" i="171"/>
  <c r="E28" i="171"/>
  <c r="D28" i="171"/>
  <c r="C28" i="171"/>
  <c r="U50" i="46"/>
  <c r="U51" i="46"/>
  <c r="U52" i="46"/>
  <c r="U53" i="46"/>
  <c r="U54" i="46"/>
  <c r="U55" i="46"/>
  <c r="U56" i="46"/>
  <c r="U57" i="46"/>
  <c r="U58" i="46"/>
  <c r="U59" i="46"/>
  <c r="U60" i="46"/>
  <c r="U61" i="46"/>
  <c r="U62" i="46"/>
  <c r="U63" i="46"/>
  <c r="U64" i="46"/>
  <c r="U65" i="46"/>
  <c r="U66" i="46"/>
  <c r="U49" i="46"/>
  <c r="D50" i="46"/>
  <c r="E50" i="46"/>
  <c r="F50" i="46"/>
  <c r="G50" i="46"/>
  <c r="H50" i="46"/>
  <c r="I50" i="46"/>
  <c r="J50" i="46"/>
  <c r="K50" i="46"/>
  <c r="L50" i="46"/>
  <c r="M50" i="46"/>
  <c r="N50" i="46"/>
  <c r="O50" i="46"/>
  <c r="D51" i="46"/>
  <c r="E51" i="46"/>
  <c r="F51" i="46"/>
  <c r="G51" i="46"/>
  <c r="H51" i="46"/>
  <c r="I51" i="46"/>
  <c r="J51" i="46"/>
  <c r="K51" i="46"/>
  <c r="L51" i="46"/>
  <c r="M51" i="46"/>
  <c r="N51" i="46"/>
  <c r="O51" i="46"/>
  <c r="D52" i="46"/>
  <c r="E52" i="46"/>
  <c r="F52" i="46"/>
  <c r="G52" i="46"/>
  <c r="H52" i="46"/>
  <c r="I52" i="46"/>
  <c r="J52" i="46"/>
  <c r="K52" i="46"/>
  <c r="L52" i="46"/>
  <c r="M52" i="46"/>
  <c r="N52" i="46"/>
  <c r="O52" i="46"/>
  <c r="D53" i="46"/>
  <c r="E53" i="46"/>
  <c r="F53" i="46"/>
  <c r="G53" i="46"/>
  <c r="H53" i="46"/>
  <c r="I53" i="46"/>
  <c r="J53" i="46"/>
  <c r="K53" i="46"/>
  <c r="L53" i="46"/>
  <c r="M53" i="46"/>
  <c r="N53" i="46"/>
  <c r="O53" i="46"/>
  <c r="D54" i="46"/>
  <c r="E54" i="46"/>
  <c r="F54" i="46"/>
  <c r="G54" i="46"/>
  <c r="H54" i="46"/>
  <c r="I54" i="46"/>
  <c r="J54" i="46"/>
  <c r="K54" i="46"/>
  <c r="L54" i="46"/>
  <c r="M54" i="46"/>
  <c r="N54" i="46"/>
  <c r="O54" i="46"/>
  <c r="D55" i="46"/>
  <c r="E55" i="46"/>
  <c r="F55" i="46"/>
  <c r="G55" i="46"/>
  <c r="H55" i="46"/>
  <c r="I55" i="46"/>
  <c r="J55" i="46"/>
  <c r="K55" i="46"/>
  <c r="L55" i="46"/>
  <c r="M55" i="46"/>
  <c r="N55" i="46"/>
  <c r="O55" i="46"/>
  <c r="D56" i="46"/>
  <c r="E56" i="46"/>
  <c r="F56" i="46"/>
  <c r="G56" i="46"/>
  <c r="H56" i="46"/>
  <c r="I56" i="46"/>
  <c r="J56" i="46"/>
  <c r="K56" i="46"/>
  <c r="L56" i="46"/>
  <c r="M56" i="46"/>
  <c r="N56" i="46"/>
  <c r="O56" i="46"/>
  <c r="D57" i="46"/>
  <c r="E57" i="46"/>
  <c r="F57" i="46"/>
  <c r="G57" i="46"/>
  <c r="H57" i="46"/>
  <c r="I57" i="46"/>
  <c r="J57" i="46"/>
  <c r="K57" i="46"/>
  <c r="L57" i="46"/>
  <c r="M57" i="46"/>
  <c r="N57" i="46"/>
  <c r="O57" i="46"/>
  <c r="D58" i="46"/>
  <c r="E58" i="46"/>
  <c r="F58" i="46"/>
  <c r="G58" i="46"/>
  <c r="H58" i="46"/>
  <c r="I58" i="46"/>
  <c r="J58" i="46"/>
  <c r="K58" i="46"/>
  <c r="L58" i="46"/>
  <c r="M58" i="46"/>
  <c r="N58" i="46"/>
  <c r="O58" i="46"/>
  <c r="D59" i="46"/>
  <c r="E59" i="46"/>
  <c r="F59" i="46"/>
  <c r="G59" i="46"/>
  <c r="H59" i="46"/>
  <c r="I59" i="46"/>
  <c r="J59" i="46"/>
  <c r="K59" i="46"/>
  <c r="L59" i="46"/>
  <c r="M59" i="46"/>
  <c r="N59" i="46"/>
  <c r="O59" i="46"/>
  <c r="D60" i="46"/>
  <c r="E60" i="46"/>
  <c r="F60" i="46"/>
  <c r="G60" i="46"/>
  <c r="H60" i="46"/>
  <c r="I60" i="46"/>
  <c r="J60" i="46"/>
  <c r="K60" i="46"/>
  <c r="L60" i="46"/>
  <c r="M60" i="46"/>
  <c r="N60" i="46"/>
  <c r="O60" i="46"/>
  <c r="D61" i="46"/>
  <c r="E61" i="46"/>
  <c r="F61" i="46"/>
  <c r="G61" i="46"/>
  <c r="H61" i="46"/>
  <c r="I61" i="46"/>
  <c r="J61" i="46"/>
  <c r="K61" i="46"/>
  <c r="L61" i="46"/>
  <c r="M61" i="46"/>
  <c r="N61" i="46"/>
  <c r="O61" i="46"/>
  <c r="D62" i="46"/>
  <c r="E62" i="46"/>
  <c r="F62" i="46"/>
  <c r="G62" i="46"/>
  <c r="H62" i="46"/>
  <c r="I62" i="46"/>
  <c r="J62" i="46"/>
  <c r="K62" i="46"/>
  <c r="L62" i="46"/>
  <c r="M62" i="46"/>
  <c r="N62" i="46"/>
  <c r="O62" i="46"/>
  <c r="D63" i="46"/>
  <c r="E63" i="46"/>
  <c r="F63" i="46"/>
  <c r="G63" i="46"/>
  <c r="H63" i="46"/>
  <c r="I63" i="46"/>
  <c r="J63" i="46"/>
  <c r="K63" i="46"/>
  <c r="L63" i="46"/>
  <c r="M63" i="46"/>
  <c r="N63" i="46"/>
  <c r="O63" i="46"/>
  <c r="D64" i="46"/>
  <c r="E64" i="46"/>
  <c r="F64" i="46"/>
  <c r="G64" i="46"/>
  <c r="H64" i="46"/>
  <c r="I64" i="46"/>
  <c r="J64" i="46"/>
  <c r="K64" i="46"/>
  <c r="L64" i="46"/>
  <c r="M64" i="46"/>
  <c r="N64" i="46"/>
  <c r="O64" i="46"/>
  <c r="D65" i="46"/>
  <c r="E65" i="46"/>
  <c r="F65" i="46"/>
  <c r="G65" i="46"/>
  <c r="H65" i="46"/>
  <c r="I65" i="46"/>
  <c r="J65" i="46"/>
  <c r="K65" i="46"/>
  <c r="L65" i="46"/>
  <c r="M65" i="46"/>
  <c r="N65" i="46"/>
  <c r="O65" i="46"/>
  <c r="D66" i="46"/>
  <c r="E66" i="46"/>
  <c r="F66" i="46"/>
  <c r="G66" i="46"/>
  <c r="H66" i="46"/>
  <c r="I66" i="46"/>
  <c r="J66" i="46"/>
  <c r="K66" i="46"/>
  <c r="L66" i="46"/>
  <c r="M66" i="46"/>
  <c r="N66" i="46"/>
  <c r="O66" i="46"/>
  <c r="E49" i="46"/>
  <c r="F49" i="46"/>
  <c r="G49" i="46"/>
  <c r="H49" i="46"/>
  <c r="I49" i="46"/>
  <c r="J49" i="46"/>
  <c r="K49" i="46"/>
  <c r="L49" i="46"/>
  <c r="M49" i="46"/>
  <c r="N49" i="46"/>
  <c r="O49" i="46"/>
  <c r="D49" i="46"/>
  <c r="C30" i="46"/>
  <c r="D30" i="46"/>
  <c r="E30" i="46"/>
  <c r="F30" i="46"/>
  <c r="G30" i="46"/>
  <c r="H30" i="46"/>
  <c r="I30" i="46"/>
  <c r="J30" i="46"/>
  <c r="K30" i="46"/>
  <c r="L30" i="46"/>
  <c r="M30" i="46"/>
  <c r="N30" i="46"/>
  <c r="O30" i="46"/>
  <c r="P30" i="46"/>
  <c r="Q30" i="46"/>
  <c r="R30" i="46"/>
  <c r="S30" i="46"/>
  <c r="T30" i="46"/>
  <c r="U30" i="46"/>
  <c r="C31" i="46"/>
  <c r="D31" i="46"/>
  <c r="E31" i="46"/>
  <c r="F31" i="46"/>
  <c r="G31" i="46"/>
  <c r="H31" i="46"/>
  <c r="I31" i="46"/>
  <c r="J31" i="46"/>
  <c r="K31" i="46"/>
  <c r="L31" i="46"/>
  <c r="M31" i="46"/>
  <c r="N31" i="46"/>
  <c r="O31" i="46"/>
  <c r="P31" i="46"/>
  <c r="Q31" i="46"/>
  <c r="R31" i="46"/>
  <c r="S31" i="46"/>
  <c r="T31" i="46"/>
  <c r="U31" i="46"/>
  <c r="C32" i="46"/>
  <c r="D32" i="46"/>
  <c r="E32" i="46"/>
  <c r="F32" i="46"/>
  <c r="G32" i="46"/>
  <c r="H32" i="46"/>
  <c r="I32" i="46"/>
  <c r="J32" i="46"/>
  <c r="K32" i="46"/>
  <c r="L32" i="46"/>
  <c r="M32" i="46"/>
  <c r="N32" i="46"/>
  <c r="O32" i="46"/>
  <c r="P32" i="46"/>
  <c r="Q32" i="46"/>
  <c r="R32" i="46"/>
  <c r="S32" i="46"/>
  <c r="T32" i="46"/>
  <c r="U32" i="46"/>
  <c r="C33" i="46"/>
  <c r="D33" i="46"/>
  <c r="E33" i="46"/>
  <c r="F33" i="46"/>
  <c r="G33" i="46"/>
  <c r="H33" i="46"/>
  <c r="I33" i="46"/>
  <c r="J33" i="46"/>
  <c r="K33" i="46"/>
  <c r="L33" i="46"/>
  <c r="M33" i="46"/>
  <c r="N33" i="46"/>
  <c r="O33" i="46"/>
  <c r="P33" i="46"/>
  <c r="Q33" i="46"/>
  <c r="R33" i="46"/>
  <c r="S33" i="46"/>
  <c r="T33" i="46"/>
  <c r="U33" i="46"/>
  <c r="C34" i="46"/>
  <c r="D34" i="46"/>
  <c r="E34" i="46"/>
  <c r="F34" i="46"/>
  <c r="G34" i="46"/>
  <c r="H34" i="46"/>
  <c r="I34" i="46"/>
  <c r="J34" i="46"/>
  <c r="K34" i="46"/>
  <c r="L34" i="46"/>
  <c r="M34" i="46"/>
  <c r="N34" i="46"/>
  <c r="O34" i="46"/>
  <c r="P34" i="46"/>
  <c r="Q34" i="46"/>
  <c r="R34" i="46"/>
  <c r="S34" i="46"/>
  <c r="T34" i="46"/>
  <c r="U34" i="46"/>
  <c r="C35" i="46"/>
  <c r="D35" i="46"/>
  <c r="E35" i="46"/>
  <c r="F35" i="46"/>
  <c r="G35" i="46"/>
  <c r="H35" i="46"/>
  <c r="I35" i="46"/>
  <c r="J35" i="46"/>
  <c r="K35" i="46"/>
  <c r="L35" i="46"/>
  <c r="M35" i="46"/>
  <c r="N35" i="46"/>
  <c r="O35" i="46"/>
  <c r="P35" i="46"/>
  <c r="Q35" i="46"/>
  <c r="R35" i="46"/>
  <c r="S35" i="46"/>
  <c r="T35" i="46"/>
  <c r="U35" i="46"/>
  <c r="C36" i="46"/>
  <c r="D36" i="46"/>
  <c r="E36" i="46"/>
  <c r="F36" i="46"/>
  <c r="G36" i="46"/>
  <c r="H36" i="46"/>
  <c r="I36" i="46"/>
  <c r="J36" i="46"/>
  <c r="K36" i="46"/>
  <c r="L36" i="46"/>
  <c r="M36" i="46"/>
  <c r="N36" i="46"/>
  <c r="O36" i="46"/>
  <c r="P36" i="46"/>
  <c r="Q36" i="46"/>
  <c r="R36" i="46"/>
  <c r="S36" i="46"/>
  <c r="T36" i="46"/>
  <c r="U36" i="46"/>
  <c r="C37" i="46"/>
  <c r="D37" i="46"/>
  <c r="E37" i="46"/>
  <c r="F37" i="46"/>
  <c r="G37" i="46"/>
  <c r="H37" i="46"/>
  <c r="I37" i="46"/>
  <c r="J37" i="46"/>
  <c r="K37" i="46"/>
  <c r="L37" i="46"/>
  <c r="M37" i="46"/>
  <c r="N37" i="46"/>
  <c r="O37" i="46"/>
  <c r="P37" i="46"/>
  <c r="Q37" i="46"/>
  <c r="R37" i="46"/>
  <c r="S37" i="46"/>
  <c r="T37" i="46"/>
  <c r="U37" i="46"/>
  <c r="C38" i="46"/>
  <c r="D38" i="46"/>
  <c r="E38" i="46"/>
  <c r="F38" i="46"/>
  <c r="G38" i="46"/>
  <c r="H38" i="46"/>
  <c r="I38" i="46"/>
  <c r="J38" i="46"/>
  <c r="K38" i="46"/>
  <c r="L38" i="46"/>
  <c r="M38" i="46"/>
  <c r="N38" i="46"/>
  <c r="O38" i="46"/>
  <c r="P38" i="46"/>
  <c r="Q38" i="46"/>
  <c r="R38" i="46"/>
  <c r="S38" i="46"/>
  <c r="T38" i="46"/>
  <c r="U38" i="46"/>
  <c r="C39" i="46"/>
  <c r="D39" i="46"/>
  <c r="E39" i="46"/>
  <c r="F39" i="46"/>
  <c r="G39" i="46"/>
  <c r="H39" i="46"/>
  <c r="I39" i="46"/>
  <c r="J39" i="46"/>
  <c r="K39" i="46"/>
  <c r="L39" i="46"/>
  <c r="M39" i="46"/>
  <c r="N39" i="46"/>
  <c r="O39" i="46"/>
  <c r="P39" i="46"/>
  <c r="Q39" i="46"/>
  <c r="R39" i="46"/>
  <c r="S39" i="46"/>
  <c r="T39" i="46"/>
  <c r="U39" i="46"/>
  <c r="C40" i="46"/>
  <c r="D40" i="46"/>
  <c r="E40" i="46"/>
  <c r="F40" i="46"/>
  <c r="G40" i="46"/>
  <c r="H40" i="46"/>
  <c r="I40" i="46"/>
  <c r="J40" i="46"/>
  <c r="K40" i="46"/>
  <c r="L40" i="46"/>
  <c r="M40" i="46"/>
  <c r="N40" i="46"/>
  <c r="O40" i="46"/>
  <c r="P40" i="46"/>
  <c r="Q40" i="46"/>
  <c r="R40" i="46"/>
  <c r="S40" i="46"/>
  <c r="T40" i="46"/>
  <c r="U40" i="46"/>
  <c r="C41" i="46"/>
  <c r="D41" i="46"/>
  <c r="E41" i="46"/>
  <c r="F41" i="46"/>
  <c r="G41" i="46"/>
  <c r="H41" i="46"/>
  <c r="I41" i="46"/>
  <c r="J41" i="46"/>
  <c r="K41" i="46"/>
  <c r="L41" i="46"/>
  <c r="M41" i="46"/>
  <c r="N41" i="46"/>
  <c r="O41" i="46"/>
  <c r="P41" i="46"/>
  <c r="Q41" i="46"/>
  <c r="R41" i="46"/>
  <c r="S41" i="46"/>
  <c r="T41" i="46"/>
  <c r="U41" i="46"/>
  <c r="C42" i="46"/>
  <c r="D42" i="46"/>
  <c r="E42" i="46"/>
  <c r="F42" i="46"/>
  <c r="G42" i="46"/>
  <c r="H42" i="46"/>
  <c r="I42" i="46"/>
  <c r="J42" i="46"/>
  <c r="K42" i="46"/>
  <c r="L42" i="46"/>
  <c r="M42" i="46"/>
  <c r="N42" i="46"/>
  <c r="O42" i="46"/>
  <c r="P42" i="46"/>
  <c r="Q42" i="46"/>
  <c r="R42" i="46"/>
  <c r="S42" i="46"/>
  <c r="T42" i="46"/>
  <c r="U42" i="46"/>
  <c r="C43" i="46"/>
  <c r="D43" i="46"/>
  <c r="E43" i="46"/>
  <c r="F43" i="46"/>
  <c r="G43" i="46"/>
  <c r="H43" i="46"/>
  <c r="I43" i="46"/>
  <c r="J43" i="46"/>
  <c r="K43" i="46"/>
  <c r="L43" i="46"/>
  <c r="M43" i="46"/>
  <c r="N43" i="46"/>
  <c r="O43" i="46"/>
  <c r="P43" i="46"/>
  <c r="Q43" i="46"/>
  <c r="R43" i="46"/>
  <c r="S43" i="46"/>
  <c r="T43" i="46"/>
  <c r="U43" i="46"/>
  <c r="C44" i="46"/>
  <c r="D44" i="46"/>
  <c r="E44" i="46"/>
  <c r="F44" i="46"/>
  <c r="G44" i="46"/>
  <c r="H44" i="46"/>
  <c r="I44" i="46"/>
  <c r="J44" i="46"/>
  <c r="K44" i="46"/>
  <c r="L44" i="46"/>
  <c r="M44" i="46"/>
  <c r="N44" i="46"/>
  <c r="P44" i="46"/>
  <c r="Q44" i="46"/>
  <c r="R44" i="46"/>
  <c r="S44" i="46"/>
  <c r="T44" i="46"/>
  <c r="U44" i="46"/>
  <c r="C45" i="46"/>
  <c r="D45" i="46"/>
  <c r="E45" i="46"/>
  <c r="F45" i="46"/>
  <c r="G45" i="46"/>
  <c r="H45" i="46"/>
  <c r="I45" i="46"/>
  <c r="J45" i="46"/>
  <c r="K45" i="46"/>
  <c r="L45" i="46"/>
  <c r="M45" i="46"/>
  <c r="N45" i="46"/>
  <c r="P45" i="46"/>
  <c r="Q45" i="46"/>
  <c r="R45" i="46"/>
  <c r="S45" i="46"/>
  <c r="T45" i="46"/>
  <c r="U45" i="46"/>
  <c r="C46" i="46"/>
  <c r="D46" i="46"/>
  <c r="E46" i="46"/>
  <c r="F46" i="46"/>
  <c r="G46" i="46"/>
  <c r="H46" i="46"/>
  <c r="I46" i="46"/>
  <c r="J46" i="46"/>
  <c r="K46" i="46"/>
  <c r="L46" i="46"/>
  <c r="M46" i="46"/>
  <c r="N46" i="46"/>
  <c r="O46" i="46"/>
  <c r="P46" i="46"/>
  <c r="Q46" i="46"/>
  <c r="R46" i="46"/>
  <c r="S46" i="46"/>
  <c r="T46" i="46"/>
  <c r="U46" i="46"/>
  <c r="U29" i="46"/>
  <c r="D29" i="46"/>
  <c r="E29" i="46"/>
  <c r="F29" i="46"/>
  <c r="G29" i="46"/>
  <c r="H29" i="46"/>
  <c r="I29" i="46"/>
  <c r="J29" i="46"/>
  <c r="K29" i="46"/>
  <c r="L29" i="46"/>
  <c r="M29" i="46"/>
  <c r="N29" i="46"/>
  <c r="O29" i="46"/>
  <c r="P29" i="46"/>
  <c r="Q29" i="46"/>
  <c r="R29" i="46"/>
  <c r="S29" i="46"/>
  <c r="T29" i="46"/>
  <c r="C29" i="46"/>
  <c r="O24" i="46"/>
  <c r="O44" i="46" s="1"/>
  <c r="U48" i="170"/>
  <c r="U49" i="170"/>
  <c r="U50" i="170"/>
  <c r="U51" i="170"/>
  <c r="U52" i="170"/>
  <c r="U53" i="170"/>
  <c r="U54" i="170"/>
  <c r="U55" i="170"/>
  <c r="U56" i="170"/>
  <c r="U57" i="170"/>
  <c r="U58" i="170"/>
  <c r="U59" i="170"/>
  <c r="U60" i="170"/>
  <c r="U61" i="170"/>
  <c r="U62" i="170"/>
  <c r="U63" i="170"/>
  <c r="U47" i="170"/>
  <c r="O47" i="170"/>
  <c r="O48" i="170"/>
  <c r="O49" i="170"/>
  <c r="O50" i="170"/>
  <c r="O51" i="170"/>
  <c r="O52" i="170"/>
  <c r="O53" i="170"/>
  <c r="O54" i="170"/>
  <c r="O55" i="170"/>
  <c r="O56" i="170"/>
  <c r="O57" i="170"/>
  <c r="O58" i="170"/>
  <c r="O59" i="170"/>
  <c r="O60" i="170"/>
  <c r="O61" i="170"/>
  <c r="O62" i="170"/>
  <c r="O63" i="170"/>
  <c r="F47" i="170"/>
  <c r="G47" i="170"/>
  <c r="H47" i="170"/>
  <c r="I47" i="170"/>
  <c r="J47" i="170"/>
  <c r="K47" i="170"/>
  <c r="L47" i="170"/>
  <c r="M47" i="170"/>
  <c r="N47" i="170"/>
  <c r="F48" i="170"/>
  <c r="G48" i="170"/>
  <c r="H48" i="170"/>
  <c r="I48" i="170"/>
  <c r="J48" i="170"/>
  <c r="K48" i="170"/>
  <c r="L48" i="170"/>
  <c r="M48" i="170"/>
  <c r="N48" i="170"/>
  <c r="F49" i="170"/>
  <c r="G49" i="170"/>
  <c r="H49" i="170"/>
  <c r="I49" i="170"/>
  <c r="J49" i="170"/>
  <c r="K49" i="170"/>
  <c r="L49" i="170"/>
  <c r="M49" i="170"/>
  <c r="N49" i="170"/>
  <c r="F50" i="170"/>
  <c r="G50" i="170"/>
  <c r="H50" i="170"/>
  <c r="I50" i="170"/>
  <c r="J50" i="170"/>
  <c r="K50" i="170"/>
  <c r="L50" i="170"/>
  <c r="M50" i="170"/>
  <c r="N50" i="170"/>
  <c r="F51" i="170"/>
  <c r="G51" i="170"/>
  <c r="H51" i="170"/>
  <c r="I51" i="170"/>
  <c r="J51" i="170"/>
  <c r="K51" i="170"/>
  <c r="L51" i="170"/>
  <c r="M51" i="170"/>
  <c r="N51" i="170"/>
  <c r="F52" i="170"/>
  <c r="G52" i="170"/>
  <c r="H52" i="170"/>
  <c r="I52" i="170"/>
  <c r="J52" i="170"/>
  <c r="K52" i="170"/>
  <c r="L52" i="170"/>
  <c r="M52" i="170"/>
  <c r="N52" i="170"/>
  <c r="F53" i="170"/>
  <c r="G53" i="170"/>
  <c r="H53" i="170"/>
  <c r="I53" i="170"/>
  <c r="J53" i="170"/>
  <c r="K53" i="170"/>
  <c r="L53" i="170"/>
  <c r="M53" i="170"/>
  <c r="N53" i="170"/>
  <c r="F54" i="170"/>
  <c r="G54" i="170"/>
  <c r="H54" i="170"/>
  <c r="I54" i="170"/>
  <c r="J54" i="170"/>
  <c r="K54" i="170"/>
  <c r="L54" i="170"/>
  <c r="M54" i="170"/>
  <c r="N54" i="170"/>
  <c r="F55" i="170"/>
  <c r="G55" i="170"/>
  <c r="H55" i="170"/>
  <c r="I55" i="170"/>
  <c r="J55" i="170"/>
  <c r="K55" i="170"/>
  <c r="L55" i="170"/>
  <c r="M55" i="170"/>
  <c r="N55" i="170"/>
  <c r="F56" i="170"/>
  <c r="G56" i="170"/>
  <c r="H56" i="170"/>
  <c r="I56" i="170"/>
  <c r="J56" i="170"/>
  <c r="K56" i="170"/>
  <c r="L56" i="170"/>
  <c r="M56" i="170"/>
  <c r="N56" i="170"/>
  <c r="F57" i="170"/>
  <c r="G57" i="170"/>
  <c r="H57" i="170"/>
  <c r="I57" i="170"/>
  <c r="J57" i="170"/>
  <c r="K57" i="170"/>
  <c r="L57" i="170"/>
  <c r="M57" i="170"/>
  <c r="N57" i="170"/>
  <c r="F58" i="170"/>
  <c r="G58" i="170"/>
  <c r="H58" i="170"/>
  <c r="I58" i="170"/>
  <c r="J58" i="170"/>
  <c r="K58" i="170"/>
  <c r="L58" i="170"/>
  <c r="M58" i="170"/>
  <c r="N58" i="170"/>
  <c r="F59" i="170"/>
  <c r="G59" i="170"/>
  <c r="H59" i="170"/>
  <c r="I59" i="170"/>
  <c r="J59" i="170"/>
  <c r="K59" i="170"/>
  <c r="L59" i="170"/>
  <c r="M59" i="170"/>
  <c r="N59" i="170"/>
  <c r="F60" i="170"/>
  <c r="G60" i="170"/>
  <c r="H60" i="170"/>
  <c r="I60" i="170"/>
  <c r="J60" i="170"/>
  <c r="K60" i="170"/>
  <c r="L60" i="170"/>
  <c r="M60" i="170"/>
  <c r="N60" i="170"/>
  <c r="F61" i="170"/>
  <c r="G61" i="170"/>
  <c r="H61" i="170"/>
  <c r="I61" i="170"/>
  <c r="J61" i="170"/>
  <c r="K61" i="170"/>
  <c r="L61" i="170"/>
  <c r="M61" i="170"/>
  <c r="N61" i="170"/>
  <c r="F62" i="170"/>
  <c r="G62" i="170"/>
  <c r="H62" i="170"/>
  <c r="I62" i="170"/>
  <c r="J62" i="170"/>
  <c r="K62" i="170"/>
  <c r="L62" i="170"/>
  <c r="M62" i="170"/>
  <c r="N62" i="170"/>
  <c r="F63" i="170"/>
  <c r="G63" i="170"/>
  <c r="H63" i="170"/>
  <c r="I63" i="170"/>
  <c r="J63" i="170"/>
  <c r="K63" i="170"/>
  <c r="L63" i="170"/>
  <c r="M63" i="170"/>
  <c r="N63" i="170"/>
  <c r="D47" i="170"/>
  <c r="D48" i="170"/>
  <c r="D49" i="170"/>
  <c r="D50" i="170"/>
  <c r="D51" i="170"/>
  <c r="D52" i="170"/>
  <c r="D53" i="170"/>
  <c r="D54" i="170"/>
  <c r="D55" i="170"/>
  <c r="D56" i="170"/>
  <c r="D57" i="170"/>
  <c r="D58" i="170"/>
  <c r="D59" i="170"/>
  <c r="D60" i="170"/>
  <c r="D61" i="170"/>
  <c r="D62" i="170"/>
  <c r="D63" i="170"/>
  <c r="E48" i="170"/>
  <c r="E49" i="170"/>
  <c r="E50" i="170"/>
  <c r="E51" i="170"/>
  <c r="E52" i="170"/>
  <c r="E53" i="170"/>
  <c r="E54" i="170"/>
  <c r="E55" i="170"/>
  <c r="E56" i="170"/>
  <c r="E57" i="170"/>
  <c r="E58" i="170"/>
  <c r="E59" i="170"/>
  <c r="E60" i="170"/>
  <c r="E61" i="170"/>
  <c r="E62" i="170"/>
  <c r="E63" i="170"/>
  <c r="E47" i="170"/>
  <c r="U44" i="170"/>
  <c r="T44" i="170"/>
  <c r="S44" i="170"/>
  <c r="R44" i="170"/>
  <c r="Q44" i="170"/>
  <c r="P44" i="170"/>
  <c r="O44" i="170"/>
  <c r="N44" i="170"/>
  <c r="M44" i="170"/>
  <c r="L44" i="170"/>
  <c r="K44" i="170"/>
  <c r="J44" i="170"/>
  <c r="I44" i="170"/>
  <c r="H44" i="170"/>
  <c r="G44" i="170"/>
  <c r="F44" i="170"/>
  <c r="E44" i="170"/>
  <c r="D44" i="170"/>
  <c r="C44" i="170"/>
  <c r="U43" i="170"/>
  <c r="T43" i="170"/>
  <c r="S43" i="170"/>
  <c r="R43" i="170"/>
  <c r="Q43" i="170"/>
  <c r="P43" i="170"/>
  <c r="O43" i="170"/>
  <c r="N43" i="170"/>
  <c r="M43" i="170"/>
  <c r="L43" i="170"/>
  <c r="K43" i="170"/>
  <c r="J43" i="170"/>
  <c r="I43" i="170"/>
  <c r="H43" i="170"/>
  <c r="G43" i="170"/>
  <c r="F43" i="170"/>
  <c r="E43" i="170"/>
  <c r="D43" i="170"/>
  <c r="C43" i="170"/>
  <c r="U42" i="170"/>
  <c r="T42" i="170"/>
  <c r="S42" i="170"/>
  <c r="R42" i="170"/>
  <c r="Q42" i="170"/>
  <c r="P42" i="170"/>
  <c r="O42" i="170"/>
  <c r="N42" i="170"/>
  <c r="M42" i="170"/>
  <c r="L42" i="170"/>
  <c r="K42" i="170"/>
  <c r="J42" i="170"/>
  <c r="I42" i="170"/>
  <c r="H42" i="170"/>
  <c r="G42" i="170"/>
  <c r="F42" i="170"/>
  <c r="E42" i="170"/>
  <c r="D42" i="170"/>
  <c r="C42" i="170"/>
  <c r="U41" i="170"/>
  <c r="T41" i="170"/>
  <c r="S41" i="170"/>
  <c r="R41" i="170"/>
  <c r="Q41" i="170"/>
  <c r="P41" i="170"/>
  <c r="O41" i="170"/>
  <c r="N41" i="170"/>
  <c r="M41" i="170"/>
  <c r="L41" i="170"/>
  <c r="K41" i="170"/>
  <c r="J41" i="170"/>
  <c r="I41" i="170"/>
  <c r="H41" i="170"/>
  <c r="G41" i="170"/>
  <c r="F41" i="170"/>
  <c r="E41" i="170"/>
  <c r="D41" i="170"/>
  <c r="C41" i="170"/>
  <c r="U40" i="170"/>
  <c r="T40" i="170"/>
  <c r="S40" i="170"/>
  <c r="R40" i="170"/>
  <c r="Q40" i="170"/>
  <c r="P40" i="170"/>
  <c r="O40" i="170"/>
  <c r="N40" i="170"/>
  <c r="M40" i="170"/>
  <c r="L40" i="170"/>
  <c r="K40" i="170"/>
  <c r="J40" i="170"/>
  <c r="I40" i="170"/>
  <c r="H40" i="170"/>
  <c r="G40" i="170"/>
  <c r="F40" i="170"/>
  <c r="E40" i="170"/>
  <c r="D40" i="170"/>
  <c r="C40" i="170"/>
  <c r="U39" i="170"/>
  <c r="T39" i="170"/>
  <c r="S39" i="170"/>
  <c r="R39" i="170"/>
  <c r="Q39" i="170"/>
  <c r="P39" i="170"/>
  <c r="O39" i="170"/>
  <c r="N39" i="170"/>
  <c r="M39" i="170"/>
  <c r="L39" i="170"/>
  <c r="K39" i="170"/>
  <c r="J39" i="170"/>
  <c r="I39" i="170"/>
  <c r="H39" i="170"/>
  <c r="G39" i="170"/>
  <c r="F39" i="170"/>
  <c r="E39" i="170"/>
  <c r="D39" i="170"/>
  <c r="C39" i="170"/>
  <c r="U38" i="170"/>
  <c r="T38" i="170"/>
  <c r="S38" i="170"/>
  <c r="R38" i="170"/>
  <c r="Q38" i="170"/>
  <c r="P38" i="170"/>
  <c r="O38" i="170"/>
  <c r="N38" i="170"/>
  <c r="M38" i="170"/>
  <c r="L38" i="170"/>
  <c r="K38" i="170"/>
  <c r="J38" i="170"/>
  <c r="I38" i="170"/>
  <c r="H38" i="170"/>
  <c r="G38" i="170"/>
  <c r="F38" i="170"/>
  <c r="E38" i="170"/>
  <c r="D38" i="170"/>
  <c r="C38" i="170"/>
  <c r="U37" i="170"/>
  <c r="T37" i="170"/>
  <c r="S37" i="170"/>
  <c r="R37" i="170"/>
  <c r="Q37" i="170"/>
  <c r="P37" i="170"/>
  <c r="O37" i="170"/>
  <c r="N37" i="170"/>
  <c r="M37" i="170"/>
  <c r="L37" i="170"/>
  <c r="K37" i="170"/>
  <c r="J37" i="170"/>
  <c r="I37" i="170"/>
  <c r="H37" i="170"/>
  <c r="G37" i="170"/>
  <c r="F37" i="170"/>
  <c r="E37" i="170"/>
  <c r="D37" i="170"/>
  <c r="C37" i="170"/>
  <c r="U36" i="170"/>
  <c r="T36" i="170"/>
  <c r="S36" i="170"/>
  <c r="R36" i="170"/>
  <c r="Q36" i="170"/>
  <c r="P36" i="170"/>
  <c r="O36" i="170"/>
  <c r="N36" i="170"/>
  <c r="M36" i="170"/>
  <c r="L36" i="170"/>
  <c r="K36" i="170"/>
  <c r="J36" i="170"/>
  <c r="I36" i="170"/>
  <c r="H36" i="170"/>
  <c r="G36" i="170"/>
  <c r="F36" i="170"/>
  <c r="E36" i="170"/>
  <c r="D36" i="170"/>
  <c r="C36" i="170"/>
  <c r="U35" i="170"/>
  <c r="T35" i="170"/>
  <c r="S35" i="170"/>
  <c r="R35" i="170"/>
  <c r="Q35" i="170"/>
  <c r="P35" i="170"/>
  <c r="O35" i="170"/>
  <c r="N35" i="170"/>
  <c r="M35" i="170"/>
  <c r="L35" i="170"/>
  <c r="K35" i="170"/>
  <c r="J35" i="170"/>
  <c r="I35" i="170"/>
  <c r="H35" i="170"/>
  <c r="G35" i="170"/>
  <c r="F35" i="170"/>
  <c r="E35" i="170"/>
  <c r="D35" i="170"/>
  <c r="C35" i="170"/>
  <c r="U34" i="170"/>
  <c r="T34" i="170"/>
  <c r="S34" i="170"/>
  <c r="R34" i="170"/>
  <c r="Q34" i="170"/>
  <c r="P34" i="170"/>
  <c r="O34" i="170"/>
  <c r="N34" i="170"/>
  <c r="M34" i="170"/>
  <c r="L34" i="170"/>
  <c r="K34" i="170"/>
  <c r="J34" i="170"/>
  <c r="I34" i="170"/>
  <c r="H34" i="170"/>
  <c r="G34" i="170"/>
  <c r="F34" i="170"/>
  <c r="E34" i="170"/>
  <c r="D34" i="170"/>
  <c r="C34" i="170"/>
  <c r="U33" i="170"/>
  <c r="T33" i="170"/>
  <c r="S33" i="170"/>
  <c r="R33" i="170"/>
  <c r="Q33" i="170"/>
  <c r="P33" i="170"/>
  <c r="O33" i="170"/>
  <c r="N33" i="170"/>
  <c r="M33" i="170"/>
  <c r="L33" i="170"/>
  <c r="K33" i="170"/>
  <c r="J33" i="170"/>
  <c r="I33" i="170"/>
  <c r="H33" i="170"/>
  <c r="G33" i="170"/>
  <c r="F33" i="170"/>
  <c r="E33" i="170"/>
  <c r="D33" i="170"/>
  <c r="C33" i="170"/>
  <c r="U32" i="170"/>
  <c r="T32" i="170"/>
  <c r="S32" i="170"/>
  <c r="R32" i="170"/>
  <c r="Q32" i="170"/>
  <c r="P32" i="170"/>
  <c r="O32" i="170"/>
  <c r="N32" i="170"/>
  <c r="M32" i="170"/>
  <c r="L32" i="170"/>
  <c r="K32" i="170"/>
  <c r="J32" i="170"/>
  <c r="I32" i="170"/>
  <c r="H32" i="170"/>
  <c r="G32" i="170"/>
  <c r="F32" i="170"/>
  <c r="E32" i="170"/>
  <c r="D32" i="170"/>
  <c r="C32" i="170"/>
  <c r="U31" i="170"/>
  <c r="T31" i="170"/>
  <c r="S31" i="170"/>
  <c r="R31" i="170"/>
  <c r="Q31" i="170"/>
  <c r="P31" i="170"/>
  <c r="O31" i="170"/>
  <c r="N31" i="170"/>
  <c r="M31" i="170"/>
  <c r="L31" i="170"/>
  <c r="K31" i="170"/>
  <c r="J31" i="170"/>
  <c r="I31" i="170"/>
  <c r="H31" i="170"/>
  <c r="G31" i="170"/>
  <c r="F31" i="170"/>
  <c r="E31" i="170"/>
  <c r="D31" i="170"/>
  <c r="C31" i="170"/>
  <c r="U30" i="170"/>
  <c r="T30" i="170"/>
  <c r="S30" i="170"/>
  <c r="R30" i="170"/>
  <c r="Q30" i="170"/>
  <c r="P30" i="170"/>
  <c r="O30" i="170"/>
  <c r="N30" i="170"/>
  <c r="M30" i="170"/>
  <c r="L30" i="170"/>
  <c r="K30" i="170"/>
  <c r="J30" i="170"/>
  <c r="I30" i="170"/>
  <c r="H30" i="170"/>
  <c r="G30" i="170"/>
  <c r="F30" i="170"/>
  <c r="E30" i="170"/>
  <c r="D30" i="170"/>
  <c r="C30" i="170"/>
  <c r="U29" i="170"/>
  <c r="T29" i="170"/>
  <c r="S29" i="170"/>
  <c r="R29" i="170"/>
  <c r="Q29" i="170"/>
  <c r="P29" i="170"/>
  <c r="O29" i="170"/>
  <c r="N29" i="170"/>
  <c r="M29" i="170"/>
  <c r="L29" i="170"/>
  <c r="K29" i="170"/>
  <c r="J29" i="170"/>
  <c r="I29" i="170"/>
  <c r="H29" i="170"/>
  <c r="G29" i="170"/>
  <c r="F29" i="170"/>
  <c r="E29" i="170"/>
  <c r="D29" i="170"/>
  <c r="C29" i="170"/>
  <c r="U28" i="170"/>
  <c r="T28" i="170"/>
  <c r="S28" i="170"/>
  <c r="R28" i="170"/>
  <c r="Q28" i="170"/>
  <c r="P28" i="170"/>
  <c r="O28" i="170"/>
  <c r="N28" i="170"/>
  <c r="M28" i="170"/>
  <c r="L28" i="170"/>
  <c r="K28" i="170"/>
  <c r="J28" i="170"/>
  <c r="I28" i="170"/>
  <c r="H28" i="170"/>
  <c r="G28" i="170"/>
  <c r="F28" i="170"/>
  <c r="E28" i="170"/>
  <c r="D28" i="170"/>
  <c r="C28" i="170"/>
  <c r="U50" i="45"/>
  <c r="U51" i="45"/>
  <c r="U52" i="45"/>
  <c r="U53" i="45"/>
  <c r="U54" i="45"/>
  <c r="U55" i="45"/>
  <c r="U56" i="45"/>
  <c r="U57" i="45"/>
  <c r="U58" i="45"/>
  <c r="U59" i="45"/>
  <c r="U60" i="45"/>
  <c r="U61" i="45"/>
  <c r="U62" i="45"/>
  <c r="U63" i="45"/>
  <c r="U64" i="45"/>
  <c r="U65" i="45"/>
  <c r="U66" i="45"/>
  <c r="U49" i="45"/>
  <c r="D50" i="45"/>
  <c r="E50" i="45"/>
  <c r="F50" i="45"/>
  <c r="G50" i="45"/>
  <c r="H50" i="45"/>
  <c r="I50" i="45"/>
  <c r="J50" i="45"/>
  <c r="K50" i="45"/>
  <c r="L50" i="45"/>
  <c r="M50" i="45"/>
  <c r="N50" i="45"/>
  <c r="O50" i="45"/>
  <c r="P50" i="45"/>
  <c r="Q50" i="45"/>
  <c r="R50" i="45"/>
  <c r="S50" i="45"/>
  <c r="T50" i="45"/>
  <c r="D51" i="45"/>
  <c r="E51" i="45"/>
  <c r="F51" i="45"/>
  <c r="G51" i="45"/>
  <c r="H51" i="45"/>
  <c r="I51" i="45"/>
  <c r="J51" i="45"/>
  <c r="K51" i="45"/>
  <c r="L51" i="45"/>
  <c r="M51" i="45"/>
  <c r="N51" i="45"/>
  <c r="O51" i="45"/>
  <c r="P51" i="45"/>
  <c r="Q51" i="45"/>
  <c r="R51" i="45"/>
  <c r="S51" i="45"/>
  <c r="T51" i="45"/>
  <c r="D52" i="45"/>
  <c r="E52" i="45"/>
  <c r="F52" i="45"/>
  <c r="G52" i="45"/>
  <c r="H52" i="45"/>
  <c r="I52" i="45"/>
  <c r="J52" i="45"/>
  <c r="K52" i="45"/>
  <c r="L52" i="45"/>
  <c r="M52" i="45"/>
  <c r="N52" i="45"/>
  <c r="O52" i="45"/>
  <c r="P52" i="45"/>
  <c r="Q52" i="45"/>
  <c r="R52" i="45"/>
  <c r="S52" i="45"/>
  <c r="T52" i="45"/>
  <c r="D53" i="45"/>
  <c r="E53" i="45"/>
  <c r="F53" i="45"/>
  <c r="G53" i="45"/>
  <c r="H53" i="45"/>
  <c r="I53" i="45"/>
  <c r="J53" i="45"/>
  <c r="K53" i="45"/>
  <c r="L53" i="45"/>
  <c r="M53" i="45"/>
  <c r="N53" i="45"/>
  <c r="O53" i="45"/>
  <c r="P53" i="45"/>
  <c r="Q53" i="45"/>
  <c r="R53" i="45"/>
  <c r="S53" i="45"/>
  <c r="T53" i="45"/>
  <c r="D54" i="45"/>
  <c r="E54" i="45"/>
  <c r="F54" i="45"/>
  <c r="G54" i="45"/>
  <c r="H54" i="45"/>
  <c r="I54" i="45"/>
  <c r="J54" i="45"/>
  <c r="K54" i="45"/>
  <c r="L54" i="45"/>
  <c r="M54" i="45"/>
  <c r="N54" i="45"/>
  <c r="O54" i="45"/>
  <c r="P54" i="45"/>
  <c r="Q54" i="45"/>
  <c r="R54" i="45"/>
  <c r="S54" i="45"/>
  <c r="T54" i="45"/>
  <c r="D55" i="45"/>
  <c r="E55" i="45"/>
  <c r="F55" i="45"/>
  <c r="G55" i="45"/>
  <c r="H55" i="45"/>
  <c r="I55" i="45"/>
  <c r="J55" i="45"/>
  <c r="K55" i="45"/>
  <c r="L55" i="45"/>
  <c r="M55" i="45"/>
  <c r="N55" i="45"/>
  <c r="O55" i="45"/>
  <c r="P55" i="45"/>
  <c r="Q55" i="45"/>
  <c r="R55" i="45"/>
  <c r="S55" i="45"/>
  <c r="T55" i="45"/>
  <c r="D56" i="45"/>
  <c r="E56" i="45"/>
  <c r="F56" i="45"/>
  <c r="G56" i="45"/>
  <c r="H56" i="45"/>
  <c r="I56" i="45"/>
  <c r="J56" i="45"/>
  <c r="K56" i="45"/>
  <c r="L56" i="45"/>
  <c r="M56" i="45"/>
  <c r="N56" i="45"/>
  <c r="O56" i="45"/>
  <c r="P56" i="45"/>
  <c r="Q56" i="45"/>
  <c r="R56" i="45"/>
  <c r="S56" i="45"/>
  <c r="T56" i="45"/>
  <c r="D57" i="45"/>
  <c r="E57" i="45"/>
  <c r="F57" i="45"/>
  <c r="G57" i="45"/>
  <c r="H57" i="45"/>
  <c r="I57" i="45"/>
  <c r="J57" i="45"/>
  <c r="K57" i="45"/>
  <c r="L57" i="45"/>
  <c r="M57" i="45"/>
  <c r="N57" i="45"/>
  <c r="O57" i="45"/>
  <c r="P57" i="45"/>
  <c r="Q57" i="45"/>
  <c r="R57" i="45"/>
  <c r="S57" i="45"/>
  <c r="T57" i="45"/>
  <c r="D58" i="45"/>
  <c r="E58" i="45"/>
  <c r="F58" i="45"/>
  <c r="G58" i="45"/>
  <c r="H58" i="45"/>
  <c r="I58" i="45"/>
  <c r="J58" i="45"/>
  <c r="K58" i="45"/>
  <c r="L58" i="45"/>
  <c r="M58" i="45"/>
  <c r="N58" i="45"/>
  <c r="O58" i="45"/>
  <c r="P58" i="45"/>
  <c r="Q58" i="45"/>
  <c r="R58" i="45"/>
  <c r="S58" i="45"/>
  <c r="T58" i="45"/>
  <c r="D59" i="45"/>
  <c r="E59" i="45"/>
  <c r="F59" i="45"/>
  <c r="G59" i="45"/>
  <c r="H59" i="45"/>
  <c r="I59" i="45"/>
  <c r="J59" i="45"/>
  <c r="K59" i="45"/>
  <c r="L59" i="45"/>
  <c r="M59" i="45"/>
  <c r="N59" i="45"/>
  <c r="O59" i="45"/>
  <c r="P59" i="45"/>
  <c r="Q59" i="45"/>
  <c r="R59" i="45"/>
  <c r="S59" i="45"/>
  <c r="T59" i="45"/>
  <c r="D60" i="45"/>
  <c r="E60" i="45"/>
  <c r="F60" i="45"/>
  <c r="G60" i="45"/>
  <c r="H60" i="45"/>
  <c r="I60" i="45"/>
  <c r="J60" i="45"/>
  <c r="K60" i="45"/>
  <c r="L60" i="45"/>
  <c r="M60" i="45"/>
  <c r="N60" i="45"/>
  <c r="O60" i="45"/>
  <c r="P60" i="45"/>
  <c r="Q60" i="45"/>
  <c r="R60" i="45"/>
  <c r="S60" i="45"/>
  <c r="T60" i="45"/>
  <c r="D61" i="45"/>
  <c r="E61" i="45"/>
  <c r="F61" i="45"/>
  <c r="G61" i="45"/>
  <c r="H61" i="45"/>
  <c r="I61" i="45"/>
  <c r="J61" i="45"/>
  <c r="K61" i="45"/>
  <c r="L61" i="45"/>
  <c r="M61" i="45"/>
  <c r="N61" i="45"/>
  <c r="O61" i="45"/>
  <c r="P61" i="45"/>
  <c r="Q61" i="45"/>
  <c r="R61" i="45"/>
  <c r="S61" i="45"/>
  <c r="T61" i="45"/>
  <c r="D62" i="45"/>
  <c r="E62" i="45"/>
  <c r="F62" i="45"/>
  <c r="G62" i="45"/>
  <c r="H62" i="45"/>
  <c r="I62" i="45"/>
  <c r="J62" i="45"/>
  <c r="K62" i="45"/>
  <c r="L62" i="45"/>
  <c r="M62" i="45"/>
  <c r="N62" i="45"/>
  <c r="O62" i="45"/>
  <c r="P62" i="45"/>
  <c r="Q62" i="45"/>
  <c r="R62" i="45"/>
  <c r="S62" i="45"/>
  <c r="T62" i="45"/>
  <c r="D63" i="45"/>
  <c r="E63" i="45"/>
  <c r="F63" i="45"/>
  <c r="G63" i="45"/>
  <c r="H63" i="45"/>
  <c r="I63" i="45"/>
  <c r="J63" i="45"/>
  <c r="K63" i="45"/>
  <c r="L63" i="45"/>
  <c r="M63" i="45"/>
  <c r="N63" i="45"/>
  <c r="O63" i="45"/>
  <c r="P63" i="45"/>
  <c r="Q63" i="45"/>
  <c r="R63" i="45"/>
  <c r="S63" i="45"/>
  <c r="T63" i="45"/>
  <c r="D64" i="45"/>
  <c r="E64" i="45"/>
  <c r="F64" i="45"/>
  <c r="G64" i="45"/>
  <c r="H64" i="45"/>
  <c r="I64" i="45"/>
  <c r="J64" i="45"/>
  <c r="K64" i="45"/>
  <c r="L64" i="45"/>
  <c r="M64" i="45"/>
  <c r="N64" i="45"/>
  <c r="O64" i="45"/>
  <c r="P64" i="45"/>
  <c r="Q64" i="45"/>
  <c r="R64" i="45"/>
  <c r="S64" i="45"/>
  <c r="T64" i="45"/>
  <c r="D65" i="45"/>
  <c r="E65" i="45"/>
  <c r="F65" i="45"/>
  <c r="G65" i="45"/>
  <c r="H65" i="45"/>
  <c r="I65" i="45"/>
  <c r="J65" i="45"/>
  <c r="K65" i="45"/>
  <c r="L65" i="45"/>
  <c r="M65" i="45"/>
  <c r="N65" i="45"/>
  <c r="O65" i="45"/>
  <c r="P65" i="45"/>
  <c r="Q65" i="45"/>
  <c r="R65" i="45"/>
  <c r="S65" i="45"/>
  <c r="T65" i="45"/>
  <c r="D66" i="45"/>
  <c r="E66" i="45"/>
  <c r="F66" i="45"/>
  <c r="G66" i="45"/>
  <c r="H66" i="45"/>
  <c r="I66" i="45"/>
  <c r="J66" i="45"/>
  <c r="K66" i="45"/>
  <c r="L66" i="45"/>
  <c r="M66" i="45"/>
  <c r="N66" i="45"/>
  <c r="O66" i="45"/>
  <c r="P66" i="45"/>
  <c r="Q66" i="45"/>
  <c r="R66" i="45"/>
  <c r="S66" i="45"/>
  <c r="T66" i="45"/>
  <c r="E49" i="45"/>
  <c r="F49" i="45"/>
  <c r="G49" i="45"/>
  <c r="H49" i="45"/>
  <c r="I49" i="45"/>
  <c r="J49" i="45"/>
  <c r="K49" i="45"/>
  <c r="L49" i="45"/>
  <c r="M49" i="45"/>
  <c r="N49" i="45"/>
  <c r="O49" i="45"/>
  <c r="P49" i="45"/>
  <c r="Q49" i="45"/>
  <c r="R49" i="45"/>
  <c r="S49" i="45"/>
  <c r="T49" i="45"/>
  <c r="D49" i="45"/>
  <c r="C30" i="45"/>
  <c r="D30" i="45"/>
  <c r="E30" i="45"/>
  <c r="F30" i="45"/>
  <c r="G30" i="45"/>
  <c r="H30" i="45"/>
  <c r="I30" i="45"/>
  <c r="J30" i="45"/>
  <c r="K30" i="45"/>
  <c r="L30" i="45"/>
  <c r="M30" i="45"/>
  <c r="N30" i="45"/>
  <c r="O30" i="45"/>
  <c r="P30" i="45"/>
  <c r="Q30" i="45"/>
  <c r="R30" i="45"/>
  <c r="S30" i="45"/>
  <c r="T30" i="45"/>
  <c r="C31" i="45"/>
  <c r="D31" i="45"/>
  <c r="E31" i="45"/>
  <c r="F31" i="45"/>
  <c r="G31" i="45"/>
  <c r="H31" i="45"/>
  <c r="I31" i="45"/>
  <c r="J31" i="45"/>
  <c r="K31" i="45"/>
  <c r="L31" i="45"/>
  <c r="M31" i="45"/>
  <c r="N31" i="45"/>
  <c r="O31" i="45"/>
  <c r="P31" i="45"/>
  <c r="Q31" i="45"/>
  <c r="R31" i="45"/>
  <c r="S31" i="45"/>
  <c r="T31" i="45"/>
  <c r="C32" i="45"/>
  <c r="D32" i="45"/>
  <c r="E32" i="45"/>
  <c r="F32" i="45"/>
  <c r="G32" i="45"/>
  <c r="H32" i="45"/>
  <c r="I32" i="45"/>
  <c r="J32" i="45"/>
  <c r="K32" i="45"/>
  <c r="L32" i="45"/>
  <c r="M32" i="45"/>
  <c r="N32" i="45"/>
  <c r="O32" i="45"/>
  <c r="P32" i="45"/>
  <c r="Q32" i="45"/>
  <c r="R32" i="45"/>
  <c r="S32" i="45"/>
  <c r="T32" i="45"/>
  <c r="C33" i="45"/>
  <c r="D33" i="45"/>
  <c r="E33" i="45"/>
  <c r="F33" i="45"/>
  <c r="G33" i="45"/>
  <c r="H33" i="45"/>
  <c r="I33" i="45"/>
  <c r="J33" i="45"/>
  <c r="K33" i="45"/>
  <c r="L33" i="45"/>
  <c r="M33" i="45"/>
  <c r="N33" i="45"/>
  <c r="O33" i="45"/>
  <c r="P33" i="45"/>
  <c r="Q33" i="45"/>
  <c r="R33" i="45"/>
  <c r="S33" i="45"/>
  <c r="T33" i="45"/>
  <c r="C34" i="45"/>
  <c r="D34" i="45"/>
  <c r="E34" i="45"/>
  <c r="F34" i="45"/>
  <c r="G34" i="45"/>
  <c r="H34" i="45"/>
  <c r="I34" i="45"/>
  <c r="J34" i="45"/>
  <c r="K34" i="45"/>
  <c r="L34" i="45"/>
  <c r="M34" i="45"/>
  <c r="N34" i="45"/>
  <c r="O34" i="45"/>
  <c r="P34" i="45"/>
  <c r="Q34" i="45"/>
  <c r="R34" i="45"/>
  <c r="S34" i="45"/>
  <c r="T34" i="45"/>
  <c r="C35" i="45"/>
  <c r="D35" i="45"/>
  <c r="E35" i="45"/>
  <c r="F35" i="45"/>
  <c r="G35" i="45"/>
  <c r="H35" i="45"/>
  <c r="I35" i="45"/>
  <c r="J35" i="45"/>
  <c r="K35" i="45"/>
  <c r="L35" i="45"/>
  <c r="M35" i="45"/>
  <c r="N35" i="45"/>
  <c r="O35" i="45"/>
  <c r="P35" i="45"/>
  <c r="Q35" i="45"/>
  <c r="R35" i="45"/>
  <c r="S35" i="45"/>
  <c r="T35" i="45"/>
  <c r="C36" i="45"/>
  <c r="D36" i="45"/>
  <c r="E36" i="45"/>
  <c r="F36" i="45"/>
  <c r="G36" i="45"/>
  <c r="H36" i="45"/>
  <c r="I36" i="45"/>
  <c r="J36" i="45"/>
  <c r="K36" i="45"/>
  <c r="L36" i="45"/>
  <c r="M36" i="45"/>
  <c r="N36" i="45"/>
  <c r="O36" i="45"/>
  <c r="P36" i="45"/>
  <c r="Q36" i="45"/>
  <c r="R36" i="45"/>
  <c r="S36" i="45"/>
  <c r="T36" i="45"/>
  <c r="C37" i="45"/>
  <c r="D37" i="45"/>
  <c r="E37" i="45"/>
  <c r="F37" i="45"/>
  <c r="G37" i="45"/>
  <c r="H37" i="45"/>
  <c r="I37" i="45"/>
  <c r="J37" i="45"/>
  <c r="K37" i="45"/>
  <c r="L37" i="45"/>
  <c r="M37" i="45"/>
  <c r="N37" i="45"/>
  <c r="O37" i="45"/>
  <c r="P37" i="45"/>
  <c r="Q37" i="45"/>
  <c r="R37" i="45"/>
  <c r="S37" i="45"/>
  <c r="T37" i="45"/>
  <c r="C38" i="45"/>
  <c r="D38" i="45"/>
  <c r="E38" i="45"/>
  <c r="F38" i="45"/>
  <c r="G38" i="45"/>
  <c r="H38" i="45"/>
  <c r="I38" i="45"/>
  <c r="J38" i="45"/>
  <c r="K38" i="45"/>
  <c r="L38" i="45"/>
  <c r="M38" i="45"/>
  <c r="N38" i="45"/>
  <c r="O38" i="45"/>
  <c r="P38" i="45"/>
  <c r="Q38" i="45"/>
  <c r="R38" i="45"/>
  <c r="S38" i="45"/>
  <c r="T38" i="45"/>
  <c r="C39" i="45"/>
  <c r="D39" i="45"/>
  <c r="E39" i="45"/>
  <c r="F39" i="45"/>
  <c r="G39" i="45"/>
  <c r="H39" i="45"/>
  <c r="I39" i="45"/>
  <c r="J39" i="45"/>
  <c r="K39" i="45"/>
  <c r="L39" i="45"/>
  <c r="M39" i="45"/>
  <c r="N39" i="45"/>
  <c r="O39" i="45"/>
  <c r="P39" i="45"/>
  <c r="Q39" i="45"/>
  <c r="R39" i="45"/>
  <c r="S39" i="45"/>
  <c r="T39" i="45"/>
  <c r="C40" i="45"/>
  <c r="D40" i="45"/>
  <c r="E40" i="45"/>
  <c r="F40" i="45"/>
  <c r="G40" i="45"/>
  <c r="H40" i="45"/>
  <c r="I40" i="45"/>
  <c r="J40" i="45"/>
  <c r="K40" i="45"/>
  <c r="L40" i="45"/>
  <c r="M40" i="45"/>
  <c r="N40" i="45"/>
  <c r="O40" i="45"/>
  <c r="P40" i="45"/>
  <c r="Q40" i="45"/>
  <c r="R40" i="45"/>
  <c r="S40" i="45"/>
  <c r="T40" i="45"/>
  <c r="C41" i="45"/>
  <c r="D41" i="45"/>
  <c r="E41" i="45"/>
  <c r="F41" i="45"/>
  <c r="G41" i="45"/>
  <c r="H41" i="45"/>
  <c r="I41" i="45"/>
  <c r="J41" i="45"/>
  <c r="K41" i="45"/>
  <c r="L41" i="45"/>
  <c r="M41" i="45"/>
  <c r="N41" i="45"/>
  <c r="O41" i="45"/>
  <c r="P41" i="45"/>
  <c r="Q41" i="45"/>
  <c r="R41" i="45"/>
  <c r="S41" i="45"/>
  <c r="T41" i="45"/>
  <c r="C42" i="45"/>
  <c r="D42" i="45"/>
  <c r="E42" i="45"/>
  <c r="F42" i="45"/>
  <c r="G42" i="45"/>
  <c r="H42" i="45"/>
  <c r="I42" i="45"/>
  <c r="J42" i="45"/>
  <c r="K42" i="45"/>
  <c r="L42" i="45"/>
  <c r="M42" i="45"/>
  <c r="N42" i="45"/>
  <c r="O42" i="45"/>
  <c r="P42" i="45"/>
  <c r="Q42" i="45"/>
  <c r="R42" i="45"/>
  <c r="S42" i="45"/>
  <c r="T42" i="45"/>
  <c r="C43" i="45"/>
  <c r="D43" i="45"/>
  <c r="E43" i="45"/>
  <c r="F43" i="45"/>
  <c r="G43" i="45"/>
  <c r="H43" i="45"/>
  <c r="I43" i="45"/>
  <c r="J43" i="45"/>
  <c r="K43" i="45"/>
  <c r="L43" i="45"/>
  <c r="M43" i="45"/>
  <c r="N43" i="45"/>
  <c r="O43" i="45"/>
  <c r="P43" i="45"/>
  <c r="Q43" i="45"/>
  <c r="R43" i="45"/>
  <c r="S43" i="45"/>
  <c r="T43" i="45"/>
  <c r="C44" i="45"/>
  <c r="D44" i="45"/>
  <c r="E44" i="45"/>
  <c r="F44" i="45"/>
  <c r="G44" i="45"/>
  <c r="H44" i="45"/>
  <c r="I44" i="45"/>
  <c r="J44" i="45"/>
  <c r="K44" i="45"/>
  <c r="L44" i="45"/>
  <c r="M44" i="45"/>
  <c r="N44" i="45"/>
  <c r="O44" i="45"/>
  <c r="P44" i="45"/>
  <c r="Q44" i="45"/>
  <c r="R44" i="45"/>
  <c r="S44" i="45"/>
  <c r="T44" i="45"/>
  <c r="C45" i="45"/>
  <c r="D45" i="45"/>
  <c r="E45" i="45"/>
  <c r="F45" i="45"/>
  <c r="G45" i="45"/>
  <c r="H45" i="45"/>
  <c r="I45" i="45"/>
  <c r="J45" i="45"/>
  <c r="K45" i="45"/>
  <c r="L45" i="45"/>
  <c r="M45" i="45"/>
  <c r="N45" i="45"/>
  <c r="O45" i="45"/>
  <c r="P45" i="45"/>
  <c r="Q45" i="45"/>
  <c r="R45" i="45"/>
  <c r="S45" i="45"/>
  <c r="T45" i="45"/>
  <c r="C46" i="45"/>
  <c r="D46" i="45"/>
  <c r="E46" i="45"/>
  <c r="F46" i="45"/>
  <c r="G46" i="45"/>
  <c r="H46" i="45"/>
  <c r="I46" i="45"/>
  <c r="J46" i="45"/>
  <c r="K46" i="45"/>
  <c r="L46" i="45"/>
  <c r="M46" i="45"/>
  <c r="N46" i="45"/>
  <c r="O46" i="45"/>
  <c r="P46" i="45"/>
  <c r="Q46" i="45"/>
  <c r="R46" i="45"/>
  <c r="S46" i="45"/>
  <c r="T46" i="45"/>
  <c r="D29" i="45"/>
  <c r="E29" i="45"/>
  <c r="F29" i="45"/>
  <c r="G29" i="45"/>
  <c r="H29" i="45"/>
  <c r="I29" i="45"/>
  <c r="J29" i="45"/>
  <c r="K29" i="45"/>
  <c r="L29" i="45"/>
  <c r="M29" i="45"/>
  <c r="N29" i="45"/>
  <c r="O29" i="45"/>
  <c r="P29" i="45"/>
  <c r="Q29" i="45"/>
  <c r="R29" i="45"/>
  <c r="S29" i="45"/>
  <c r="T29" i="45"/>
  <c r="C29" i="45"/>
  <c r="P66" i="169"/>
  <c r="P65" i="169"/>
  <c r="P64" i="169"/>
  <c r="P63" i="169"/>
  <c r="P62" i="169"/>
  <c r="P61" i="169"/>
  <c r="P60" i="169"/>
  <c r="P59" i="169"/>
  <c r="P58" i="169"/>
  <c r="P57" i="169"/>
  <c r="P56" i="169"/>
  <c r="P55" i="169"/>
  <c r="P54" i="169"/>
  <c r="P53" i="169"/>
  <c r="P52" i="169"/>
  <c r="P51" i="169"/>
  <c r="P49" i="169"/>
  <c r="P50" i="169"/>
  <c r="U50" i="169"/>
  <c r="U51" i="169"/>
  <c r="U52" i="169"/>
  <c r="U53" i="169"/>
  <c r="U54" i="169"/>
  <c r="U55" i="169"/>
  <c r="U56" i="169"/>
  <c r="U57" i="169"/>
  <c r="U58" i="169"/>
  <c r="U59" i="169"/>
  <c r="U60" i="169"/>
  <c r="U61" i="169"/>
  <c r="U62" i="169"/>
  <c r="U63" i="169"/>
  <c r="U64" i="169"/>
  <c r="U65" i="169"/>
  <c r="U66" i="169"/>
  <c r="U49" i="169"/>
  <c r="O50" i="169"/>
  <c r="O51" i="169"/>
  <c r="O52" i="169"/>
  <c r="O53" i="169"/>
  <c r="O54" i="169"/>
  <c r="O55" i="169"/>
  <c r="O56" i="169"/>
  <c r="O57" i="169"/>
  <c r="O58" i="169"/>
  <c r="O59" i="169"/>
  <c r="O60" i="169"/>
  <c r="O61" i="169"/>
  <c r="O62" i="169"/>
  <c r="O63" i="169"/>
  <c r="O64" i="169"/>
  <c r="O65" i="169"/>
  <c r="O66" i="169"/>
  <c r="O49" i="169"/>
  <c r="U46" i="169"/>
  <c r="T46" i="169"/>
  <c r="S46" i="169"/>
  <c r="R46" i="169"/>
  <c r="Q46" i="169"/>
  <c r="P46" i="169"/>
  <c r="O46" i="169"/>
  <c r="N46" i="169"/>
  <c r="M46" i="169"/>
  <c r="L46" i="169"/>
  <c r="K46" i="169"/>
  <c r="J46" i="169"/>
  <c r="I46" i="169"/>
  <c r="H46" i="169"/>
  <c r="G46" i="169"/>
  <c r="F46" i="169"/>
  <c r="E46" i="169"/>
  <c r="D46" i="169"/>
  <c r="C46" i="169"/>
  <c r="U45" i="169"/>
  <c r="T45" i="169"/>
  <c r="S45" i="169"/>
  <c r="R45" i="169"/>
  <c r="Q45" i="169"/>
  <c r="P45" i="169"/>
  <c r="O45" i="169"/>
  <c r="N45" i="169"/>
  <c r="M45" i="169"/>
  <c r="L45" i="169"/>
  <c r="K45" i="169"/>
  <c r="J45" i="169"/>
  <c r="I45" i="169"/>
  <c r="H45" i="169"/>
  <c r="G45" i="169"/>
  <c r="F45" i="169"/>
  <c r="E45" i="169"/>
  <c r="D45" i="169"/>
  <c r="C45" i="169"/>
  <c r="U44" i="169"/>
  <c r="T44" i="169"/>
  <c r="S44" i="169"/>
  <c r="R44" i="169"/>
  <c r="Q44" i="169"/>
  <c r="P44" i="169"/>
  <c r="O44" i="169"/>
  <c r="N44" i="169"/>
  <c r="M44" i="169"/>
  <c r="L44" i="169"/>
  <c r="K44" i="169"/>
  <c r="J44" i="169"/>
  <c r="I44" i="169"/>
  <c r="H44" i="169"/>
  <c r="G44" i="169"/>
  <c r="F44" i="169"/>
  <c r="E44" i="169"/>
  <c r="D44" i="169"/>
  <c r="C44" i="169"/>
  <c r="U43" i="169"/>
  <c r="T43" i="169"/>
  <c r="S43" i="169"/>
  <c r="R43" i="169"/>
  <c r="Q43" i="169"/>
  <c r="P43" i="169"/>
  <c r="O43" i="169"/>
  <c r="N43" i="169"/>
  <c r="M43" i="169"/>
  <c r="L43" i="169"/>
  <c r="K43" i="169"/>
  <c r="J43" i="169"/>
  <c r="I43" i="169"/>
  <c r="H43" i="169"/>
  <c r="G43" i="169"/>
  <c r="F43" i="169"/>
  <c r="E43" i="169"/>
  <c r="D43" i="169"/>
  <c r="C43" i="169"/>
  <c r="U42" i="169"/>
  <c r="T42" i="169"/>
  <c r="S42" i="169"/>
  <c r="R42" i="169"/>
  <c r="Q42" i="169"/>
  <c r="P42" i="169"/>
  <c r="O42" i="169"/>
  <c r="N42" i="169"/>
  <c r="M42" i="169"/>
  <c r="L42" i="169"/>
  <c r="K42" i="169"/>
  <c r="J42" i="169"/>
  <c r="I42" i="169"/>
  <c r="H42" i="169"/>
  <c r="G42" i="169"/>
  <c r="F42" i="169"/>
  <c r="E42" i="169"/>
  <c r="D42" i="169"/>
  <c r="C42" i="169"/>
  <c r="U41" i="169"/>
  <c r="T41" i="169"/>
  <c r="S41" i="169"/>
  <c r="R41" i="169"/>
  <c r="Q41" i="169"/>
  <c r="P41" i="169"/>
  <c r="O41" i="169"/>
  <c r="N41" i="169"/>
  <c r="M41" i="169"/>
  <c r="L41" i="169"/>
  <c r="K41" i="169"/>
  <c r="J41" i="169"/>
  <c r="I41" i="169"/>
  <c r="H41" i="169"/>
  <c r="G41" i="169"/>
  <c r="F41" i="169"/>
  <c r="E41" i="169"/>
  <c r="D41" i="169"/>
  <c r="C41" i="169"/>
  <c r="U40" i="169"/>
  <c r="T40" i="169"/>
  <c r="S40" i="169"/>
  <c r="R40" i="169"/>
  <c r="Q40" i="169"/>
  <c r="P40" i="169"/>
  <c r="O40" i="169"/>
  <c r="N40" i="169"/>
  <c r="M40" i="169"/>
  <c r="L40" i="169"/>
  <c r="K40" i="169"/>
  <c r="J40" i="169"/>
  <c r="I40" i="169"/>
  <c r="H40" i="169"/>
  <c r="G40" i="169"/>
  <c r="F40" i="169"/>
  <c r="E40" i="169"/>
  <c r="D40" i="169"/>
  <c r="C40" i="169"/>
  <c r="U39" i="169"/>
  <c r="T39" i="169"/>
  <c r="S39" i="169"/>
  <c r="R39" i="169"/>
  <c r="Q39" i="169"/>
  <c r="P39" i="169"/>
  <c r="O39" i="169"/>
  <c r="N39" i="169"/>
  <c r="M39" i="169"/>
  <c r="L39" i="169"/>
  <c r="K39" i="169"/>
  <c r="J39" i="169"/>
  <c r="I39" i="169"/>
  <c r="H39" i="169"/>
  <c r="G39" i="169"/>
  <c r="F39" i="169"/>
  <c r="E39" i="169"/>
  <c r="D39" i="169"/>
  <c r="C39" i="169"/>
  <c r="U38" i="169"/>
  <c r="T38" i="169"/>
  <c r="S38" i="169"/>
  <c r="R38" i="169"/>
  <c r="Q38" i="169"/>
  <c r="P38" i="169"/>
  <c r="O38" i="169"/>
  <c r="N38" i="169"/>
  <c r="M38" i="169"/>
  <c r="L38" i="169"/>
  <c r="K38" i="169"/>
  <c r="J38" i="169"/>
  <c r="I38" i="169"/>
  <c r="H38" i="169"/>
  <c r="G38" i="169"/>
  <c r="F38" i="169"/>
  <c r="E38" i="169"/>
  <c r="D38" i="169"/>
  <c r="C38" i="169"/>
  <c r="U37" i="169"/>
  <c r="T37" i="169"/>
  <c r="S37" i="169"/>
  <c r="R37" i="169"/>
  <c r="Q37" i="169"/>
  <c r="P37" i="169"/>
  <c r="O37" i="169"/>
  <c r="N37" i="169"/>
  <c r="M37" i="169"/>
  <c r="L37" i="169"/>
  <c r="K37" i="169"/>
  <c r="J37" i="169"/>
  <c r="I37" i="169"/>
  <c r="H37" i="169"/>
  <c r="G37" i="169"/>
  <c r="F37" i="169"/>
  <c r="E37" i="169"/>
  <c r="D37" i="169"/>
  <c r="C37" i="169"/>
  <c r="U36" i="169"/>
  <c r="T36" i="169"/>
  <c r="S36" i="169"/>
  <c r="R36" i="169"/>
  <c r="Q36" i="169"/>
  <c r="P36" i="169"/>
  <c r="O36" i="169"/>
  <c r="N36" i="169"/>
  <c r="M36" i="169"/>
  <c r="L36" i="169"/>
  <c r="K36" i="169"/>
  <c r="J36" i="169"/>
  <c r="I36" i="169"/>
  <c r="H36" i="169"/>
  <c r="G36" i="169"/>
  <c r="F36" i="169"/>
  <c r="E36" i="169"/>
  <c r="D36" i="169"/>
  <c r="C36" i="169"/>
  <c r="U35" i="169"/>
  <c r="T35" i="169"/>
  <c r="S35" i="169"/>
  <c r="R35" i="169"/>
  <c r="Q35" i="169"/>
  <c r="P35" i="169"/>
  <c r="O35" i="169"/>
  <c r="N35" i="169"/>
  <c r="M35" i="169"/>
  <c r="L35" i="169"/>
  <c r="K35" i="169"/>
  <c r="J35" i="169"/>
  <c r="I35" i="169"/>
  <c r="H35" i="169"/>
  <c r="G35" i="169"/>
  <c r="F35" i="169"/>
  <c r="E35" i="169"/>
  <c r="D35" i="169"/>
  <c r="C35" i="169"/>
  <c r="U34" i="169"/>
  <c r="T34" i="169"/>
  <c r="S34" i="169"/>
  <c r="R34" i="169"/>
  <c r="Q34" i="169"/>
  <c r="P34" i="169"/>
  <c r="O34" i="169"/>
  <c r="N34" i="169"/>
  <c r="M34" i="169"/>
  <c r="L34" i="169"/>
  <c r="K34" i="169"/>
  <c r="J34" i="169"/>
  <c r="I34" i="169"/>
  <c r="H34" i="169"/>
  <c r="G34" i="169"/>
  <c r="F34" i="169"/>
  <c r="E34" i="169"/>
  <c r="D34" i="169"/>
  <c r="C34" i="169"/>
  <c r="U33" i="169"/>
  <c r="T33" i="169"/>
  <c r="S33" i="169"/>
  <c r="R33" i="169"/>
  <c r="Q33" i="169"/>
  <c r="P33" i="169"/>
  <c r="O33" i="169"/>
  <c r="N33" i="169"/>
  <c r="M33" i="169"/>
  <c r="L33" i="169"/>
  <c r="K33" i="169"/>
  <c r="J33" i="169"/>
  <c r="I33" i="169"/>
  <c r="H33" i="169"/>
  <c r="G33" i="169"/>
  <c r="F33" i="169"/>
  <c r="E33" i="169"/>
  <c r="D33" i="169"/>
  <c r="C33" i="169"/>
  <c r="U32" i="169"/>
  <c r="T32" i="169"/>
  <c r="S32" i="169"/>
  <c r="R32" i="169"/>
  <c r="Q32" i="169"/>
  <c r="P32" i="169"/>
  <c r="O32" i="169"/>
  <c r="N32" i="169"/>
  <c r="M32" i="169"/>
  <c r="L32" i="169"/>
  <c r="K32" i="169"/>
  <c r="J32" i="169"/>
  <c r="I32" i="169"/>
  <c r="H32" i="169"/>
  <c r="G32" i="169"/>
  <c r="F32" i="169"/>
  <c r="E32" i="169"/>
  <c r="D32" i="169"/>
  <c r="C32" i="169"/>
  <c r="U31" i="169"/>
  <c r="T31" i="169"/>
  <c r="S31" i="169"/>
  <c r="R31" i="169"/>
  <c r="Q31" i="169"/>
  <c r="P31" i="169"/>
  <c r="O31" i="169"/>
  <c r="N31" i="169"/>
  <c r="M31" i="169"/>
  <c r="L31" i="169"/>
  <c r="K31" i="169"/>
  <c r="J31" i="169"/>
  <c r="I31" i="169"/>
  <c r="H31" i="169"/>
  <c r="G31" i="169"/>
  <c r="F31" i="169"/>
  <c r="E31" i="169"/>
  <c r="D31" i="169"/>
  <c r="C31" i="169"/>
  <c r="U30" i="169"/>
  <c r="T30" i="169"/>
  <c r="S30" i="169"/>
  <c r="R30" i="169"/>
  <c r="Q30" i="169"/>
  <c r="P30" i="169"/>
  <c r="O30" i="169"/>
  <c r="N30" i="169"/>
  <c r="M30" i="169"/>
  <c r="L30" i="169"/>
  <c r="K30" i="169"/>
  <c r="J30" i="169"/>
  <c r="I30" i="169"/>
  <c r="H30" i="169"/>
  <c r="G30" i="169"/>
  <c r="F30" i="169"/>
  <c r="E30" i="169"/>
  <c r="D30" i="169"/>
  <c r="C30" i="169"/>
  <c r="U29" i="169"/>
  <c r="T29" i="169"/>
  <c r="S29" i="169"/>
  <c r="R29" i="169"/>
  <c r="Q29" i="169"/>
  <c r="P29" i="169"/>
  <c r="O29" i="169"/>
  <c r="N29" i="169"/>
  <c r="M29" i="169"/>
  <c r="L29" i="169"/>
  <c r="K29" i="169"/>
  <c r="J29" i="169"/>
  <c r="I29" i="169"/>
  <c r="H29" i="169"/>
  <c r="G29" i="169"/>
  <c r="F29" i="169"/>
  <c r="E29" i="169"/>
  <c r="D29" i="169"/>
  <c r="C29" i="169"/>
  <c r="U50" i="44"/>
  <c r="U51" i="44"/>
  <c r="U52" i="44"/>
  <c r="U53" i="44"/>
  <c r="U54" i="44"/>
  <c r="U55" i="44"/>
  <c r="U56" i="44"/>
  <c r="U57" i="44"/>
  <c r="U58" i="44"/>
  <c r="U59" i="44"/>
  <c r="U60" i="44"/>
  <c r="U61" i="44"/>
  <c r="U62" i="44"/>
  <c r="U63" i="44"/>
  <c r="U64" i="44"/>
  <c r="U65" i="44"/>
  <c r="U66" i="44"/>
  <c r="U49" i="44"/>
  <c r="D50" i="44"/>
  <c r="E50" i="44"/>
  <c r="F50" i="44"/>
  <c r="G50" i="44"/>
  <c r="H50" i="44"/>
  <c r="I50" i="44"/>
  <c r="J50" i="44"/>
  <c r="K50" i="44"/>
  <c r="L50" i="44"/>
  <c r="M50" i="44"/>
  <c r="N50" i="44"/>
  <c r="O50" i="44"/>
  <c r="D51" i="44"/>
  <c r="E51" i="44"/>
  <c r="F51" i="44"/>
  <c r="G51" i="44"/>
  <c r="H51" i="44"/>
  <c r="I51" i="44"/>
  <c r="J51" i="44"/>
  <c r="K51" i="44"/>
  <c r="L51" i="44"/>
  <c r="M51" i="44"/>
  <c r="N51" i="44"/>
  <c r="O51" i="44"/>
  <c r="D52" i="44"/>
  <c r="E52" i="44"/>
  <c r="F52" i="44"/>
  <c r="G52" i="44"/>
  <c r="H52" i="44"/>
  <c r="I52" i="44"/>
  <c r="J52" i="44"/>
  <c r="K52" i="44"/>
  <c r="L52" i="44"/>
  <c r="M52" i="44"/>
  <c r="N52" i="44"/>
  <c r="O52" i="44"/>
  <c r="D53" i="44"/>
  <c r="E53" i="44"/>
  <c r="F53" i="44"/>
  <c r="G53" i="44"/>
  <c r="H53" i="44"/>
  <c r="I53" i="44"/>
  <c r="J53" i="44"/>
  <c r="K53" i="44"/>
  <c r="L53" i="44"/>
  <c r="M53" i="44"/>
  <c r="N53" i="44"/>
  <c r="O53" i="44"/>
  <c r="D54" i="44"/>
  <c r="E54" i="44"/>
  <c r="F54" i="44"/>
  <c r="G54" i="44"/>
  <c r="H54" i="44"/>
  <c r="I54" i="44"/>
  <c r="J54" i="44"/>
  <c r="K54" i="44"/>
  <c r="L54" i="44"/>
  <c r="M54" i="44"/>
  <c r="N54" i="44"/>
  <c r="O54" i="44"/>
  <c r="D55" i="44"/>
  <c r="E55" i="44"/>
  <c r="F55" i="44"/>
  <c r="G55" i="44"/>
  <c r="H55" i="44"/>
  <c r="I55" i="44"/>
  <c r="J55" i="44"/>
  <c r="K55" i="44"/>
  <c r="L55" i="44"/>
  <c r="M55" i="44"/>
  <c r="N55" i="44"/>
  <c r="O55" i="44"/>
  <c r="D56" i="44"/>
  <c r="E56" i="44"/>
  <c r="F56" i="44"/>
  <c r="G56" i="44"/>
  <c r="H56" i="44"/>
  <c r="I56" i="44"/>
  <c r="J56" i="44"/>
  <c r="K56" i="44"/>
  <c r="L56" i="44"/>
  <c r="M56" i="44"/>
  <c r="N56" i="44"/>
  <c r="O56" i="44"/>
  <c r="D57" i="44"/>
  <c r="E57" i="44"/>
  <c r="F57" i="44"/>
  <c r="G57" i="44"/>
  <c r="H57" i="44"/>
  <c r="I57" i="44"/>
  <c r="J57" i="44"/>
  <c r="K57" i="44"/>
  <c r="L57" i="44"/>
  <c r="M57" i="44"/>
  <c r="N57" i="44"/>
  <c r="O57" i="44"/>
  <c r="D58" i="44"/>
  <c r="E58" i="44"/>
  <c r="F58" i="44"/>
  <c r="G58" i="44"/>
  <c r="H58" i="44"/>
  <c r="I58" i="44"/>
  <c r="J58" i="44"/>
  <c r="K58" i="44"/>
  <c r="L58" i="44"/>
  <c r="M58" i="44"/>
  <c r="N58" i="44"/>
  <c r="O58" i="44"/>
  <c r="D59" i="44"/>
  <c r="E59" i="44"/>
  <c r="F59" i="44"/>
  <c r="G59" i="44"/>
  <c r="H59" i="44"/>
  <c r="I59" i="44"/>
  <c r="J59" i="44"/>
  <c r="K59" i="44"/>
  <c r="L59" i="44"/>
  <c r="M59" i="44"/>
  <c r="N59" i="44"/>
  <c r="O59" i="44"/>
  <c r="D60" i="44"/>
  <c r="E60" i="44"/>
  <c r="F60" i="44"/>
  <c r="G60" i="44"/>
  <c r="H60" i="44"/>
  <c r="I60" i="44"/>
  <c r="J60" i="44"/>
  <c r="K60" i="44"/>
  <c r="L60" i="44"/>
  <c r="M60" i="44"/>
  <c r="N60" i="44"/>
  <c r="O60" i="44"/>
  <c r="D61" i="44"/>
  <c r="E61" i="44"/>
  <c r="F61" i="44"/>
  <c r="G61" i="44"/>
  <c r="H61" i="44"/>
  <c r="I61" i="44"/>
  <c r="J61" i="44"/>
  <c r="K61" i="44"/>
  <c r="L61" i="44"/>
  <c r="M61" i="44"/>
  <c r="N61" i="44"/>
  <c r="O61" i="44"/>
  <c r="D62" i="44"/>
  <c r="E62" i="44"/>
  <c r="F62" i="44"/>
  <c r="G62" i="44"/>
  <c r="H62" i="44"/>
  <c r="I62" i="44"/>
  <c r="J62" i="44"/>
  <c r="K62" i="44"/>
  <c r="L62" i="44"/>
  <c r="M62" i="44"/>
  <c r="N62" i="44"/>
  <c r="O62" i="44"/>
  <c r="D63" i="44"/>
  <c r="E63" i="44"/>
  <c r="F63" i="44"/>
  <c r="G63" i="44"/>
  <c r="H63" i="44"/>
  <c r="I63" i="44"/>
  <c r="J63" i="44"/>
  <c r="K63" i="44"/>
  <c r="L63" i="44"/>
  <c r="M63" i="44"/>
  <c r="N63" i="44"/>
  <c r="O63" i="44"/>
  <c r="D64" i="44"/>
  <c r="E64" i="44"/>
  <c r="F64" i="44"/>
  <c r="G64" i="44"/>
  <c r="H64" i="44"/>
  <c r="I64" i="44"/>
  <c r="J64" i="44"/>
  <c r="K64" i="44"/>
  <c r="L64" i="44"/>
  <c r="M64" i="44"/>
  <c r="N64" i="44"/>
  <c r="O64" i="44"/>
  <c r="D65" i="44"/>
  <c r="E65" i="44"/>
  <c r="F65" i="44"/>
  <c r="G65" i="44"/>
  <c r="H65" i="44"/>
  <c r="I65" i="44"/>
  <c r="J65" i="44"/>
  <c r="K65" i="44"/>
  <c r="L65" i="44"/>
  <c r="M65" i="44"/>
  <c r="N65" i="44"/>
  <c r="O65" i="44"/>
  <c r="D66" i="44"/>
  <c r="E66" i="44"/>
  <c r="F66" i="44"/>
  <c r="G66" i="44"/>
  <c r="H66" i="44"/>
  <c r="I66" i="44"/>
  <c r="J66" i="44"/>
  <c r="K66" i="44"/>
  <c r="L66" i="44"/>
  <c r="M66" i="44"/>
  <c r="N66" i="44"/>
  <c r="O66" i="44"/>
  <c r="E49" i="44"/>
  <c r="F49" i="44"/>
  <c r="G49" i="44"/>
  <c r="H49" i="44"/>
  <c r="I49" i="44"/>
  <c r="J49" i="44"/>
  <c r="K49" i="44"/>
  <c r="L49" i="44"/>
  <c r="M49" i="44"/>
  <c r="N49" i="44"/>
  <c r="O49" i="44"/>
  <c r="D49" i="44"/>
  <c r="U46" i="44"/>
  <c r="T46" i="44"/>
  <c r="S46" i="44"/>
  <c r="R46" i="44"/>
  <c r="Q46" i="44"/>
  <c r="P46" i="44"/>
  <c r="O46" i="44"/>
  <c r="N46" i="44"/>
  <c r="M46" i="44"/>
  <c r="L46" i="44"/>
  <c r="K46" i="44"/>
  <c r="J46" i="44"/>
  <c r="I46" i="44"/>
  <c r="H46" i="44"/>
  <c r="G46" i="44"/>
  <c r="F46" i="44"/>
  <c r="E46" i="44"/>
  <c r="D46" i="44"/>
  <c r="C46" i="44"/>
  <c r="U45" i="44"/>
  <c r="T45" i="44"/>
  <c r="S45" i="44"/>
  <c r="R45" i="44"/>
  <c r="Q45" i="44"/>
  <c r="P45" i="44"/>
  <c r="O45" i="44"/>
  <c r="N45" i="44"/>
  <c r="M45" i="44"/>
  <c r="L45" i="44"/>
  <c r="K45" i="44"/>
  <c r="J45" i="44"/>
  <c r="I45" i="44"/>
  <c r="H45" i="44"/>
  <c r="G45" i="44"/>
  <c r="F45" i="44"/>
  <c r="E45" i="44"/>
  <c r="D45" i="44"/>
  <c r="C45" i="44"/>
  <c r="U44" i="44"/>
  <c r="T44" i="44"/>
  <c r="S44" i="44"/>
  <c r="R44" i="44"/>
  <c r="Q44" i="44"/>
  <c r="P44" i="44"/>
  <c r="O44" i="44"/>
  <c r="N44" i="44"/>
  <c r="M44" i="44"/>
  <c r="L44" i="44"/>
  <c r="K44" i="44"/>
  <c r="J44" i="44"/>
  <c r="I44" i="44"/>
  <c r="H44" i="44"/>
  <c r="G44" i="44"/>
  <c r="F44" i="44"/>
  <c r="E44" i="44"/>
  <c r="D44" i="44"/>
  <c r="C44" i="44"/>
  <c r="U43" i="44"/>
  <c r="T43" i="44"/>
  <c r="S43" i="44"/>
  <c r="R43" i="44"/>
  <c r="Q43" i="44"/>
  <c r="P43" i="44"/>
  <c r="O43" i="44"/>
  <c r="N43" i="44"/>
  <c r="M43" i="44"/>
  <c r="L43" i="44"/>
  <c r="K43" i="44"/>
  <c r="J43" i="44"/>
  <c r="I43" i="44"/>
  <c r="H43" i="44"/>
  <c r="G43" i="44"/>
  <c r="F43" i="44"/>
  <c r="E43" i="44"/>
  <c r="D43" i="44"/>
  <c r="C43" i="44"/>
  <c r="U42" i="44"/>
  <c r="T42" i="44"/>
  <c r="S42" i="44"/>
  <c r="R42" i="44"/>
  <c r="Q42" i="44"/>
  <c r="P42" i="44"/>
  <c r="O42" i="44"/>
  <c r="N42" i="44"/>
  <c r="M42" i="44"/>
  <c r="L42" i="44"/>
  <c r="K42" i="44"/>
  <c r="J42" i="44"/>
  <c r="I42" i="44"/>
  <c r="H42" i="44"/>
  <c r="G42" i="44"/>
  <c r="F42" i="44"/>
  <c r="E42" i="44"/>
  <c r="D42" i="44"/>
  <c r="C42" i="44"/>
  <c r="U41" i="44"/>
  <c r="T41" i="44"/>
  <c r="S41" i="44"/>
  <c r="R41" i="44"/>
  <c r="Q41" i="44"/>
  <c r="P41" i="44"/>
  <c r="O41" i="44"/>
  <c r="N41" i="44"/>
  <c r="M41" i="44"/>
  <c r="L41" i="44"/>
  <c r="K41" i="44"/>
  <c r="J41" i="44"/>
  <c r="I41" i="44"/>
  <c r="H41" i="44"/>
  <c r="G41" i="44"/>
  <c r="F41" i="44"/>
  <c r="E41" i="44"/>
  <c r="D41" i="44"/>
  <c r="C41" i="44"/>
  <c r="U40" i="44"/>
  <c r="T40" i="44"/>
  <c r="S40" i="44"/>
  <c r="R40" i="44"/>
  <c r="Q40" i="44"/>
  <c r="P40" i="44"/>
  <c r="O40" i="44"/>
  <c r="N40" i="44"/>
  <c r="M40" i="44"/>
  <c r="L40" i="44"/>
  <c r="K40" i="44"/>
  <c r="J40" i="44"/>
  <c r="I40" i="44"/>
  <c r="H40" i="44"/>
  <c r="G40" i="44"/>
  <c r="F40" i="44"/>
  <c r="E40" i="44"/>
  <c r="D40" i="44"/>
  <c r="C40" i="44"/>
  <c r="U39" i="44"/>
  <c r="T39" i="44"/>
  <c r="S39" i="44"/>
  <c r="R39" i="44"/>
  <c r="Q39" i="44"/>
  <c r="P39" i="44"/>
  <c r="O39" i="44"/>
  <c r="N39" i="44"/>
  <c r="M39" i="44"/>
  <c r="L39" i="44"/>
  <c r="K39" i="44"/>
  <c r="J39" i="44"/>
  <c r="I39" i="44"/>
  <c r="H39" i="44"/>
  <c r="G39" i="44"/>
  <c r="F39" i="44"/>
  <c r="E39" i="44"/>
  <c r="D39" i="44"/>
  <c r="C39" i="44"/>
  <c r="U38" i="44"/>
  <c r="T38" i="44"/>
  <c r="S38" i="44"/>
  <c r="R38" i="44"/>
  <c r="Q38" i="44"/>
  <c r="P38" i="44"/>
  <c r="O38" i="44"/>
  <c r="N38" i="44"/>
  <c r="M38" i="44"/>
  <c r="L38" i="44"/>
  <c r="K38" i="44"/>
  <c r="J38" i="44"/>
  <c r="I38" i="44"/>
  <c r="H38" i="44"/>
  <c r="G38" i="44"/>
  <c r="F38" i="44"/>
  <c r="E38" i="44"/>
  <c r="D38" i="44"/>
  <c r="C38" i="44"/>
  <c r="U37" i="44"/>
  <c r="T37" i="44"/>
  <c r="S37" i="44"/>
  <c r="R37" i="44"/>
  <c r="Q37" i="44"/>
  <c r="P37" i="44"/>
  <c r="O37" i="44"/>
  <c r="N37" i="44"/>
  <c r="M37" i="44"/>
  <c r="L37" i="44"/>
  <c r="K37" i="44"/>
  <c r="J37" i="44"/>
  <c r="I37" i="44"/>
  <c r="H37" i="44"/>
  <c r="G37" i="44"/>
  <c r="F37" i="44"/>
  <c r="E37" i="44"/>
  <c r="D37" i="44"/>
  <c r="C37" i="44"/>
  <c r="U36" i="44"/>
  <c r="T36" i="44"/>
  <c r="S36" i="44"/>
  <c r="R36" i="44"/>
  <c r="Q36" i="44"/>
  <c r="P36" i="44"/>
  <c r="O36" i="44"/>
  <c r="N36" i="44"/>
  <c r="M36" i="44"/>
  <c r="L36" i="44"/>
  <c r="K36" i="44"/>
  <c r="J36" i="44"/>
  <c r="I36" i="44"/>
  <c r="H36" i="44"/>
  <c r="G36" i="44"/>
  <c r="F36" i="44"/>
  <c r="E36" i="44"/>
  <c r="D36" i="44"/>
  <c r="C36" i="44"/>
  <c r="U35" i="44"/>
  <c r="T35" i="44"/>
  <c r="S35" i="44"/>
  <c r="R35" i="44"/>
  <c r="Q35" i="44"/>
  <c r="P35" i="44"/>
  <c r="O35" i="44"/>
  <c r="N35" i="44"/>
  <c r="M35" i="44"/>
  <c r="L35" i="44"/>
  <c r="K35" i="44"/>
  <c r="J35" i="44"/>
  <c r="I35" i="44"/>
  <c r="H35" i="44"/>
  <c r="G35" i="44"/>
  <c r="F35" i="44"/>
  <c r="E35" i="44"/>
  <c r="D35" i="44"/>
  <c r="C35" i="44"/>
  <c r="U34" i="44"/>
  <c r="T34" i="44"/>
  <c r="S34" i="44"/>
  <c r="R34" i="44"/>
  <c r="Q34" i="44"/>
  <c r="P34" i="44"/>
  <c r="O34" i="44"/>
  <c r="N34" i="44"/>
  <c r="M34" i="44"/>
  <c r="L34" i="44"/>
  <c r="K34" i="44"/>
  <c r="J34" i="44"/>
  <c r="I34" i="44"/>
  <c r="H34" i="44"/>
  <c r="G34" i="44"/>
  <c r="F34" i="44"/>
  <c r="E34" i="44"/>
  <c r="D34" i="44"/>
  <c r="C34" i="44"/>
  <c r="U33" i="44"/>
  <c r="T33" i="44"/>
  <c r="S33" i="44"/>
  <c r="R33" i="44"/>
  <c r="Q33" i="44"/>
  <c r="P33" i="44"/>
  <c r="O33" i="44"/>
  <c r="N33" i="44"/>
  <c r="M33" i="44"/>
  <c r="L33" i="44"/>
  <c r="K33" i="44"/>
  <c r="J33" i="44"/>
  <c r="I33" i="44"/>
  <c r="H33" i="44"/>
  <c r="G33" i="44"/>
  <c r="F33" i="44"/>
  <c r="E33" i="44"/>
  <c r="D33" i="44"/>
  <c r="C33" i="44"/>
  <c r="U32" i="44"/>
  <c r="T32" i="44"/>
  <c r="S32" i="44"/>
  <c r="R32" i="44"/>
  <c r="Q32" i="44"/>
  <c r="P32" i="44"/>
  <c r="O32" i="44"/>
  <c r="N32" i="44"/>
  <c r="M32" i="44"/>
  <c r="L32" i="44"/>
  <c r="K32" i="44"/>
  <c r="J32" i="44"/>
  <c r="I32" i="44"/>
  <c r="H32" i="44"/>
  <c r="G32" i="44"/>
  <c r="F32" i="44"/>
  <c r="E32" i="44"/>
  <c r="D32" i="44"/>
  <c r="C32" i="44"/>
  <c r="U31" i="44"/>
  <c r="T31" i="44"/>
  <c r="S31" i="44"/>
  <c r="R31" i="44"/>
  <c r="Q31" i="44"/>
  <c r="P31" i="44"/>
  <c r="O31" i="44"/>
  <c r="N31" i="44"/>
  <c r="M31" i="44"/>
  <c r="L31" i="44"/>
  <c r="K31" i="44"/>
  <c r="J31" i="44"/>
  <c r="I31" i="44"/>
  <c r="H31" i="44"/>
  <c r="G31" i="44"/>
  <c r="F31" i="44"/>
  <c r="E31" i="44"/>
  <c r="D31" i="44"/>
  <c r="C31" i="44"/>
  <c r="U30" i="44"/>
  <c r="T30" i="44"/>
  <c r="S30" i="44"/>
  <c r="R30" i="44"/>
  <c r="Q30" i="44"/>
  <c r="P30" i="44"/>
  <c r="O30" i="44"/>
  <c r="N30" i="44"/>
  <c r="M30" i="44"/>
  <c r="L30" i="44"/>
  <c r="K30" i="44"/>
  <c r="J30" i="44"/>
  <c r="I30" i="44"/>
  <c r="H30" i="44"/>
  <c r="G30" i="44"/>
  <c r="F30" i="44"/>
  <c r="E30" i="44"/>
  <c r="D30" i="44"/>
  <c r="C30" i="44"/>
  <c r="U29" i="44"/>
  <c r="T29" i="44"/>
  <c r="S29" i="44"/>
  <c r="R29" i="44"/>
  <c r="Q29" i="44"/>
  <c r="P29" i="44"/>
  <c r="O29" i="44"/>
  <c r="N29" i="44"/>
  <c r="M29" i="44"/>
  <c r="L29" i="44"/>
  <c r="K29" i="44"/>
  <c r="J29" i="44"/>
  <c r="I29" i="44"/>
  <c r="H29" i="44"/>
  <c r="G29" i="44"/>
  <c r="F29" i="44"/>
  <c r="E29" i="44"/>
  <c r="D29" i="44"/>
  <c r="C29" i="44"/>
  <c r="U50" i="168"/>
  <c r="U51" i="168"/>
  <c r="U52" i="168"/>
  <c r="U53" i="168"/>
  <c r="U54" i="168"/>
  <c r="U55" i="168"/>
  <c r="U56" i="168"/>
  <c r="U57" i="168"/>
  <c r="U58" i="168"/>
  <c r="U59" i="168"/>
  <c r="U60" i="168"/>
  <c r="U61" i="168"/>
  <c r="U62" i="168"/>
  <c r="U63" i="168"/>
  <c r="U64" i="168"/>
  <c r="U65" i="168"/>
  <c r="U66" i="168"/>
  <c r="U49" i="168"/>
  <c r="D66" i="168"/>
  <c r="D65" i="168"/>
  <c r="D64" i="168"/>
  <c r="D63" i="168"/>
  <c r="D62" i="168"/>
  <c r="D61" i="168"/>
  <c r="D60" i="168"/>
  <c r="D59" i="168"/>
  <c r="D58" i="168"/>
  <c r="D57" i="168"/>
  <c r="D56" i="168"/>
  <c r="D55" i="168"/>
  <c r="D54" i="168"/>
  <c r="D53" i="168"/>
  <c r="D52" i="168"/>
  <c r="D51" i="168"/>
  <c r="D50" i="168"/>
  <c r="D49" i="168"/>
  <c r="O66" i="168"/>
  <c r="N66" i="168"/>
  <c r="M66" i="168"/>
  <c r="L66" i="168"/>
  <c r="K66" i="168"/>
  <c r="J66" i="168"/>
  <c r="I66" i="168"/>
  <c r="H66" i="168"/>
  <c r="G66" i="168"/>
  <c r="F66" i="168"/>
  <c r="E66" i="168"/>
  <c r="O65" i="168"/>
  <c r="N65" i="168"/>
  <c r="M65" i="168"/>
  <c r="L65" i="168"/>
  <c r="K65" i="168"/>
  <c r="J65" i="168"/>
  <c r="I65" i="168"/>
  <c r="H65" i="168"/>
  <c r="G65" i="168"/>
  <c r="F65" i="168"/>
  <c r="E65" i="168"/>
  <c r="O64" i="168"/>
  <c r="N64" i="168"/>
  <c r="M64" i="168"/>
  <c r="L64" i="168"/>
  <c r="K64" i="168"/>
  <c r="J64" i="168"/>
  <c r="I64" i="168"/>
  <c r="H64" i="168"/>
  <c r="G64" i="168"/>
  <c r="F64" i="168"/>
  <c r="E64" i="168"/>
  <c r="O63" i="168"/>
  <c r="N63" i="168"/>
  <c r="M63" i="168"/>
  <c r="L63" i="168"/>
  <c r="K63" i="168"/>
  <c r="J63" i="168"/>
  <c r="I63" i="168"/>
  <c r="H63" i="168"/>
  <c r="G63" i="168"/>
  <c r="F63" i="168"/>
  <c r="E63" i="168"/>
  <c r="O62" i="168"/>
  <c r="N62" i="168"/>
  <c r="M62" i="168"/>
  <c r="L62" i="168"/>
  <c r="K62" i="168"/>
  <c r="J62" i="168"/>
  <c r="I62" i="168"/>
  <c r="H62" i="168"/>
  <c r="G62" i="168"/>
  <c r="F62" i="168"/>
  <c r="E62" i="168"/>
  <c r="O61" i="168"/>
  <c r="N61" i="168"/>
  <c r="M61" i="168"/>
  <c r="L61" i="168"/>
  <c r="K61" i="168"/>
  <c r="J61" i="168"/>
  <c r="I61" i="168"/>
  <c r="H61" i="168"/>
  <c r="G61" i="168"/>
  <c r="F61" i="168"/>
  <c r="E61" i="168"/>
  <c r="O60" i="168"/>
  <c r="N60" i="168"/>
  <c r="M60" i="168"/>
  <c r="L60" i="168"/>
  <c r="K60" i="168"/>
  <c r="J60" i="168"/>
  <c r="I60" i="168"/>
  <c r="H60" i="168"/>
  <c r="G60" i="168"/>
  <c r="F60" i="168"/>
  <c r="E60" i="168"/>
  <c r="O59" i="168"/>
  <c r="N59" i="168"/>
  <c r="M59" i="168"/>
  <c r="L59" i="168"/>
  <c r="K59" i="168"/>
  <c r="J59" i="168"/>
  <c r="I59" i="168"/>
  <c r="H59" i="168"/>
  <c r="G59" i="168"/>
  <c r="F59" i="168"/>
  <c r="E59" i="168"/>
  <c r="O58" i="168"/>
  <c r="N58" i="168"/>
  <c r="M58" i="168"/>
  <c r="L58" i="168"/>
  <c r="K58" i="168"/>
  <c r="J58" i="168"/>
  <c r="I58" i="168"/>
  <c r="H58" i="168"/>
  <c r="G58" i="168"/>
  <c r="F58" i="168"/>
  <c r="E58" i="168"/>
  <c r="O57" i="168"/>
  <c r="N57" i="168"/>
  <c r="M57" i="168"/>
  <c r="L57" i="168"/>
  <c r="K57" i="168"/>
  <c r="J57" i="168"/>
  <c r="I57" i="168"/>
  <c r="H57" i="168"/>
  <c r="G57" i="168"/>
  <c r="F57" i="168"/>
  <c r="E57" i="168"/>
  <c r="O56" i="168"/>
  <c r="N56" i="168"/>
  <c r="M56" i="168"/>
  <c r="L56" i="168"/>
  <c r="K56" i="168"/>
  <c r="J56" i="168"/>
  <c r="I56" i="168"/>
  <c r="H56" i="168"/>
  <c r="G56" i="168"/>
  <c r="F56" i="168"/>
  <c r="E56" i="168"/>
  <c r="O55" i="168"/>
  <c r="N55" i="168"/>
  <c r="M55" i="168"/>
  <c r="L55" i="168"/>
  <c r="K55" i="168"/>
  <c r="J55" i="168"/>
  <c r="I55" i="168"/>
  <c r="H55" i="168"/>
  <c r="G55" i="168"/>
  <c r="F55" i="168"/>
  <c r="E55" i="168"/>
  <c r="O54" i="168"/>
  <c r="N54" i="168"/>
  <c r="M54" i="168"/>
  <c r="L54" i="168"/>
  <c r="K54" i="168"/>
  <c r="J54" i="168"/>
  <c r="I54" i="168"/>
  <c r="H54" i="168"/>
  <c r="G54" i="168"/>
  <c r="F54" i="168"/>
  <c r="E54" i="168"/>
  <c r="O53" i="168"/>
  <c r="N53" i="168"/>
  <c r="M53" i="168"/>
  <c r="L53" i="168"/>
  <c r="K53" i="168"/>
  <c r="J53" i="168"/>
  <c r="I53" i="168"/>
  <c r="H53" i="168"/>
  <c r="G53" i="168"/>
  <c r="F53" i="168"/>
  <c r="E53" i="168"/>
  <c r="O52" i="168"/>
  <c r="N52" i="168"/>
  <c r="M52" i="168"/>
  <c r="L52" i="168"/>
  <c r="K52" i="168"/>
  <c r="J52" i="168"/>
  <c r="I52" i="168"/>
  <c r="H52" i="168"/>
  <c r="G52" i="168"/>
  <c r="F52" i="168"/>
  <c r="E52" i="168"/>
  <c r="O51" i="168"/>
  <c r="N51" i="168"/>
  <c r="M51" i="168"/>
  <c r="L51" i="168"/>
  <c r="K51" i="168"/>
  <c r="J51" i="168"/>
  <c r="I51" i="168"/>
  <c r="H51" i="168"/>
  <c r="G51" i="168"/>
  <c r="F51" i="168"/>
  <c r="E51" i="168"/>
  <c r="O50" i="168"/>
  <c r="N50" i="168"/>
  <c r="M50" i="168"/>
  <c r="L50" i="168"/>
  <c r="K50" i="168"/>
  <c r="J50" i="168"/>
  <c r="I50" i="168"/>
  <c r="H50" i="168"/>
  <c r="G50" i="168"/>
  <c r="F50" i="168"/>
  <c r="E50" i="168"/>
  <c r="O49" i="168"/>
  <c r="N49" i="168"/>
  <c r="M49" i="168"/>
  <c r="L49" i="168"/>
  <c r="K49" i="168"/>
  <c r="J49" i="168"/>
  <c r="I49" i="168"/>
  <c r="H49" i="168"/>
  <c r="G49" i="168"/>
  <c r="F49" i="168"/>
  <c r="E49" i="168"/>
  <c r="C46" i="168"/>
  <c r="D46" i="168"/>
  <c r="E46" i="168"/>
  <c r="F46" i="168"/>
  <c r="G46" i="168"/>
  <c r="H46" i="168"/>
  <c r="I46" i="168"/>
  <c r="J46" i="168"/>
  <c r="K46" i="168"/>
  <c r="L46" i="168"/>
  <c r="M46" i="168"/>
  <c r="N46" i="168"/>
  <c r="O46" i="168"/>
  <c r="P46" i="168"/>
  <c r="Q46" i="168"/>
  <c r="R46" i="168"/>
  <c r="S46" i="168"/>
  <c r="T46" i="168"/>
  <c r="U46" i="168"/>
  <c r="C36" i="168"/>
  <c r="D36" i="168"/>
  <c r="E36" i="168"/>
  <c r="F36" i="168"/>
  <c r="G36" i="168"/>
  <c r="H36" i="168"/>
  <c r="I36" i="168"/>
  <c r="J36" i="168"/>
  <c r="K36" i="168"/>
  <c r="L36" i="168"/>
  <c r="M36" i="168"/>
  <c r="N36" i="168"/>
  <c r="O36" i="168"/>
  <c r="P36" i="168"/>
  <c r="Q36" i="168"/>
  <c r="R36" i="168"/>
  <c r="S36" i="168"/>
  <c r="T36" i="168"/>
  <c r="U36" i="168"/>
  <c r="C37" i="168"/>
  <c r="D37" i="168"/>
  <c r="E37" i="168"/>
  <c r="F37" i="168"/>
  <c r="G37" i="168"/>
  <c r="H37" i="168"/>
  <c r="I37" i="168"/>
  <c r="J37" i="168"/>
  <c r="K37" i="168"/>
  <c r="L37" i="168"/>
  <c r="M37" i="168"/>
  <c r="N37" i="168"/>
  <c r="O37" i="168"/>
  <c r="P37" i="168"/>
  <c r="Q37" i="168"/>
  <c r="R37" i="168"/>
  <c r="S37" i="168"/>
  <c r="T37" i="168"/>
  <c r="U37" i="168"/>
  <c r="C38" i="168"/>
  <c r="D38" i="168"/>
  <c r="E38" i="168"/>
  <c r="F38" i="168"/>
  <c r="G38" i="168"/>
  <c r="H38" i="168"/>
  <c r="I38" i="168"/>
  <c r="J38" i="168"/>
  <c r="K38" i="168"/>
  <c r="L38" i="168"/>
  <c r="M38" i="168"/>
  <c r="N38" i="168"/>
  <c r="O38" i="168"/>
  <c r="P38" i="168"/>
  <c r="Q38" i="168"/>
  <c r="R38" i="168"/>
  <c r="S38" i="168"/>
  <c r="T38" i="168"/>
  <c r="U38" i="168"/>
  <c r="C39" i="168"/>
  <c r="D39" i="168"/>
  <c r="E39" i="168"/>
  <c r="F39" i="168"/>
  <c r="G39" i="168"/>
  <c r="H39" i="168"/>
  <c r="I39" i="168"/>
  <c r="J39" i="168"/>
  <c r="K39" i="168"/>
  <c r="L39" i="168"/>
  <c r="M39" i="168"/>
  <c r="N39" i="168"/>
  <c r="O39" i="168"/>
  <c r="P39" i="168"/>
  <c r="Q39" i="168"/>
  <c r="R39" i="168"/>
  <c r="S39" i="168"/>
  <c r="T39" i="168"/>
  <c r="U39" i="168"/>
  <c r="C40" i="168"/>
  <c r="D40" i="168"/>
  <c r="E40" i="168"/>
  <c r="F40" i="168"/>
  <c r="G40" i="168"/>
  <c r="H40" i="168"/>
  <c r="I40" i="168"/>
  <c r="J40" i="168"/>
  <c r="K40" i="168"/>
  <c r="L40" i="168"/>
  <c r="M40" i="168"/>
  <c r="N40" i="168"/>
  <c r="O40" i="168"/>
  <c r="P40" i="168"/>
  <c r="Q40" i="168"/>
  <c r="R40" i="168"/>
  <c r="S40" i="168"/>
  <c r="T40" i="168"/>
  <c r="U40" i="168"/>
  <c r="C41" i="168"/>
  <c r="D41" i="168"/>
  <c r="E41" i="168"/>
  <c r="F41" i="168"/>
  <c r="G41" i="168"/>
  <c r="H41" i="168"/>
  <c r="I41" i="168"/>
  <c r="J41" i="168"/>
  <c r="K41" i="168"/>
  <c r="L41" i="168"/>
  <c r="M41" i="168"/>
  <c r="N41" i="168"/>
  <c r="O41" i="168"/>
  <c r="P41" i="168"/>
  <c r="Q41" i="168"/>
  <c r="R41" i="168"/>
  <c r="S41" i="168"/>
  <c r="T41" i="168"/>
  <c r="U41" i="168"/>
  <c r="C42" i="168"/>
  <c r="D42" i="168"/>
  <c r="E42" i="168"/>
  <c r="F42" i="168"/>
  <c r="G42" i="168"/>
  <c r="H42" i="168"/>
  <c r="I42" i="168"/>
  <c r="J42" i="168"/>
  <c r="K42" i="168"/>
  <c r="L42" i="168"/>
  <c r="M42" i="168"/>
  <c r="N42" i="168"/>
  <c r="O42" i="168"/>
  <c r="P42" i="168"/>
  <c r="Q42" i="168"/>
  <c r="R42" i="168"/>
  <c r="S42" i="168"/>
  <c r="T42" i="168"/>
  <c r="U42" i="168"/>
  <c r="C43" i="168"/>
  <c r="D43" i="168"/>
  <c r="E43" i="168"/>
  <c r="F43" i="168"/>
  <c r="G43" i="168"/>
  <c r="H43" i="168"/>
  <c r="I43" i="168"/>
  <c r="J43" i="168"/>
  <c r="K43" i="168"/>
  <c r="L43" i="168"/>
  <c r="M43" i="168"/>
  <c r="N43" i="168"/>
  <c r="O43" i="168"/>
  <c r="P43" i="168"/>
  <c r="Q43" i="168"/>
  <c r="R43" i="168"/>
  <c r="S43" i="168"/>
  <c r="T43" i="168"/>
  <c r="U43" i="168"/>
  <c r="C44" i="168"/>
  <c r="D44" i="168"/>
  <c r="E44" i="168"/>
  <c r="F44" i="168"/>
  <c r="G44" i="168"/>
  <c r="H44" i="168"/>
  <c r="I44" i="168"/>
  <c r="J44" i="168"/>
  <c r="K44" i="168"/>
  <c r="L44" i="168"/>
  <c r="M44" i="168"/>
  <c r="N44" i="168"/>
  <c r="O44" i="168"/>
  <c r="P44" i="168"/>
  <c r="Q44" i="168"/>
  <c r="R44" i="168"/>
  <c r="S44" i="168"/>
  <c r="T44" i="168"/>
  <c r="U44" i="168"/>
  <c r="C45" i="168"/>
  <c r="D45" i="168"/>
  <c r="E45" i="168"/>
  <c r="F45" i="168"/>
  <c r="G45" i="168"/>
  <c r="H45" i="168"/>
  <c r="I45" i="168"/>
  <c r="J45" i="168"/>
  <c r="K45" i="168"/>
  <c r="L45" i="168"/>
  <c r="M45" i="168"/>
  <c r="N45" i="168"/>
  <c r="O45" i="168"/>
  <c r="P45" i="168"/>
  <c r="Q45" i="168"/>
  <c r="R45" i="168"/>
  <c r="S45" i="168"/>
  <c r="T45" i="168"/>
  <c r="U45" i="168"/>
  <c r="C30" i="168"/>
  <c r="D30" i="168"/>
  <c r="E30" i="168"/>
  <c r="F30" i="168"/>
  <c r="G30" i="168"/>
  <c r="H30" i="168"/>
  <c r="I30" i="168"/>
  <c r="J30" i="168"/>
  <c r="K30" i="168"/>
  <c r="L30" i="168"/>
  <c r="M30" i="168"/>
  <c r="N30" i="168"/>
  <c r="O30" i="168"/>
  <c r="P30" i="168"/>
  <c r="Q30" i="168"/>
  <c r="R30" i="168"/>
  <c r="S30" i="168"/>
  <c r="T30" i="168"/>
  <c r="U30" i="168"/>
  <c r="C31" i="168"/>
  <c r="D31" i="168"/>
  <c r="E31" i="168"/>
  <c r="F31" i="168"/>
  <c r="G31" i="168"/>
  <c r="H31" i="168"/>
  <c r="I31" i="168"/>
  <c r="J31" i="168"/>
  <c r="K31" i="168"/>
  <c r="L31" i="168"/>
  <c r="M31" i="168"/>
  <c r="N31" i="168"/>
  <c r="O31" i="168"/>
  <c r="P31" i="168"/>
  <c r="Q31" i="168"/>
  <c r="R31" i="168"/>
  <c r="S31" i="168"/>
  <c r="T31" i="168"/>
  <c r="U31" i="168"/>
  <c r="C32" i="168"/>
  <c r="D32" i="168"/>
  <c r="E32" i="168"/>
  <c r="F32" i="168"/>
  <c r="G32" i="168"/>
  <c r="H32" i="168"/>
  <c r="I32" i="168"/>
  <c r="J32" i="168"/>
  <c r="K32" i="168"/>
  <c r="L32" i="168"/>
  <c r="M32" i="168"/>
  <c r="N32" i="168"/>
  <c r="O32" i="168"/>
  <c r="P32" i="168"/>
  <c r="Q32" i="168"/>
  <c r="R32" i="168"/>
  <c r="S32" i="168"/>
  <c r="T32" i="168"/>
  <c r="U32" i="168"/>
  <c r="C33" i="168"/>
  <c r="D33" i="168"/>
  <c r="E33" i="168"/>
  <c r="F33" i="168"/>
  <c r="G33" i="168"/>
  <c r="H33" i="168"/>
  <c r="I33" i="168"/>
  <c r="J33" i="168"/>
  <c r="K33" i="168"/>
  <c r="L33" i="168"/>
  <c r="M33" i="168"/>
  <c r="N33" i="168"/>
  <c r="O33" i="168"/>
  <c r="P33" i="168"/>
  <c r="Q33" i="168"/>
  <c r="R33" i="168"/>
  <c r="S33" i="168"/>
  <c r="T33" i="168"/>
  <c r="U33" i="168"/>
  <c r="C34" i="168"/>
  <c r="D34" i="168"/>
  <c r="E34" i="168"/>
  <c r="F34" i="168"/>
  <c r="G34" i="168"/>
  <c r="H34" i="168"/>
  <c r="I34" i="168"/>
  <c r="J34" i="168"/>
  <c r="K34" i="168"/>
  <c r="L34" i="168"/>
  <c r="M34" i="168"/>
  <c r="N34" i="168"/>
  <c r="O34" i="168"/>
  <c r="P34" i="168"/>
  <c r="Q34" i="168"/>
  <c r="R34" i="168"/>
  <c r="S34" i="168"/>
  <c r="T34" i="168"/>
  <c r="U34" i="168"/>
  <c r="C35" i="168"/>
  <c r="D35" i="168"/>
  <c r="E35" i="168"/>
  <c r="F35" i="168"/>
  <c r="G35" i="168"/>
  <c r="H35" i="168"/>
  <c r="I35" i="168"/>
  <c r="J35" i="168"/>
  <c r="K35" i="168"/>
  <c r="L35" i="168"/>
  <c r="M35" i="168"/>
  <c r="N35" i="168"/>
  <c r="O35" i="168"/>
  <c r="P35" i="168"/>
  <c r="Q35" i="168"/>
  <c r="R35" i="168"/>
  <c r="S35" i="168"/>
  <c r="T35" i="168"/>
  <c r="U35" i="168"/>
  <c r="D29" i="168"/>
  <c r="E29" i="168"/>
  <c r="F29" i="168"/>
  <c r="G29" i="168"/>
  <c r="H29" i="168"/>
  <c r="I29" i="168"/>
  <c r="J29" i="168"/>
  <c r="K29" i="168"/>
  <c r="L29" i="168"/>
  <c r="M29" i="168"/>
  <c r="N29" i="168"/>
  <c r="O29" i="168"/>
  <c r="P29" i="168"/>
  <c r="Q29" i="168"/>
  <c r="R29" i="168"/>
  <c r="S29" i="168"/>
  <c r="T29" i="168"/>
  <c r="U29" i="168"/>
  <c r="C29" i="168"/>
  <c r="U50" i="154"/>
  <c r="U51" i="154"/>
  <c r="U52" i="154"/>
  <c r="U53" i="154"/>
  <c r="U54" i="154"/>
  <c r="U55" i="154"/>
  <c r="U56" i="154"/>
  <c r="U57" i="154"/>
  <c r="U58" i="154"/>
  <c r="U59" i="154"/>
  <c r="U60" i="154"/>
  <c r="U61" i="154"/>
  <c r="U62" i="154"/>
  <c r="U63" i="154"/>
  <c r="U64" i="154"/>
  <c r="U65" i="154"/>
  <c r="U66" i="154"/>
  <c r="U49" i="154"/>
  <c r="D50" i="154"/>
  <c r="E50" i="154"/>
  <c r="F50" i="154"/>
  <c r="G50" i="154"/>
  <c r="H50" i="154"/>
  <c r="I50" i="154"/>
  <c r="J50" i="154"/>
  <c r="K50" i="154"/>
  <c r="L50" i="154"/>
  <c r="M50" i="154"/>
  <c r="N50" i="154"/>
  <c r="O50" i="154"/>
  <c r="D51" i="154"/>
  <c r="E51" i="154"/>
  <c r="F51" i="154"/>
  <c r="G51" i="154"/>
  <c r="H51" i="154"/>
  <c r="I51" i="154"/>
  <c r="J51" i="154"/>
  <c r="K51" i="154"/>
  <c r="L51" i="154"/>
  <c r="M51" i="154"/>
  <c r="N51" i="154"/>
  <c r="O51" i="154"/>
  <c r="D52" i="154"/>
  <c r="E52" i="154"/>
  <c r="F52" i="154"/>
  <c r="G52" i="154"/>
  <c r="H52" i="154"/>
  <c r="I52" i="154"/>
  <c r="J52" i="154"/>
  <c r="K52" i="154"/>
  <c r="L52" i="154"/>
  <c r="M52" i="154"/>
  <c r="N52" i="154"/>
  <c r="O52" i="154"/>
  <c r="D53" i="154"/>
  <c r="E53" i="154"/>
  <c r="F53" i="154"/>
  <c r="G53" i="154"/>
  <c r="H53" i="154"/>
  <c r="I53" i="154"/>
  <c r="J53" i="154"/>
  <c r="K53" i="154"/>
  <c r="L53" i="154"/>
  <c r="M53" i="154"/>
  <c r="N53" i="154"/>
  <c r="O53" i="154"/>
  <c r="D54" i="154"/>
  <c r="E54" i="154"/>
  <c r="F54" i="154"/>
  <c r="G54" i="154"/>
  <c r="H54" i="154"/>
  <c r="I54" i="154"/>
  <c r="J54" i="154"/>
  <c r="K54" i="154"/>
  <c r="L54" i="154"/>
  <c r="M54" i="154"/>
  <c r="N54" i="154"/>
  <c r="O54" i="154"/>
  <c r="D55" i="154"/>
  <c r="E55" i="154"/>
  <c r="F55" i="154"/>
  <c r="G55" i="154"/>
  <c r="H55" i="154"/>
  <c r="I55" i="154"/>
  <c r="J55" i="154"/>
  <c r="K55" i="154"/>
  <c r="L55" i="154"/>
  <c r="M55" i="154"/>
  <c r="N55" i="154"/>
  <c r="O55" i="154"/>
  <c r="D56" i="154"/>
  <c r="E56" i="154"/>
  <c r="F56" i="154"/>
  <c r="G56" i="154"/>
  <c r="H56" i="154"/>
  <c r="I56" i="154"/>
  <c r="J56" i="154"/>
  <c r="K56" i="154"/>
  <c r="L56" i="154"/>
  <c r="M56" i="154"/>
  <c r="N56" i="154"/>
  <c r="O56" i="154"/>
  <c r="D57" i="154"/>
  <c r="E57" i="154"/>
  <c r="F57" i="154"/>
  <c r="G57" i="154"/>
  <c r="H57" i="154"/>
  <c r="I57" i="154"/>
  <c r="J57" i="154"/>
  <c r="K57" i="154"/>
  <c r="L57" i="154"/>
  <c r="M57" i="154"/>
  <c r="N57" i="154"/>
  <c r="O57" i="154"/>
  <c r="D58" i="154"/>
  <c r="E58" i="154"/>
  <c r="F58" i="154"/>
  <c r="G58" i="154"/>
  <c r="H58" i="154"/>
  <c r="I58" i="154"/>
  <c r="J58" i="154"/>
  <c r="K58" i="154"/>
  <c r="L58" i="154"/>
  <c r="M58" i="154"/>
  <c r="N58" i="154"/>
  <c r="O58" i="154"/>
  <c r="D59" i="154"/>
  <c r="E59" i="154"/>
  <c r="F59" i="154"/>
  <c r="G59" i="154"/>
  <c r="H59" i="154"/>
  <c r="I59" i="154"/>
  <c r="J59" i="154"/>
  <c r="K59" i="154"/>
  <c r="L59" i="154"/>
  <c r="M59" i="154"/>
  <c r="N59" i="154"/>
  <c r="O59" i="154"/>
  <c r="D60" i="154"/>
  <c r="E60" i="154"/>
  <c r="F60" i="154"/>
  <c r="G60" i="154"/>
  <c r="H60" i="154"/>
  <c r="I60" i="154"/>
  <c r="J60" i="154"/>
  <c r="K60" i="154"/>
  <c r="L60" i="154"/>
  <c r="M60" i="154"/>
  <c r="N60" i="154"/>
  <c r="O60" i="154"/>
  <c r="D61" i="154"/>
  <c r="E61" i="154"/>
  <c r="F61" i="154"/>
  <c r="G61" i="154"/>
  <c r="H61" i="154"/>
  <c r="I61" i="154"/>
  <c r="J61" i="154"/>
  <c r="K61" i="154"/>
  <c r="L61" i="154"/>
  <c r="M61" i="154"/>
  <c r="N61" i="154"/>
  <c r="O61" i="154"/>
  <c r="D62" i="154"/>
  <c r="E62" i="154"/>
  <c r="F62" i="154"/>
  <c r="G62" i="154"/>
  <c r="H62" i="154"/>
  <c r="I62" i="154"/>
  <c r="J62" i="154"/>
  <c r="K62" i="154"/>
  <c r="L62" i="154"/>
  <c r="M62" i="154"/>
  <c r="N62" i="154"/>
  <c r="O62" i="154"/>
  <c r="D63" i="154"/>
  <c r="E63" i="154"/>
  <c r="F63" i="154"/>
  <c r="G63" i="154"/>
  <c r="H63" i="154"/>
  <c r="I63" i="154"/>
  <c r="J63" i="154"/>
  <c r="K63" i="154"/>
  <c r="L63" i="154"/>
  <c r="M63" i="154"/>
  <c r="N63" i="154"/>
  <c r="O63" i="154"/>
  <c r="D64" i="154"/>
  <c r="E64" i="154"/>
  <c r="F64" i="154"/>
  <c r="G64" i="154"/>
  <c r="H64" i="154"/>
  <c r="I64" i="154"/>
  <c r="J64" i="154"/>
  <c r="K64" i="154"/>
  <c r="L64" i="154"/>
  <c r="M64" i="154"/>
  <c r="N64" i="154"/>
  <c r="O64" i="154"/>
  <c r="D65" i="154"/>
  <c r="E65" i="154"/>
  <c r="F65" i="154"/>
  <c r="G65" i="154"/>
  <c r="H65" i="154"/>
  <c r="I65" i="154"/>
  <c r="J65" i="154"/>
  <c r="K65" i="154"/>
  <c r="L65" i="154"/>
  <c r="M65" i="154"/>
  <c r="N65" i="154"/>
  <c r="O65" i="154"/>
  <c r="E49" i="154"/>
  <c r="F49" i="154"/>
  <c r="G49" i="154"/>
  <c r="H49" i="154"/>
  <c r="I49" i="154"/>
  <c r="J49" i="154"/>
  <c r="K49" i="154"/>
  <c r="L49" i="154"/>
  <c r="M49" i="154"/>
  <c r="N49" i="154"/>
  <c r="O49" i="154"/>
  <c r="D49" i="154"/>
  <c r="U46" i="154"/>
  <c r="T46" i="154"/>
  <c r="S46" i="154"/>
  <c r="R46" i="154"/>
  <c r="Q46" i="154"/>
  <c r="P46" i="154"/>
  <c r="O46" i="154"/>
  <c r="N46" i="154"/>
  <c r="M46" i="154"/>
  <c r="L46" i="154"/>
  <c r="K46" i="154"/>
  <c r="J46" i="154"/>
  <c r="I46" i="154"/>
  <c r="H46" i="154"/>
  <c r="G46" i="154"/>
  <c r="F46" i="154"/>
  <c r="E46" i="154"/>
  <c r="D46" i="154"/>
  <c r="C46" i="154"/>
  <c r="U45" i="154"/>
  <c r="T45" i="154"/>
  <c r="S45" i="154"/>
  <c r="R45" i="154"/>
  <c r="Q45" i="154"/>
  <c r="P45" i="154"/>
  <c r="O45" i="154"/>
  <c r="N45" i="154"/>
  <c r="M45" i="154"/>
  <c r="L45" i="154"/>
  <c r="K45" i="154"/>
  <c r="J45" i="154"/>
  <c r="I45" i="154"/>
  <c r="H45" i="154"/>
  <c r="G45" i="154"/>
  <c r="F45" i="154"/>
  <c r="E45" i="154"/>
  <c r="D45" i="154"/>
  <c r="C45" i="154"/>
  <c r="U44" i="154"/>
  <c r="T44" i="154"/>
  <c r="S44" i="154"/>
  <c r="R44" i="154"/>
  <c r="Q44" i="154"/>
  <c r="P44" i="154"/>
  <c r="O44" i="154"/>
  <c r="N44" i="154"/>
  <c r="M44" i="154"/>
  <c r="L44" i="154"/>
  <c r="K44" i="154"/>
  <c r="J44" i="154"/>
  <c r="I44" i="154"/>
  <c r="H44" i="154"/>
  <c r="G44" i="154"/>
  <c r="F44" i="154"/>
  <c r="E44" i="154"/>
  <c r="D44" i="154"/>
  <c r="C44" i="154"/>
  <c r="U43" i="154"/>
  <c r="T43" i="154"/>
  <c r="S43" i="154"/>
  <c r="R43" i="154"/>
  <c r="Q43" i="154"/>
  <c r="P43" i="154"/>
  <c r="O43" i="154"/>
  <c r="N43" i="154"/>
  <c r="M43" i="154"/>
  <c r="L43" i="154"/>
  <c r="K43" i="154"/>
  <c r="J43" i="154"/>
  <c r="I43" i="154"/>
  <c r="H43" i="154"/>
  <c r="G43" i="154"/>
  <c r="F43" i="154"/>
  <c r="E43" i="154"/>
  <c r="D43" i="154"/>
  <c r="C43" i="154"/>
  <c r="U42" i="154"/>
  <c r="T42" i="154"/>
  <c r="S42" i="154"/>
  <c r="R42" i="154"/>
  <c r="Q42" i="154"/>
  <c r="P42" i="154"/>
  <c r="O42" i="154"/>
  <c r="N42" i="154"/>
  <c r="M42" i="154"/>
  <c r="L42" i="154"/>
  <c r="K42" i="154"/>
  <c r="J42" i="154"/>
  <c r="I42" i="154"/>
  <c r="H42" i="154"/>
  <c r="G42" i="154"/>
  <c r="F42" i="154"/>
  <c r="E42" i="154"/>
  <c r="D42" i="154"/>
  <c r="C42" i="154"/>
  <c r="U41" i="154"/>
  <c r="T41" i="154"/>
  <c r="S41" i="154"/>
  <c r="R41" i="154"/>
  <c r="Q41" i="154"/>
  <c r="P41" i="154"/>
  <c r="O41" i="154"/>
  <c r="N41" i="154"/>
  <c r="M41" i="154"/>
  <c r="L41" i="154"/>
  <c r="K41" i="154"/>
  <c r="J41" i="154"/>
  <c r="I41" i="154"/>
  <c r="H41" i="154"/>
  <c r="G41" i="154"/>
  <c r="F41" i="154"/>
  <c r="E41" i="154"/>
  <c r="D41" i="154"/>
  <c r="C41" i="154"/>
  <c r="U40" i="154"/>
  <c r="T40" i="154"/>
  <c r="S40" i="154"/>
  <c r="R40" i="154"/>
  <c r="Q40" i="154"/>
  <c r="P40" i="154"/>
  <c r="O40" i="154"/>
  <c r="N40" i="154"/>
  <c r="M40" i="154"/>
  <c r="L40" i="154"/>
  <c r="K40" i="154"/>
  <c r="J40" i="154"/>
  <c r="I40" i="154"/>
  <c r="H40" i="154"/>
  <c r="G40" i="154"/>
  <c r="F40" i="154"/>
  <c r="E40" i="154"/>
  <c r="D40" i="154"/>
  <c r="C40" i="154"/>
  <c r="U39" i="154"/>
  <c r="T39" i="154"/>
  <c r="S39" i="154"/>
  <c r="R39" i="154"/>
  <c r="Q39" i="154"/>
  <c r="P39" i="154"/>
  <c r="O39" i="154"/>
  <c r="N39" i="154"/>
  <c r="M39" i="154"/>
  <c r="L39" i="154"/>
  <c r="K39" i="154"/>
  <c r="J39" i="154"/>
  <c r="I39" i="154"/>
  <c r="H39" i="154"/>
  <c r="G39" i="154"/>
  <c r="F39" i="154"/>
  <c r="E39" i="154"/>
  <c r="D39" i="154"/>
  <c r="C39" i="154"/>
  <c r="U38" i="154"/>
  <c r="T38" i="154"/>
  <c r="S38" i="154"/>
  <c r="R38" i="154"/>
  <c r="Q38" i="154"/>
  <c r="P38" i="154"/>
  <c r="O38" i="154"/>
  <c r="N38" i="154"/>
  <c r="M38" i="154"/>
  <c r="L38" i="154"/>
  <c r="K38" i="154"/>
  <c r="J38" i="154"/>
  <c r="I38" i="154"/>
  <c r="H38" i="154"/>
  <c r="G38" i="154"/>
  <c r="F38" i="154"/>
  <c r="E38" i="154"/>
  <c r="D38" i="154"/>
  <c r="C38" i="154"/>
  <c r="U37" i="154"/>
  <c r="T37" i="154"/>
  <c r="S37" i="154"/>
  <c r="R37" i="154"/>
  <c r="Q37" i="154"/>
  <c r="P37" i="154"/>
  <c r="O37" i="154"/>
  <c r="N37" i="154"/>
  <c r="M37" i="154"/>
  <c r="L37" i="154"/>
  <c r="K37" i="154"/>
  <c r="J37" i="154"/>
  <c r="I37" i="154"/>
  <c r="H37" i="154"/>
  <c r="G37" i="154"/>
  <c r="F37" i="154"/>
  <c r="E37" i="154"/>
  <c r="D37" i="154"/>
  <c r="C37" i="154"/>
  <c r="U36" i="154"/>
  <c r="T36" i="154"/>
  <c r="S36" i="154"/>
  <c r="R36" i="154"/>
  <c r="Q36" i="154"/>
  <c r="P36" i="154"/>
  <c r="O36" i="154"/>
  <c r="N36" i="154"/>
  <c r="M36" i="154"/>
  <c r="L36" i="154"/>
  <c r="K36" i="154"/>
  <c r="J36" i="154"/>
  <c r="I36" i="154"/>
  <c r="H36" i="154"/>
  <c r="G36" i="154"/>
  <c r="F36" i="154"/>
  <c r="E36" i="154"/>
  <c r="D36" i="154"/>
  <c r="C36" i="154"/>
  <c r="U35" i="154"/>
  <c r="T35" i="154"/>
  <c r="S35" i="154"/>
  <c r="R35" i="154"/>
  <c r="Q35" i="154"/>
  <c r="P35" i="154"/>
  <c r="O35" i="154"/>
  <c r="N35" i="154"/>
  <c r="M35" i="154"/>
  <c r="L35" i="154"/>
  <c r="K35" i="154"/>
  <c r="J35" i="154"/>
  <c r="I35" i="154"/>
  <c r="H35" i="154"/>
  <c r="G35" i="154"/>
  <c r="F35" i="154"/>
  <c r="E35" i="154"/>
  <c r="D35" i="154"/>
  <c r="C35" i="154"/>
  <c r="U34" i="154"/>
  <c r="T34" i="154"/>
  <c r="S34" i="154"/>
  <c r="R34" i="154"/>
  <c r="Q34" i="154"/>
  <c r="P34" i="154"/>
  <c r="O34" i="154"/>
  <c r="N34" i="154"/>
  <c r="M34" i="154"/>
  <c r="L34" i="154"/>
  <c r="K34" i="154"/>
  <c r="J34" i="154"/>
  <c r="I34" i="154"/>
  <c r="H34" i="154"/>
  <c r="G34" i="154"/>
  <c r="F34" i="154"/>
  <c r="E34" i="154"/>
  <c r="D34" i="154"/>
  <c r="C34" i="154"/>
  <c r="U33" i="154"/>
  <c r="T33" i="154"/>
  <c r="S33" i="154"/>
  <c r="R33" i="154"/>
  <c r="Q33" i="154"/>
  <c r="P33" i="154"/>
  <c r="O33" i="154"/>
  <c r="N33" i="154"/>
  <c r="M33" i="154"/>
  <c r="L33" i="154"/>
  <c r="K33" i="154"/>
  <c r="J33" i="154"/>
  <c r="I33" i="154"/>
  <c r="H33" i="154"/>
  <c r="G33" i="154"/>
  <c r="F33" i="154"/>
  <c r="E33" i="154"/>
  <c r="D33" i="154"/>
  <c r="C33" i="154"/>
  <c r="U32" i="154"/>
  <c r="T32" i="154"/>
  <c r="S32" i="154"/>
  <c r="R32" i="154"/>
  <c r="Q32" i="154"/>
  <c r="P32" i="154"/>
  <c r="O32" i="154"/>
  <c r="N32" i="154"/>
  <c r="M32" i="154"/>
  <c r="L32" i="154"/>
  <c r="K32" i="154"/>
  <c r="J32" i="154"/>
  <c r="I32" i="154"/>
  <c r="H32" i="154"/>
  <c r="G32" i="154"/>
  <c r="F32" i="154"/>
  <c r="E32" i="154"/>
  <c r="D32" i="154"/>
  <c r="C32" i="154"/>
  <c r="U31" i="154"/>
  <c r="T31" i="154"/>
  <c r="S31" i="154"/>
  <c r="R31" i="154"/>
  <c r="Q31" i="154"/>
  <c r="P31" i="154"/>
  <c r="O31" i="154"/>
  <c r="N31" i="154"/>
  <c r="M31" i="154"/>
  <c r="L31" i="154"/>
  <c r="K31" i="154"/>
  <c r="J31" i="154"/>
  <c r="I31" i="154"/>
  <c r="H31" i="154"/>
  <c r="G31" i="154"/>
  <c r="F31" i="154"/>
  <c r="E31" i="154"/>
  <c r="D31" i="154"/>
  <c r="C31" i="154"/>
  <c r="U30" i="154"/>
  <c r="T30" i="154"/>
  <c r="S30" i="154"/>
  <c r="R30" i="154"/>
  <c r="Q30" i="154"/>
  <c r="P30" i="154"/>
  <c r="O30" i="154"/>
  <c r="N30" i="154"/>
  <c r="M30" i="154"/>
  <c r="L30" i="154"/>
  <c r="K30" i="154"/>
  <c r="J30" i="154"/>
  <c r="I30" i="154"/>
  <c r="H30" i="154"/>
  <c r="G30" i="154"/>
  <c r="F30" i="154"/>
  <c r="E30" i="154"/>
  <c r="D30" i="154"/>
  <c r="C30" i="154"/>
  <c r="U29" i="154"/>
  <c r="T29" i="154"/>
  <c r="S29" i="154"/>
  <c r="R29" i="154"/>
  <c r="Q29" i="154"/>
  <c r="P29" i="154"/>
  <c r="O29" i="154"/>
  <c r="N29" i="154"/>
  <c r="M29" i="154"/>
  <c r="L29" i="154"/>
  <c r="K29" i="154"/>
  <c r="J29" i="154"/>
  <c r="I29" i="154"/>
  <c r="H29" i="154"/>
  <c r="G29" i="154"/>
  <c r="F29" i="154"/>
  <c r="E29" i="154"/>
  <c r="D29" i="154"/>
  <c r="C29" i="154"/>
  <c r="U48" i="167"/>
  <c r="U49" i="167"/>
  <c r="U50" i="167"/>
  <c r="U51" i="167"/>
  <c r="U52" i="167"/>
  <c r="U53" i="167"/>
  <c r="U54" i="167"/>
  <c r="U55" i="167"/>
  <c r="U56" i="167"/>
  <c r="U57" i="167"/>
  <c r="U58" i="167"/>
  <c r="U59" i="167"/>
  <c r="U60" i="167"/>
  <c r="U61" i="167"/>
  <c r="U62" i="167"/>
  <c r="U63" i="167"/>
  <c r="U47" i="167"/>
  <c r="T44" i="167"/>
  <c r="S44" i="167"/>
  <c r="R44" i="167"/>
  <c r="Q44" i="167"/>
  <c r="P44" i="167"/>
  <c r="O44" i="167"/>
  <c r="N44" i="167"/>
  <c r="M44" i="167"/>
  <c r="L44" i="167"/>
  <c r="K44" i="167"/>
  <c r="J44" i="167"/>
  <c r="I44" i="167"/>
  <c r="H44" i="167"/>
  <c r="G44" i="167"/>
  <c r="F44" i="167"/>
  <c r="E44" i="167"/>
  <c r="D44" i="167"/>
  <c r="C44" i="167"/>
  <c r="T43" i="167"/>
  <c r="S43" i="167"/>
  <c r="R43" i="167"/>
  <c r="Q43" i="167"/>
  <c r="P43" i="167"/>
  <c r="O43" i="167"/>
  <c r="N43" i="167"/>
  <c r="M43" i="167"/>
  <c r="L43" i="167"/>
  <c r="K43" i="167"/>
  <c r="J43" i="167"/>
  <c r="I43" i="167"/>
  <c r="H43" i="167"/>
  <c r="G43" i="167"/>
  <c r="F43" i="167"/>
  <c r="E43" i="167"/>
  <c r="D43" i="167"/>
  <c r="C43" i="167"/>
  <c r="T42" i="167"/>
  <c r="S42" i="167"/>
  <c r="R42" i="167"/>
  <c r="Q42" i="167"/>
  <c r="P42" i="167"/>
  <c r="O42" i="167"/>
  <c r="N42" i="167"/>
  <c r="M42" i="167"/>
  <c r="L42" i="167"/>
  <c r="K42" i="167"/>
  <c r="J42" i="167"/>
  <c r="I42" i="167"/>
  <c r="H42" i="167"/>
  <c r="G42" i="167"/>
  <c r="F42" i="167"/>
  <c r="E42" i="167"/>
  <c r="D42" i="167"/>
  <c r="C42" i="167"/>
  <c r="T41" i="167"/>
  <c r="S41" i="167"/>
  <c r="R41" i="167"/>
  <c r="Q41" i="167"/>
  <c r="P41" i="167"/>
  <c r="O41" i="167"/>
  <c r="N41" i="167"/>
  <c r="M41" i="167"/>
  <c r="L41" i="167"/>
  <c r="K41" i="167"/>
  <c r="J41" i="167"/>
  <c r="I41" i="167"/>
  <c r="H41" i="167"/>
  <c r="G41" i="167"/>
  <c r="F41" i="167"/>
  <c r="E41" i="167"/>
  <c r="D41" i="167"/>
  <c r="C41" i="167"/>
  <c r="T40" i="167"/>
  <c r="S40" i="167"/>
  <c r="R40" i="167"/>
  <c r="Q40" i="167"/>
  <c r="P40" i="167"/>
  <c r="O40" i="167"/>
  <c r="N40" i="167"/>
  <c r="M40" i="167"/>
  <c r="L40" i="167"/>
  <c r="K40" i="167"/>
  <c r="J40" i="167"/>
  <c r="I40" i="167"/>
  <c r="H40" i="167"/>
  <c r="G40" i="167"/>
  <c r="F40" i="167"/>
  <c r="E40" i="167"/>
  <c r="D40" i="167"/>
  <c r="C40" i="167"/>
  <c r="T39" i="167"/>
  <c r="S39" i="167"/>
  <c r="R39" i="167"/>
  <c r="Q39" i="167"/>
  <c r="P39" i="167"/>
  <c r="O39" i="167"/>
  <c r="N39" i="167"/>
  <c r="M39" i="167"/>
  <c r="L39" i="167"/>
  <c r="K39" i="167"/>
  <c r="J39" i="167"/>
  <c r="I39" i="167"/>
  <c r="H39" i="167"/>
  <c r="G39" i="167"/>
  <c r="F39" i="167"/>
  <c r="E39" i="167"/>
  <c r="D39" i="167"/>
  <c r="C39" i="167"/>
  <c r="T38" i="167"/>
  <c r="S38" i="167"/>
  <c r="R38" i="167"/>
  <c r="Q38" i="167"/>
  <c r="P38" i="167"/>
  <c r="O38" i="167"/>
  <c r="N38" i="167"/>
  <c r="M38" i="167"/>
  <c r="L38" i="167"/>
  <c r="K38" i="167"/>
  <c r="J38" i="167"/>
  <c r="I38" i="167"/>
  <c r="H38" i="167"/>
  <c r="G38" i="167"/>
  <c r="F38" i="167"/>
  <c r="E38" i="167"/>
  <c r="D38" i="167"/>
  <c r="C38" i="167"/>
  <c r="T37" i="167"/>
  <c r="S37" i="167"/>
  <c r="R37" i="167"/>
  <c r="Q37" i="167"/>
  <c r="P37" i="167"/>
  <c r="O37" i="167"/>
  <c r="N37" i="167"/>
  <c r="M37" i="167"/>
  <c r="L37" i="167"/>
  <c r="K37" i="167"/>
  <c r="J37" i="167"/>
  <c r="I37" i="167"/>
  <c r="H37" i="167"/>
  <c r="G37" i="167"/>
  <c r="F37" i="167"/>
  <c r="E37" i="167"/>
  <c r="D37" i="167"/>
  <c r="C37" i="167"/>
  <c r="T36" i="167"/>
  <c r="S36" i="167"/>
  <c r="R36" i="167"/>
  <c r="Q36" i="167"/>
  <c r="P36" i="167"/>
  <c r="O36" i="167"/>
  <c r="N36" i="167"/>
  <c r="M36" i="167"/>
  <c r="L36" i="167"/>
  <c r="K36" i="167"/>
  <c r="J36" i="167"/>
  <c r="I36" i="167"/>
  <c r="H36" i="167"/>
  <c r="G36" i="167"/>
  <c r="F36" i="167"/>
  <c r="E36" i="167"/>
  <c r="D36" i="167"/>
  <c r="C36" i="167"/>
  <c r="T35" i="167"/>
  <c r="S35" i="167"/>
  <c r="R35" i="167"/>
  <c r="Q35" i="167"/>
  <c r="P35" i="167"/>
  <c r="O35" i="167"/>
  <c r="N35" i="167"/>
  <c r="M35" i="167"/>
  <c r="L35" i="167"/>
  <c r="K35" i="167"/>
  <c r="J35" i="167"/>
  <c r="I35" i="167"/>
  <c r="H35" i="167"/>
  <c r="G35" i="167"/>
  <c r="F35" i="167"/>
  <c r="E35" i="167"/>
  <c r="D35" i="167"/>
  <c r="C35" i="167"/>
  <c r="T34" i="167"/>
  <c r="S34" i="167"/>
  <c r="R34" i="167"/>
  <c r="Q34" i="167"/>
  <c r="P34" i="167"/>
  <c r="O34" i="167"/>
  <c r="N34" i="167"/>
  <c r="M34" i="167"/>
  <c r="L34" i="167"/>
  <c r="K34" i="167"/>
  <c r="J34" i="167"/>
  <c r="I34" i="167"/>
  <c r="H34" i="167"/>
  <c r="G34" i="167"/>
  <c r="F34" i="167"/>
  <c r="E34" i="167"/>
  <c r="D34" i="167"/>
  <c r="C34" i="167"/>
  <c r="T33" i="167"/>
  <c r="S33" i="167"/>
  <c r="R33" i="167"/>
  <c r="Q33" i="167"/>
  <c r="P33" i="167"/>
  <c r="O33" i="167"/>
  <c r="N33" i="167"/>
  <c r="M33" i="167"/>
  <c r="L33" i="167"/>
  <c r="K33" i="167"/>
  <c r="J33" i="167"/>
  <c r="I33" i="167"/>
  <c r="H33" i="167"/>
  <c r="G33" i="167"/>
  <c r="F33" i="167"/>
  <c r="E33" i="167"/>
  <c r="D33" i="167"/>
  <c r="C33" i="167"/>
  <c r="T32" i="167"/>
  <c r="S32" i="167"/>
  <c r="R32" i="167"/>
  <c r="Q32" i="167"/>
  <c r="P32" i="167"/>
  <c r="O32" i="167"/>
  <c r="N32" i="167"/>
  <c r="M32" i="167"/>
  <c r="L32" i="167"/>
  <c r="K32" i="167"/>
  <c r="J32" i="167"/>
  <c r="I32" i="167"/>
  <c r="H32" i="167"/>
  <c r="G32" i="167"/>
  <c r="F32" i="167"/>
  <c r="E32" i="167"/>
  <c r="D32" i="167"/>
  <c r="C32" i="167"/>
  <c r="T31" i="167"/>
  <c r="S31" i="167"/>
  <c r="R31" i="167"/>
  <c r="Q31" i="167"/>
  <c r="P31" i="167"/>
  <c r="O31" i="167"/>
  <c r="N31" i="167"/>
  <c r="M31" i="167"/>
  <c r="L31" i="167"/>
  <c r="K31" i="167"/>
  <c r="J31" i="167"/>
  <c r="I31" i="167"/>
  <c r="H31" i="167"/>
  <c r="G31" i="167"/>
  <c r="F31" i="167"/>
  <c r="E31" i="167"/>
  <c r="D31" i="167"/>
  <c r="C31" i="167"/>
  <c r="T30" i="167"/>
  <c r="S30" i="167"/>
  <c r="R30" i="167"/>
  <c r="Q30" i="167"/>
  <c r="P30" i="167"/>
  <c r="O30" i="167"/>
  <c r="N30" i="167"/>
  <c r="M30" i="167"/>
  <c r="L30" i="167"/>
  <c r="K30" i="167"/>
  <c r="J30" i="167"/>
  <c r="I30" i="167"/>
  <c r="H30" i="167"/>
  <c r="G30" i="167"/>
  <c r="F30" i="167"/>
  <c r="E30" i="167"/>
  <c r="D30" i="167"/>
  <c r="C30" i="167"/>
  <c r="T29" i="167"/>
  <c r="S29" i="167"/>
  <c r="R29" i="167"/>
  <c r="Q29" i="167"/>
  <c r="P29" i="167"/>
  <c r="O29" i="167"/>
  <c r="N29" i="167"/>
  <c r="M29" i="167"/>
  <c r="L29" i="167"/>
  <c r="K29" i="167"/>
  <c r="J29" i="167"/>
  <c r="I29" i="167"/>
  <c r="H29" i="167"/>
  <c r="G29" i="167"/>
  <c r="F29" i="167"/>
  <c r="E29" i="167"/>
  <c r="D29" i="167"/>
  <c r="C29" i="167"/>
  <c r="T28" i="167"/>
  <c r="S28" i="167"/>
  <c r="R28" i="167"/>
  <c r="Q28" i="167"/>
  <c r="P28" i="167"/>
  <c r="O28" i="167"/>
  <c r="N28" i="167"/>
  <c r="M28" i="167"/>
  <c r="L28" i="167"/>
  <c r="K28" i="167"/>
  <c r="J28" i="167"/>
  <c r="I28" i="167"/>
  <c r="H28" i="167"/>
  <c r="G28" i="167"/>
  <c r="F28" i="167"/>
  <c r="E28" i="167"/>
  <c r="D28" i="167"/>
  <c r="C28" i="167"/>
  <c r="O63" i="167"/>
  <c r="N63" i="167"/>
  <c r="M63" i="167"/>
  <c r="L63" i="167"/>
  <c r="K63" i="167"/>
  <c r="J63" i="167"/>
  <c r="I63" i="167"/>
  <c r="H63" i="167"/>
  <c r="G63" i="167"/>
  <c r="F63" i="167"/>
  <c r="E63" i="167"/>
  <c r="O62" i="167"/>
  <c r="N62" i="167"/>
  <c r="M62" i="167"/>
  <c r="L62" i="167"/>
  <c r="K62" i="167"/>
  <c r="J62" i="167"/>
  <c r="I62" i="167"/>
  <c r="H62" i="167"/>
  <c r="G62" i="167"/>
  <c r="F62" i="167"/>
  <c r="E62" i="167"/>
  <c r="O61" i="167"/>
  <c r="N61" i="167"/>
  <c r="M61" i="167"/>
  <c r="L61" i="167"/>
  <c r="K61" i="167"/>
  <c r="J61" i="167"/>
  <c r="I61" i="167"/>
  <c r="H61" i="167"/>
  <c r="G61" i="167"/>
  <c r="F61" i="167"/>
  <c r="E61" i="167"/>
  <c r="O60" i="167"/>
  <c r="N60" i="167"/>
  <c r="M60" i="167"/>
  <c r="L60" i="167"/>
  <c r="K60" i="167"/>
  <c r="J60" i="167"/>
  <c r="I60" i="167"/>
  <c r="H60" i="167"/>
  <c r="G60" i="167"/>
  <c r="F60" i="167"/>
  <c r="E60" i="167"/>
  <c r="O59" i="167"/>
  <c r="N59" i="167"/>
  <c r="M59" i="167"/>
  <c r="L59" i="167"/>
  <c r="K59" i="167"/>
  <c r="J59" i="167"/>
  <c r="I59" i="167"/>
  <c r="H59" i="167"/>
  <c r="G59" i="167"/>
  <c r="F59" i="167"/>
  <c r="E59" i="167"/>
  <c r="O58" i="167"/>
  <c r="N58" i="167"/>
  <c r="M58" i="167"/>
  <c r="L58" i="167"/>
  <c r="K58" i="167"/>
  <c r="J58" i="167"/>
  <c r="I58" i="167"/>
  <c r="H58" i="167"/>
  <c r="G58" i="167"/>
  <c r="F58" i="167"/>
  <c r="E58" i="167"/>
  <c r="O57" i="167"/>
  <c r="N57" i="167"/>
  <c r="M57" i="167"/>
  <c r="L57" i="167"/>
  <c r="K57" i="167"/>
  <c r="J57" i="167"/>
  <c r="I57" i="167"/>
  <c r="H57" i="167"/>
  <c r="G57" i="167"/>
  <c r="F57" i="167"/>
  <c r="E57" i="167"/>
  <c r="O56" i="167"/>
  <c r="N56" i="167"/>
  <c r="M56" i="167"/>
  <c r="L56" i="167"/>
  <c r="K56" i="167"/>
  <c r="J56" i="167"/>
  <c r="I56" i="167"/>
  <c r="H56" i="167"/>
  <c r="G56" i="167"/>
  <c r="F56" i="167"/>
  <c r="E56" i="167"/>
  <c r="O55" i="167"/>
  <c r="N55" i="167"/>
  <c r="M55" i="167"/>
  <c r="L55" i="167"/>
  <c r="K55" i="167"/>
  <c r="J55" i="167"/>
  <c r="I55" i="167"/>
  <c r="H55" i="167"/>
  <c r="G55" i="167"/>
  <c r="F55" i="167"/>
  <c r="E55" i="167"/>
  <c r="O54" i="167"/>
  <c r="N54" i="167"/>
  <c r="M54" i="167"/>
  <c r="L54" i="167"/>
  <c r="K54" i="167"/>
  <c r="J54" i="167"/>
  <c r="I54" i="167"/>
  <c r="H54" i="167"/>
  <c r="G54" i="167"/>
  <c r="F54" i="167"/>
  <c r="E54" i="167"/>
  <c r="O53" i="167"/>
  <c r="N53" i="167"/>
  <c r="M53" i="167"/>
  <c r="L53" i="167"/>
  <c r="K53" i="167"/>
  <c r="J53" i="167"/>
  <c r="I53" i="167"/>
  <c r="H53" i="167"/>
  <c r="G53" i="167"/>
  <c r="F53" i="167"/>
  <c r="E53" i="167"/>
  <c r="O52" i="167"/>
  <c r="N52" i="167"/>
  <c r="M52" i="167"/>
  <c r="L52" i="167"/>
  <c r="K52" i="167"/>
  <c r="J52" i="167"/>
  <c r="I52" i="167"/>
  <c r="H52" i="167"/>
  <c r="G52" i="167"/>
  <c r="F52" i="167"/>
  <c r="E52" i="167"/>
  <c r="O51" i="167"/>
  <c r="N51" i="167"/>
  <c r="M51" i="167"/>
  <c r="L51" i="167"/>
  <c r="K51" i="167"/>
  <c r="J51" i="167"/>
  <c r="I51" i="167"/>
  <c r="H51" i="167"/>
  <c r="G51" i="167"/>
  <c r="F51" i="167"/>
  <c r="E51" i="167"/>
  <c r="O50" i="167"/>
  <c r="N50" i="167"/>
  <c r="M50" i="167"/>
  <c r="L50" i="167"/>
  <c r="K50" i="167"/>
  <c r="J50" i="167"/>
  <c r="I50" i="167"/>
  <c r="H50" i="167"/>
  <c r="G50" i="167"/>
  <c r="F50" i="167"/>
  <c r="E50" i="167"/>
  <c r="O49" i="167"/>
  <c r="N49" i="167"/>
  <c r="M49" i="167"/>
  <c r="L49" i="167"/>
  <c r="K49" i="167"/>
  <c r="J49" i="167"/>
  <c r="I49" i="167"/>
  <c r="H49" i="167"/>
  <c r="G49" i="167"/>
  <c r="F49" i="167"/>
  <c r="E49" i="167"/>
  <c r="O48" i="167"/>
  <c r="N48" i="167"/>
  <c r="M48" i="167"/>
  <c r="L48" i="167"/>
  <c r="K48" i="167"/>
  <c r="J48" i="167"/>
  <c r="I48" i="167"/>
  <c r="H48" i="167"/>
  <c r="G48" i="167"/>
  <c r="F48" i="167"/>
  <c r="E48" i="167"/>
  <c r="O47" i="167"/>
  <c r="N47" i="167"/>
  <c r="M47" i="167"/>
  <c r="L47" i="167"/>
  <c r="K47" i="167"/>
  <c r="J47" i="167"/>
  <c r="I47" i="167"/>
  <c r="H47" i="167"/>
  <c r="G47" i="167"/>
  <c r="F47" i="167"/>
  <c r="E47" i="167"/>
  <c r="U48" i="153"/>
  <c r="U49" i="153"/>
  <c r="U50" i="153"/>
  <c r="U51" i="153"/>
  <c r="U52" i="153"/>
  <c r="U53" i="153"/>
  <c r="U54" i="153"/>
  <c r="U55" i="153"/>
  <c r="U56" i="153"/>
  <c r="U57" i="153"/>
  <c r="U58" i="153"/>
  <c r="U59" i="153"/>
  <c r="U60" i="153"/>
  <c r="U61" i="153"/>
  <c r="U62" i="153"/>
  <c r="U63" i="153"/>
  <c r="U47" i="153"/>
  <c r="D63" i="153"/>
  <c r="D62" i="153"/>
  <c r="D61" i="153"/>
  <c r="D60" i="153"/>
  <c r="D59" i="153"/>
  <c r="D58" i="153"/>
  <c r="D57" i="153"/>
  <c r="D56" i="153"/>
  <c r="D55" i="153"/>
  <c r="D54" i="153"/>
  <c r="D53" i="153"/>
  <c r="D52" i="153"/>
  <c r="D51" i="153"/>
  <c r="D50" i="153"/>
  <c r="D49" i="153"/>
  <c r="D48" i="153"/>
  <c r="D47" i="153"/>
  <c r="O63" i="153"/>
  <c r="N63" i="153"/>
  <c r="M63" i="153"/>
  <c r="L63" i="153"/>
  <c r="K63" i="153"/>
  <c r="J63" i="153"/>
  <c r="I63" i="153"/>
  <c r="H63" i="153"/>
  <c r="G63" i="153"/>
  <c r="F63" i="153"/>
  <c r="E63" i="153"/>
  <c r="N62" i="153"/>
  <c r="M62" i="153"/>
  <c r="L62" i="153"/>
  <c r="K62" i="153"/>
  <c r="J62" i="153"/>
  <c r="I62" i="153"/>
  <c r="H62" i="153"/>
  <c r="G62" i="153"/>
  <c r="F62" i="153"/>
  <c r="E62" i="153"/>
  <c r="N61" i="153"/>
  <c r="M61" i="153"/>
  <c r="L61" i="153"/>
  <c r="K61" i="153"/>
  <c r="J61" i="153"/>
  <c r="I61" i="153"/>
  <c r="H61" i="153"/>
  <c r="G61" i="153"/>
  <c r="F61" i="153"/>
  <c r="E61" i="153"/>
  <c r="O60" i="153"/>
  <c r="N60" i="153"/>
  <c r="M60" i="153"/>
  <c r="L60" i="153"/>
  <c r="K60" i="153"/>
  <c r="J60" i="153"/>
  <c r="I60" i="153"/>
  <c r="H60" i="153"/>
  <c r="G60" i="153"/>
  <c r="F60" i="153"/>
  <c r="E60" i="153"/>
  <c r="O59" i="153"/>
  <c r="N59" i="153"/>
  <c r="M59" i="153"/>
  <c r="L59" i="153"/>
  <c r="K59" i="153"/>
  <c r="J59" i="153"/>
  <c r="I59" i="153"/>
  <c r="H59" i="153"/>
  <c r="G59" i="153"/>
  <c r="F59" i="153"/>
  <c r="E59" i="153"/>
  <c r="O58" i="153"/>
  <c r="N58" i="153"/>
  <c r="M58" i="153"/>
  <c r="L58" i="153"/>
  <c r="K58" i="153"/>
  <c r="J58" i="153"/>
  <c r="I58" i="153"/>
  <c r="H58" i="153"/>
  <c r="G58" i="153"/>
  <c r="F58" i="153"/>
  <c r="E58" i="153"/>
  <c r="O57" i="153"/>
  <c r="N57" i="153"/>
  <c r="M57" i="153"/>
  <c r="L57" i="153"/>
  <c r="K57" i="153"/>
  <c r="J57" i="153"/>
  <c r="I57" i="153"/>
  <c r="H57" i="153"/>
  <c r="G57" i="153"/>
  <c r="F57" i="153"/>
  <c r="E57" i="153"/>
  <c r="O56" i="153"/>
  <c r="N56" i="153"/>
  <c r="M56" i="153"/>
  <c r="L56" i="153"/>
  <c r="K56" i="153"/>
  <c r="J56" i="153"/>
  <c r="I56" i="153"/>
  <c r="H56" i="153"/>
  <c r="G56" i="153"/>
  <c r="F56" i="153"/>
  <c r="E56" i="153"/>
  <c r="O55" i="153"/>
  <c r="N55" i="153"/>
  <c r="M55" i="153"/>
  <c r="L55" i="153"/>
  <c r="K55" i="153"/>
  <c r="J55" i="153"/>
  <c r="I55" i="153"/>
  <c r="H55" i="153"/>
  <c r="G55" i="153"/>
  <c r="F55" i="153"/>
  <c r="E55" i="153"/>
  <c r="O54" i="153"/>
  <c r="N54" i="153"/>
  <c r="M54" i="153"/>
  <c r="L54" i="153"/>
  <c r="K54" i="153"/>
  <c r="J54" i="153"/>
  <c r="I54" i="153"/>
  <c r="H54" i="153"/>
  <c r="G54" i="153"/>
  <c r="F54" i="153"/>
  <c r="E54" i="153"/>
  <c r="O53" i="153"/>
  <c r="N53" i="153"/>
  <c r="M53" i="153"/>
  <c r="L53" i="153"/>
  <c r="K53" i="153"/>
  <c r="J53" i="153"/>
  <c r="I53" i="153"/>
  <c r="H53" i="153"/>
  <c r="G53" i="153"/>
  <c r="F53" i="153"/>
  <c r="E53" i="153"/>
  <c r="O52" i="153"/>
  <c r="N52" i="153"/>
  <c r="M52" i="153"/>
  <c r="L52" i="153"/>
  <c r="K52" i="153"/>
  <c r="J52" i="153"/>
  <c r="I52" i="153"/>
  <c r="H52" i="153"/>
  <c r="G52" i="153"/>
  <c r="F52" i="153"/>
  <c r="E52" i="153"/>
  <c r="O51" i="153"/>
  <c r="N51" i="153"/>
  <c r="M51" i="153"/>
  <c r="L51" i="153"/>
  <c r="K51" i="153"/>
  <c r="J51" i="153"/>
  <c r="I51" i="153"/>
  <c r="H51" i="153"/>
  <c r="G51" i="153"/>
  <c r="F51" i="153"/>
  <c r="E51" i="153"/>
  <c r="O50" i="153"/>
  <c r="N50" i="153"/>
  <c r="M50" i="153"/>
  <c r="L50" i="153"/>
  <c r="K50" i="153"/>
  <c r="J50" i="153"/>
  <c r="I50" i="153"/>
  <c r="H50" i="153"/>
  <c r="G50" i="153"/>
  <c r="F50" i="153"/>
  <c r="E50" i="153"/>
  <c r="O49" i="153"/>
  <c r="N49" i="153"/>
  <c r="M49" i="153"/>
  <c r="L49" i="153"/>
  <c r="K49" i="153"/>
  <c r="J49" i="153"/>
  <c r="I49" i="153"/>
  <c r="H49" i="153"/>
  <c r="G49" i="153"/>
  <c r="F49" i="153"/>
  <c r="E49" i="153"/>
  <c r="O48" i="153"/>
  <c r="N48" i="153"/>
  <c r="M48" i="153"/>
  <c r="L48" i="153"/>
  <c r="K48" i="153"/>
  <c r="J48" i="153"/>
  <c r="I48" i="153"/>
  <c r="H48" i="153"/>
  <c r="G48" i="153"/>
  <c r="F48" i="153"/>
  <c r="E48" i="153"/>
  <c r="O47" i="153"/>
  <c r="N47" i="153"/>
  <c r="M47" i="153"/>
  <c r="L47" i="153"/>
  <c r="K47" i="153"/>
  <c r="J47" i="153"/>
  <c r="I47" i="153"/>
  <c r="H47" i="153"/>
  <c r="G47" i="153"/>
  <c r="F47" i="153"/>
  <c r="E47" i="153"/>
  <c r="U44" i="153"/>
  <c r="T44" i="153"/>
  <c r="S44" i="153"/>
  <c r="R44" i="153"/>
  <c r="Q44" i="153"/>
  <c r="P44" i="153"/>
  <c r="O44" i="153"/>
  <c r="N44" i="153"/>
  <c r="M44" i="153"/>
  <c r="L44" i="153"/>
  <c r="K44" i="153"/>
  <c r="J44" i="153"/>
  <c r="I44" i="153"/>
  <c r="H44" i="153"/>
  <c r="G44" i="153"/>
  <c r="F44" i="153"/>
  <c r="E44" i="153"/>
  <c r="D44" i="153"/>
  <c r="C44" i="153"/>
  <c r="U43" i="153"/>
  <c r="T43" i="153"/>
  <c r="S43" i="153"/>
  <c r="R43" i="153"/>
  <c r="Q43" i="153"/>
  <c r="P43" i="153"/>
  <c r="N43" i="153"/>
  <c r="M43" i="153"/>
  <c r="L43" i="153"/>
  <c r="K43" i="153"/>
  <c r="J43" i="153"/>
  <c r="I43" i="153"/>
  <c r="H43" i="153"/>
  <c r="G43" i="153"/>
  <c r="F43" i="153"/>
  <c r="E43" i="153"/>
  <c r="D43" i="153"/>
  <c r="C43" i="153"/>
  <c r="U42" i="153"/>
  <c r="T42" i="153"/>
  <c r="S42" i="153"/>
  <c r="R42" i="153"/>
  <c r="Q42" i="153"/>
  <c r="P42" i="153"/>
  <c r="N42" i="153"/>
  <c r="M42" i="153"/>
  <c r="L42" i="153"/>
  <c r="K42" i="153"/>
  <c r="J42" i="153"/>
  <c r="I42" i="153"/>
  <c r="H42" i="153"/>
  <c r="G42" i="153"/>
  <c r="F42" i="153"/>
  <c r="E42" i="153"/>
  <c r="D42" i="153"/>
  <c r="C42" i="153"/>
  <c r="U41" i="153"/>
  <c r="T41" i="153"/>
  <c r="S41" i="153"/>
  <c r="R41" i="153"/>
  <c r="Q41" i="153"/>
  <c r="P41" i="153"/>
  <c r="O41" i="153"/>
  <c r="N41" i="153"/>
  <c r="M41" i="153"/>
  <c r="L41" i="153"/>
  <c r="K41" i="153"/>
  <c r="J41" i="153"/>
  <c r="I41" i="153"/>
  <c r="H41" i="153"/>
  <c r="G41" i="153"/>
  <c r="F41" i="153"/>
  <c r="E41" i="153"/>
  <c r="D41" i="153"/>
  <c r="C41" i="153"/>
  <c r="U40" i="153"/>
  <c r="T40" i="153"/>
  <c r="S40" i="153"/>
  <c r="R40" i="153"/>
  <c r="Q40" i="153"/>
  <c r="P40" i="153"/>
  <c r="O40" i="153"/>
  <c r="N40" i="153"/>
  <c r="M40" i="153"/>
  <c r="L40" i="153"/>
  <c r="K40" i="153"/>
  <c r="J40" i="153"/>
  <c r="I40" i="153"/>
  <c r="H40" i="153"/>
  <c r="G40" i="153"/>
  <c r="F40" i="153"/>
  <c r="E40" i="153"/>
  <c r="D40" i="153"/>
  <c r="C40" i="153"/>
  <c r="U39" i="153"/>
  <c r="T39" i="153"/>
  <c r="S39" i="153"/>
  <c r="R39" i="153"/>
  <c r="Q39" i="153"/>
  <c r="P39" i="153"/>
  <c r="O39" i="153"/>
  <c r="N39" i="153"/>
  <c r="M39" i="153"/>
  <c r="L39" i="153"/>
  <c r="K39" i="153"/>
  <c r="J39" i="153"/>
  <c r="I39" i="153"/>
  <c r="H39" i="153"/>
  <c r="G39" i="153"/>
  <c r="F39" i="153"/>
  <c r="E39" i="153"/>
  <c r="D39" i="153"/>
  <c r="C39" i="153"/>
  <c r="U38" i="153"/>
  <c r="T38" i="153"/>
  <c r="S38" i="153"/>
  <c r="R38" i="153"/>
  <c r="Q38" i="153"/>
  <c r="P38" i="153"/>
  <c r="O38" i="153"/>
  <c r="N38" i="153"/>
  <c r="M38" i="153"/>
  <c r="L38" i="153"/>
  <c r="K38" i="153"/>
  <c r="J38" i="153"/>
  <c r="I38" i="153"/>
  <c r="H38" i="153"/>
  <c r="G38" i="153"/>
  <c r="F38" i="153"/>
  <c r="E38" i="153"/>
  <c r="D38" i="153"/>
  <c r="C38" i="153"/>
  <c r="U37" i="153"/>
  <c r="T37" i="153"/>
  <c r="S37" i="153"/>
  <c r="R37" i="153"/>
  <c r="Q37" i="153"/>
  <c r="P37" i="153"/>
  <c r="O37" i="153"/>
  <c r="N37" i="153"/>
  <c r="M37" i="153"/>
  <c r="L37" i="153"/>
  <c r="K37" i="153"/>
  <c r="J37" i="153"/>
  <c r="I37" i="153"/>
  <c r="H37" i="153"/>
  <c r="G37" i="153"/>
  <c r="F37" i="153"/>
  <c r="E37" i="153"/>
  <c r="D37" i="153"/>
  <c r="C37" i="153"/>
  <c r="U36" i="153"/>
  <c r="T36" i="153"/>
  <c r="S36" i="153"/>
  <c r="R36" i="153"/>
  <c r="Q36" i="153"/>
  <c r="P36" i="153"/>
  <c r="O36" i="153"/>
  <c r="N36" i="153"/>
  <c r="M36" i="153"/>
  <c r="L36" i="153"/>
  <c r="K36" i="153"/>
  <c r="J36" i="153"/>
  <c r="I36" i="153"/>
  <c r="H36" i="153"/>
  <c r="G36" i="153"/>
  <c r="F36" i="153"/>
  <c r="E36" i="153"/>
  <c r="D36" i="153"/>
  <c r="C36" i="153"/>
  <c r="U35" i="153"/>
  <c r="T35" i="153"/>
  <c r="S35" i="153"/>
  <c r="R35" i="153"/>
  <c r="Q35" i="153"/>
  <c r="P35" i="153"/>
  <c r="O35" i="153"/>
  <c r="N35" i="153"/>
  <c r="M35" i="153"/>
  <c r="L35" i="153"/>
  <c r="K35" i="153"/>
  <c r="J35" i="153"/>
  <c r="I35" i="153"/>
  <c r="H35" i="153"/>
  <c r="G35" i="153"/>
  <c r="F35" i="153"/>
  <c r="E35" i="153"/>
  <c r="D35" i="153"/>
  <c r="C35" i="153"/>
  <c r="U34" i="153"/>
  <c r="T34" i="153"/>
  <c r="S34" i="153"/>
  <c r="R34" i="153"/>
  <c r="Q34" i="153"/>
  <c r="P34" i="153"/>
  <c r="O34" i="153"/>
  <c r="N34" i="153"/>
  <c r="M34" i="153"/>
  <c r="L34" i="153"/>
  <c r="K34" i="153"/>
  <c r="J34" i="153"/>
  <c r="I34" i="153"/>
  <c r="H34" i="153"/>
  <c r="G34" i="153"/>
  <c r="F34" i="153"/>
  <c r="E34" i="153"/>
  <c r="D34" i="153"/>
  <c r="C34" i="153"/>
  <c r="U33" i="153"/>
  <c r="T33" i="153"/>
  <c r="S33" i="153"/>
  <c r="R33" i="153"/>
  <c r="Q33" i="153"/>
  <c r="P33" i="153"/>
  <c r="O33" i="153"/>
  <c r="N33" i="153"/>
  <c r="M33" i="153"/>
  <c r="L33" i="153"/>
  <c r="K33" i="153"/>
  <c r="J33" i="153"/>
  <c r="I33" i="153"/>
  <c r="H33" i="153"/>
  <c r="G33" i="153"/>
  <c r="F33" i="153"/>
  <c r="E33" i="153"/>
  <c r="D33" i="153"/>
  <c r="C33" i="153"/>
  <c r="U32" i="153"/>
  <c r="T32" i="153"/>
  <c r="S32" i="153"/>
  <c r="R32" i="153"/>
  <c r="Q32" i="153"/>
  <c r="P32" i="153"/>
  <c r="O32" i="153"/>
  <c r="N32" i="153"/>
  <c r="M32" i="153"/>
  <c r="L32" i="153"/>
  <c r="K32" i="153"/>
  <c r="J32" i="153"/>
  <c r="I32" i="153"/>
  <c r="H32" i="153"/>
  <c r="G32" i="153"/>
  <c r="F32" i="153"/>
  <c r="E32" i="153"/>
  <c r="D32" i="153"/>
  <c r="C32" i="153"/>
  <c r="U31" i="153"/>
  <c r="T31" i="153"/>
  <c r="S31" i="153"/>
  <c r="R31" i="153"/>
  <c r="Q31" i="153"/>
  <c r="P31" i="153"/>
  <c r="O31" i="153"/>
  <c r="N31" i="153"/>
  <c r="M31" i="153"/>
  <c r="L31" i="153"/>
  <c r="K31" i="153"/>
  <c r="J31" i="153"/>
  <c r="I31" i="153"/>
  <c r="H31" i="153"/>
  <c r="G31" i="153"/>
  <c r="F31" i="153"/>
  <c r="E31" i="153"/>
  <c r="D31" i="153"/>
  <c r="C31" i="153"/>
  <c r="U30" i="153"/>
  <c r="T30" i="153"/>
  <c r="S30" i="153"/>
  <c r="R30" i="153"/>
  <c r="Q30" i="153"/>
  <c r="P30" i="153"/>
  <c r="O30" i="153"/>
  <c r="N30" i="153"/>
  <c r="M30" i="153"/>
  <c r="L30" i="153"/>
  <c r="K30" i="153"/>
  <c r="J30" i="153"/>
  <c r="I30" i="153"/>
  <c r="H30" i="153"/>
  <c r="G30" i="153"/>
  <c r="F30" i="153"/>
  <c r="E30" i="153"/>
  <c r="D30" i="153"/>
  <c r="C30" i="153"/>
  <c r="U29" i="153"/>
  <c r="T29" i="153"/>
  <c r="S29" i="153"/>
  <c r="R29" i="153"/>
  <c r="Q29" i="153"/>
  <c r="P29" i="153"/>
  <c r="O29" i="153"/>
  <c r="N29" i="153"/>
  <c r="M29" i="153"/>
  <c r="L29" i="153"/>
  <c r="K29" i="153"/>
  <c r="J29" i="153"/>
  <c r="I29" i="153"/>
  <c r="H29" i="153"/>
  <c r="G29" i="153"/>
  <c r="F29" i="153"/>
  <c r="E29" i="153"/>
  <c r="D29" i="153"/>
  <c r="C29" i="153"/>
  <c r="U28" i="153"/>
  <c r="T28" i="153"/>
  <c r="S28" i="153"/>
  <c r="R28" i="153"/>
  <c r="Q28" i="153"/>
  <c r="P28" i="153"/>
  <c r="O28" i="153"/>
  <c r="N28" i="153"/>
  <c r="M28" i="153"/>
  <c r="L28" i="153"/>
  <c r="K28" i="153"/>
  <c r="J28" i="153"/>
  <c r="I28" i="153"/>
  <c r="H28" i="153"/>
  <c r="G28" i="153"/>
  <c r="F28" i="153"/>
  <c r="E28" i="153"/>
  <c r="D28" i="153"/>
  <c r="C28" i="153"/>
  <c r="O23" i="153"/>
  <c r="O61" i="153" s="1"/>
  <c r="U48" i="166"/>
  <c r="U49" i="166"/>
  <c r="U50" i="166"/>
  <c r="U51" i="166"/>
  <c r="U52" i="166"/>
  <c r="U53" i="166"/>
  <c r="U54" i="166"/>
  <c r="U55" i="166"/>
  <c r="U56" i="166"/>
  <c r="U57" i="166"/>
  <c r="U58" i="166"/>
  <c r="U59" i="166"/>
  <c r="U60" i="166"/>
  <c r="U61" i="166"/>
  <c r="U62" i="166"/>
  <c r="U63" i="166"/>
  <c r="U47" i="166"/>
  <c r="F47" i="166"/>
  <c r="G47" i="166"/>
  <c r="H47" i="166"/>
  <c r="I47" i="166"/>
  <c r="J47" i="166"/>
  <c r="K47" i="166"/>
  <c r="L47" i="166"/>
  <c r="M47" i="166"/>
  <c r="N47" i="166"/>
  <c r="O47" i="166"/>
  <c r="F48" i="166"/>
  <c r="G48" i="166"/>
  <c r="H48" i="166"/>
  <c r="I48" i="166"/>
  <c r="J48" i="166"/>
  <c r="K48" i="166"/>
  <c r="L48" i="166"/>
  <c r="M48" i="166"/>
  <c r="N48" i="166"/>
  <c r="O48" i="166"/>
  <c r="F49" i="166"/>
  <c r="G49" i="166"/>
  <c r="H49" i="166"/>
  <c r="I49" i="166"/>
  <c r="J49" i="166"/>
  <c r="K49" i="166"/>
  <c r="L49" i="166"/>
  <c r="M49" i="166"/>
  <c r="N49" i="166"/>
  <c r="O49" i="166"/>
  <c r="F50" i="166"/>
  <c r="G50" i="166"/>
  <c r="H50" i="166"/>
  <c r="I50" i="166"/>
  <c r="J50" i="166"/>
  <c r="K50" i="166"/>
  <c r="L50" i="166"/>
  <c r="M50" i="166"/>
  <c r="N50" i="166"/>
  <c r="O50" i="166"/>
  <c r="F51" i="166"/>
  <c r="G51" i="166"/>
  <c r="H51" i="166"/>
  <c r="I51" i="166"/>
  <c r="J51" i="166"/>
  <c r="K51" i="166"/>
  <c r="L51" i="166"/>
  <c r="M51" i="166"/>
  <c r="N51" i="166"/>
  <c r="O51" i="166"/>
  <c r="F52" i="166"/>
  <c r="G52" i="166"/>
  <c r="H52" i="166"/>
  <c r="I52" i="166"/>
  <c r="J52" i="166"/>
  <c r="K52" i="166"/>
  <c r="L52" i="166"/>
  <c r="M52" i="166"/>
  <c r="N52" i="166"/>
  <c r="O52" i="166"/>
  <c r="F53" i="166"/>
  <c r="G53" i="166"/>
  <c r="H53" i="166"/>
  <c r="I53" i="166"/>
  <c r="J53" i="166"/>
  <c r="K53" i="166"/>
  <c r="L53" i="166"/>
  <c r="M53" i="166"/>
  <c r="N53" i="166"/>
  <c r="O53" i="166"/>
  <c r="F54" i="166"/>
  <c r="G54" i="166"/>
  <c r="H54" i="166"/>
  <c r="I54" i="166"/>
  <c r="J54" i="166"/>
  <c r="K54" i="166"/>
  <c r="L54" i="166"/>
  <c r="M54" i="166"/>
  <c r="N54" i="166"/>
  <c r="O54" i="166"/>
  <c r="F55" i="166"/>
  <c r="G55" i="166"/>
  <c r="H55" i="166"/>
  <c r="I55" i="166"/>
  <c r="J55" i="166"/>
  <c r="K55" i="166"/>
  <c r="L55" i="166"/>
  <c r="M55" i="166"/>
  <c r="N55" i="166"/>
  <c r="O55" i="166"/>
  <c r="F56" i="166"/>
  <c r="G56" i="166"/>
  <c r="H56" i="166"/>
  <c r="I56" i="166"/>
  <c r="J56" i="166"/>
  <c r="K56" i="166"/>
  <c r="L56" i="166"/>
  <c r="M56" i="166"/>
  <c r="N56" i="166"/>
  <c r="O56" i="166"/>
  <c r="F57" i="166"/>
  <c r="G57" i="166"/>
  <c r="H57" i="166"/>
  <c r="I57" i="166"/>
  <c r="J57" i="166"/>
  <c r="K57" i="166"/>
  <c r="L57" i="166"/>
  <c r="M57" i="166"/>
  <c r="N57" i="166"/>
  <c r="O57" i="166"/>
  <c r="F58" i="166"/>
  <c r="G58" i="166"/>
  <c r="H58" i="166"/>
  <c r="I58" i="166"/>
  <c r="J58" i="166"/>
  <c r="K58" i="166"/>
  <c r="L58" i="166"/>
  <c r="M58" i="166"/>
  <c r="N58" i="166"/>
  <c r="O58" i="166"/>
  <c r="F59" i="166"/>
  <c r="G59" i="166"/>
  <c r="H59" i="166"/>
  <c r="I59" i="166"/>
  <c r="J59" i="166"/>
  <c r="K59" i="166"/>
  <c r="L59" i="166"/>
  <c r="M59" i="166"/>
  <c r="N59" i="166"/>
  <c r="O59" i="166"/>
  <c r="F60" i="166"/>
  <c r="G60" i="166"/>
  <c r="H60" i="166"/>
  <c r="I60" i="166"/>
  <c r="J60" i="166"/>
  <c r="K60" i="166"/>
  <c r="L60" i="166"/>
  <c r="M60" i="166"/>
  <c r="N60" i="166"/>
  <c r="O60" i="166"/>
  <c r="F61" i="166"/>
  <c r="G61" i="166"/>
  <c r="H61" i="166"/>
  <c r="I61" i="166"/>
  <c r="J61" i="166"/>
  <c r="K61" i="166"/>
  <c r="L61" i="166"/>
  <c r="M61" i="166"/>
  <c r="N61" i="166"/>
  <c r="O61" i="166"/>
  <c r="F62" i="166"/>
  <c r="G62" i="166"/>
  <c r="H62" i="166"/>
  <c r="I62" i="166"/>
  <c r="J62" i="166"/>
  <c r="K62" i="166"/>
  <c r="L62" i="166"/>
  <c r="M62" i="166"/>
  <c r="N62" i="166"/>
  <c r="O62" i="166"/>
  <c r="F63" i="166"/>
  <c r="G63" i="166"/>
  <c r="H63" i="166"/>
  <c r="I63" i="166"/>
  <c r="J63" i="166"/>
  <c r="K63" i="166"/>
  <c r="L63" i="166"/>
  <c r="M63" i="166"/>
  <c r="N63" i="166"/>
  <c r="O63" i="166"/>
  <c r="D48" i="166"/>
  <c r="E48" i="166"/>
  <c r="D49" i="166"/>
  <c r="E49" i="166"/>
  <c r="D50" i="166"/>
  <c r="E50" i="166"/>
  <c r="D51" i="166"/>
  <c r="E51" i="166"/>
  <c r="D52" i="166"/>
  <c r="E52" i="166"/>
  <c r="D53" i="166"/>
  <c r="E53" i="166"/>
  <c r="D54" i="166"/>
  <c r="E54" i="166"/>
  <c r="D55" i="166"/>
  <c r="E55" i="166"/>
  <c r="D56" i="166"/>
  <c r="E56" i="166"/>
  <c r="D57" i="166"/>
  <c r="E57" i="166"/>
  <c r="D58" i="166"/>
  <c r="E58" i="166"/>
  <c r="D59" i="166"/>
  <c r="E59" i="166"/>
  <c r="D60" i="166"/>
  <c r="E60" i="166"/>
  <c r="D61" i="166"/>
  <c r="E61" i="166"/>
  <c r="D62" i="166"/>
  <c r="E62" i="166"/>
  <c r="D63" i="166"/>
  <c r="E63" i="166"/>
  <c r="D47" i="166"/>
  <c r="E47" i="166"/>
  <c r="U44" i="166"/>
  <c r="T44" i="166"/>
  <c r="S44" i="166"/>
  <c r="R44" i="166"/>
  <c r="Q44" i="166"/>
  <c r="P44" i="166"/>
  <c r="O44" i="166"/>
  <c r="N44" i="166"/>
  <c r="M44" i="166"/>
  <c r="L44" i="166"/>
  <c r="K44" i="166"/>
  <c r="J44" i="166"/>
  <c r="I44" i="166"/>
  <c r="H44" i="166"/>
  <c r="G44" i="166"/>
  <c r="F44" i="166"/>
  <c r="E44" i="166"/>
  <c r="D44" i="166"/>
  <c r="C44" i="166"/>
  <c r="U43" i="166"/>
  <c r="T43" i="166"/>
  <c r="S43" i="166"/>
  <c r="R43" i="166"/>
  <c r="Q43" i="166"/>
  <c r="P43" i="166"/>
  <c r="O43" i="166"/>
  <c r="N43" i="166"/>
  <c r="M43" i="166"/>
  <c r="L43" i="166"/>
  <c r="K43" i="166"/>
  <c r="J43" i="166"/>
  <c r="I43" i="166"/>
  <c r="H43" i="166"/>
  <c r="G43" i="166"/>
  <c r="F43" i="166"/>
  <c r="E43" i="166"/>
  <c r="D43" i="166"/>
  <c r="C43" i="166"/>
  <c r="U42" i="166"/>
  <c r="T42" i="166"/>
  <c r="S42" i="166"/>
  <c r="R42" i="166"/>
  <c r="Q42" i="166"/>
  <c r="P42" i="166"/>
  <c r="O42" i="166"/>
  <c r="N42" i="166"/>
  <c r="M42" i="166"/>
  <c r="L42" i="166"/>
  <c r="K42" i="166"/>
  <c r="J42" i="166"/>
  <c r="I42" i="166"/>
  <c r="H42" i="166"/>
  <c r="G42" i="166"/>
  <c r="F42" i="166"/>
  <c r="E42" i="166"/>
  <c r="D42" i="166"/>
  <c r="C42" i="166"/>
  <c r="U41" i="166"/>
  <c r="T41" i="166"/>
  <c r="S41" i="166"/>
  <c r="R41" i="166"/>
  <c r="Q41" i="166"/>
  <c r="P41" i="166"/>
  <c r="O41" i="166"/>
  <c r="N41" i="166"/>
  <c r="M41" i="166"/>
  <c r="L41" i="166"/>
  <c r="K41" i="166"/>
  <c r="J41" i="166"/>
  <c r="I41" i="166"/>
  <c r="H41" i="166"/>
  <c r="G41" i="166"/>
  <c r="F41" i="166"/>
  <c r="E41" i="166"/>
  <c r="D41" i="166"/>
  <c r="C41" i="166"/>
  <c r="U40" i="166"/>
  <c r="T40" i="166"/>
  <c r="S40" i="166"/>
  <c r="R40" i="166"/>
  <c r="Q40" i="166"/>
  <c r="P40" i="166"/>
  <c r="O40" i="166"/>
  <c r="N40" i="166"/>
  <c r="M40" i="166"/>
  <c r="L40" i="166"/>
  <c r="K40" i="166"/>
  <c r="J40" i="166"/>
  <c r="I40" i="166"/>
  <c r="H40" i="166"/>
  <c r="G40" i="166"/>
  <c r="F40" i="166"/>
  <c r="E40" i="166"/>
  <c r="D40" i="166"/>
  <c r="C40" i="166"/>
  <c r="U39" i="166"/>
  <c r="T39" i="166"/>
  <c r="S39" i="166"/>
  <c r="R39" i="166"/>
  <c r="Q39" i="166"/>
  <c r="P39" i="166"/>
  <c r="O39" i="166"/>
  <c r="N39" i="166"/>
  <c r="M39" i="166"/>
  <c r="L39" i="166"/>
  <c r="K39" i="166"/>
  <c r="J39" i="166"/>
  <c r="I39" i="166"/>
  <c r="H39" i="166"/>
  <c r="G39" i="166"/>
  <c r="F39" i="166"/>
  <c r="E39" i="166"/>
  <c r="D39" i="166"/>
  <c r="C39" i="166"/>
  <c r="U38" i="166"/>
  <c r="T38" i="166"/>
  <c r="S38" i="166"/>
  <c r="R38" i="166"/>
  <c r="Q38" i="166"/>
  <c r="P38" i="166"/>
  <c r="O38" i="166"/>
  <c r="N38" i="166"/>
  <c r="M38" i="166"/>
  <c r="L38" i="166"/>
  <c r="K38" i="166"/>
  <c r="J38" i="166"/>
  <c r="I38" i="166"/>
  <c r="H38" i="166"/>
  <c r="G38" i="166"/>
  <c r="F38" i="166"/>
  <c r="E38" i="166"/>
  <c r="D38" i="166"/>
  <c r="C38" i="166"/>
  <c r="U37" i="166"/>
  <c r="T37" i="166"/>
  <c r="S37" i="166"/>
  <c r="R37" i="166"/>
  <c r="Q37" i="166"/>
  <c r="P37" i="166"/>
  <c r="O37" i="166"/>
  <c r="N37" i="166"/>
  <c r="M37" i="166"/>
  <c r="L37" i="166"/>
  <c r="K37" i="166"/>
  <c r="J37" i="166"/>
  <c r="I37" i="166"/>
  <c r="H37" i="166"/>
  <c r="G37" i="166"/>
  <c r="F37" i="166"/>
  <c r="E37" i="166"/>
  <c r="D37" i="166"/>
  <c r="C37" i="166"/>
  <c r="U36" i="166"/>
  <c r="T36" i="166"/>
  <c r="S36" i="166"/>
  <c r="R36" i="166"/>
  <c r="Q36" i="166"/>
  <c r="P36" i="166"/>
  <c r="O36" i="166"/>
  <c r="N36" i="166"/>
  <c r="M36" i="166"/>
  <c r="L36" i="166"/>
  <c r="K36" i="166"/>
  <c r="J36" i="166"/>
  <c r="I36" i="166"/>
  <c r="H36" i="166"/>
  <c r="G36" i="166"/>
  <c r="F36" i="166"/>
  <c r="E36" i="166"/>
  <c r="D36" i="166"/>
  <c r="C36" i="166"/>
  <c r="U35" i="166"/>
  <c r="T35" i="166"/>
  <c r="S35" i="166"/>
  <c r="R35" i="166"/>
  <c r="Q35" i="166"/>
  <c r="P35" i="166"/>
  <c r="O35" i="166"/>
  <c r="N35" i="166"/>
  <c r="M35" i="166"/>
  <c r="L35" i="166"/>
  <c r="K35" i="166"/>
  <c r="J35" i="166"/>
  <c r="I35" i="166"/>
  <c r="H35" i="166"/>
  <c r="G35" i="166"/>
  <c r="F35" i="166"/>
  <c r="E35" i="166"/>
  <c r="D35" i="166"/>
  <c r="C35" i="166"/>
  <c r="U34" i="166"/>
  <c r="T34" i="166"/>
  <c r="S34" i="166"/>
  <c r="R34" i="166"/>
  <c r="Q34" i="166"/>
  <c r="P34" i="166"/>
  <c r="O34" i="166"/>
  <c r="N34" i="166"/>
  <c r="M34" i="166"/>
  <c r="L34" i="166"/>
  <c r="K34" i="166"/>
  <c r="J34" i="166"/>
  <c r="I34" i="166"/>
  <c r="H34" i="166"/>
  <c r="G34" i="166"/>
  <c r="F34" i="166"/>
  <c r="E34" i="166"/>
  <c r="D34" i="166"/>
  <c r="C34" i="166"/>
  <c r="U33" i="166"/>
  <c r="T33" i="166"/>
  <c r="S33" i="166"/>
  <c r="R33" i="166"/>
  <c r="Q33" i="166"/>
  <c r="P33" i="166"/>
  <c r="O33" i="166"/>
  <c r="N33" i="166"/>
  <c r="M33" i="166"/>
  <c r="L33" i="166"/>
  <c r="K33" i="166"/>
  <c r="J33" i="166"/>
  <c r="I33" i="166"/>
  <c r="H33" i="166"/>
  <c r="G33" i="166"/>
  <c r="F33" i="166"/>
  <c r="E33" i="166"/>
  <c r="D33" i="166"/>
  <c r="C33" i="166"/>
  <c r="U32" i="166"/>
  <c r="T32" i="166"/>
  <c r="S32" i="166"/>
  <c r="R32" i="166"/>
  <c r="Q32" i="166"/>
  <c r="P32" i="166"/>
  <c r="O32" i="166"/>
  <c r="N32" i="166"/>
  <c r="M32" i="166"/>
  <c r="L32" i="166"/>
  <c r="K32" i="166"/>
  <c r="J32" i="166"/>
  <c r="I32" i="166"/>
  <c r="H32" i="166"/>
  <c r="G32" i="166"/>
  <c r="F32" i="166"/>
  <c r="E32" i="166"/>
  <c r="D32" i="166"/>
  <c r="C32" i="166"/>
  <c r="U31" i="166"/>
  <c r="T31" i="166"/>
  <c r="S31" i="166"/>
  <c r="R31" i="166"/>
  <c r="Q31" i="166"/>
  <c r="P31" i="166"/>
  <c r="O31" i="166"/>
  <c r="N31" i="166"/>
  <c r="M31" i="166"/>
  <c r="L31" i="166"/>
  <c r="K31" i="166"/>
  <c r="J31" i="166"/>
  <c r="I31" i="166"/>
  <c r="H31" i="166"/>
  <c r="G31" i="166"/>
  <c r="F31" i="166"/>
  <c r="E31" i="166"/>
  <c r="D31" i="166"/>
  <c r="C31" i="166"/>
  <c r="U30" i="166"/>
  <c r="T30" i="166"/>
  <c r="S30" i="166"/>
  <c r="R30" i="166"/>
  <c r="Q30" i="166"/>
  <c r="P30" i="166"/>
  <c r="O30" i="166"/>
  <c r="N30" i="166"/>
  <c r="M30" i="166"/>
  <c r="L30" i="166"/>
  <c r="K30" i="166"/>
  <c r="J30" i="166"/>
  <c r="I30" i="166"/>
  <c r="H30" i="166"/>
  <c r="G30" i="166"/>
  <c r="F30" i="166"/>
  <c r="E30" i="166"/>
  <c r="D30" i="166"/>
  <c r="C30" i="166"/>
  <c r="U29" i="166"/>
  <c r="T29" i="166"/>
  <c r="S29" i="166"/>
  <c r="R29" i="166"/>
  <c r="Q29" i="166"/>
  <c r="P29" i="166"/>
  <c r="O29" i="166"/>
  <c r="N29" i="166"/>
  <c r="M29" i="166"/>
  <c r="L29" i="166"/>
  <c r="K29" i="166"/>
  <c r="J29" i="166"/>
  <c r="I29" i="166"/>
  <c r="H29" i="166"/>
  <c r="G29" i="166"/>
  <c r="F29" i="166"/>
  <c r="E29" i="166"/>
  <c r="D29" i="166"/>
  <c r="C29" i="166"/>
  <c r="U28" i="166"/>
  <c r="T28" i="166"/>
  <c r="S28" i="166"/>
  <c r="R28" i="166"/>
  <c r="Q28" i="166"/>
  <c r="P28" i="166"/>
  <c r="O28" i="166"/>
  <c r="N28" i="166"/>
  <c r="M28" i="166"/>
  <c r="L28" i="166"/>
  <c r="K28" i="166"/>
  <c r="J28" i="166"/>
  <c r="I28" i="166"/>
  <c r="H28" i="166"/>
  <c r="G28" i="166"/>
  <c r="F28" i="166"/>
  <c r="E28" i="166"/>
  <c r="D28" i="166"/>
  <c r="C28" i="166"/>
  <c r="E48" i="152"/>
  <c r="F48" i="152"/>
  <c r="G48" i="152"/>
  <c r="H48" i="152"/>
  <c r="I48" i="152"/>
  <c r="J48" i="152"/>
  <c r="K48" i="152"/>
  <c r="L48" i="152"/>
  <c r="M48" i="152"/>
  <c r="N48" i="152"/>
  <c r="O48" i="152"/>
  <c r="E49" i="152"/>
  <c r="F49" i="152"/>
  <c r="G49" i="152"/>
  <c r="H49" i="152"/>
  <c r="I49" i="152"/>
  <c r="J49" i="152"/>
  <c r="K49" i="152"/>
  <c r="L49" i="152"/>
  <c r="M49" i="152"/>
  <c r="N49" i="152"/>
  <c r="O49" i="152"/>
  <c r="E50" i="152"/>
  <c r="F50" i="152"/>
  <c r="G50" i="152"/>
  <c r="H50" i="152"/>
  <c r="I50" i="152"/>
  <c r="J50" i="152"/>
  <c r="K50" i="152"/>
  <c r="L50" i="152"/>
  <c r="M50" i="152"/>
  <c r="N50" i="152"/>
  <c r="O50" i="152"/>
  <c r="E51" i="152"/>
  <c r="F51" i="152"/>
  <c r="G51" i="152"/>
  <c r="H51" i="152"/>
  <c r="I51" i="152"/>
  <c r="J51" i="152"/>
  <c r="K51" i="152"/>
  <c r="L51" i="152"/>
  <c r="M51" i="152"/>
  <c r="N51" i="152"/>
  <c r="O51" i="152"/>
  <c r="E52" i="152"/>
  <c r="F52" i="152"/>
  <c r="G52" i="152"/>
  <c r="H52" i="152"/>
  <c r="I52" i="152"/>
  <c r="J52" i="152"/>
  <c r="K52" i="152"/>
  <c r="L52" i="152"/>
  <c r="M52" i="152"/>
  <c r="N52" i="152"/>
  <c r="O52" i="152"/>
  <c r="E53" i="152"/>
  <c r="F53" i="152"/>
  <c r="G53" i="152"/>
  <c r="H53" i="152"/>
  <c r="I53" i="152"/>
  <c r="J53" i="152"/>
  <c r="K53" i="152"/>
  <c r="L53" i="152"/>
  <c r="M53" i="152"/>
  <c r="N53" i="152"/>
  <c r="O53" i="152"/>
  <c r="E54" i="152"/>
  <c r="F54" i="152"/>
  <c r="G54" i="152"/>
  <c r="H54" i="152"/>
  <c r="I54" i="152"/>
  <c r="J54" i="152"/>
  <c r="K54" i="152"/>
  <c r="L54" i="152"/>
  <c r="M54" i="152"/>
  <c r="N54" i="152"/>
  <c r="O54" i="152"/>
  <c r="E55" i="152"/>
  <c r="F55" i="152"/>
  <c r="G55" i="152"/>
  <c r="H55" i="152"/>
  <c r="I55" i="152"/>
  <c r="J55" i="152"/>
  <c r="K55" i="152"/>
  <c r="L55" i="152"/>
  <c r="M55" i="152"/>
  <c r="N55" i="152"/>
  <c r="O55" i="152"/>
  <c r="E56" i="152"/>
  <c r="F56" i="152"/>
  <c r="G56" i="152"/>
  <c r="H56" i="152"/>
  <c r="I56" i="152"/>
  <c r="J56" i="152"/>
  <c r="K56" i="152"/>
  <c r="L56" i="152"/>
  <c r="M56" i="152"/>
  <c r="N56" i="152"/>
  <c r="O56" i="152"/>
  <c r="E57" i="152"/>
  <c r="F57" i="152"/>
  <c r="G57" i="152"/>
  <c r="H57" i="152"/>
  <c r="I57" i="152"/>
  <c r="J57" i="152"/>
  <c r="K57" i="152"/>
  <c r="L57" i="152"/>
  <c r="M57" i="152"/>
  <c r="N57" i="152"/>
  <c r="O57" i="152"/>
  <c r="E58" i="152"/>
  <c r="F58" i="152"/>
  <c r="G58" i="152"/>
  <c r="H58" i="152"/>
  <c r="I58" i="152"/>
  <c r="J58" i="152"/>
  <c r="K58" i="152"/>
  <c r="L58" i="152"/>
  <c r="M58" i="152"/>
  <c r="N58" i="152"/>
  <c r="O58" i="152"/>
  <c r="E59" i="152"/>
  <c r="F59" i="152"/>
  <c r="G59" i="152"/>
  <c r="H59" i="152"/>
  <c r="I59" i="152"/>
  <c r="J59" i="152"/>
  <c r="K59" i="152"/>
  <c r="L59" i="152"/>
  <c r="M59" i="152"/>
  <c r="N59" i="152"/>
  <c r="O59" i="152"/>
  <c r="E60" i="152"/>
  <c r="F60" i="152"/>
  <c r="G60" i="152"/>
  <c r="H60" i="152"/>
  <c r="I60" i="152"/>
  <c r="J60" i="152"/>
  <c r="K60" i="152"/>
  <c r="L60" i="152"/>
  <c r="M60" i="152"/>
  <c r="N60" i="152"/>
  <c r="O60" i="152"/>
  <c r="E61" i="152"/>
  <c r="F61" i="152"/>
  <c r="G61" i="152"/>
  <c r="H61" i="152"/>
  <c r="I61" i="152"/>
  <c r="J61" i="152"/>
  <c r="K61" i="152"/>
  <c r="L61" i="152"/>
  <c r="M61" i="152"/>
  <c r="N61" i="152"/>
  <c r="O61" i="152"/>
  <c r="E62" i="152"/>
  <c r="F62" i="152"/>
  <c r="G62" i="152"/>
  <c r="H62" i="152"/>
  <c r="I62" i="152"/>
  <c r="J62" i="152"/>
  <c r="K62" i="152"/>
  <c r="L62" i="152"/>
  <c r="M62" i="152"/>
  <c r="N62" i="152"/>
  <c r="O62" i="152"/>
  <c r="E63" i="152"/>
  <c r="F63" i="152"/>
  <c r="G63" i="152"/>
  <c r="H63" i="152"/>
  <c r="I63" i="152"/>
  <c r="J63" i="152"/>
  <c r="K63" i="152"/>
  <c r="L63" i="152"/>
  <c r="M63" i="152"/>
  <c r="N63" i="152"/>
  <c r="O63" i="152"/>
  <c r="F47" i="152"/>
  <c r="G47" i="152"/>
  <c r="H47" i="152"/>
  <c r="I47" i="152"/>
  <c r="J47" i="152"/>
  <c r="K47" i="152"/>
  <c r="L47" i="152"/>
  <c r="M47" i="152"/>
  <c r="N47" i="152"/>
  <c r="O47" i="152"/>
  <c r="E47" i="152"/>
  <c r="C29" i="152"/>
  <c r="D29" i="152"/>
  <c r="E29" i="152"/>
  <c r="F29" i="152"/>
  <c r="G29" i="152"/>
  <c r="H29" i="152"/>
  <c r="I29" i="152"/>
  <c r="J29" i="152"/>
  <c r="K29" i="152"/>
  <c r="L29" i="152"/>
  <c r="M29" i="152"/>
  <c r="N29" i="152"/>
  <c r="O29" i="152"/>
  <c r="P29" i="152"/>
  <c r="Q29" i="152"/>
  <c r="R29" i="152"/>
  <c r="S29" i="152"/>
  <c r="T29" i="152"/>
  <c r="U29" i="152"/>
  <c r="C30" i="152"/>
  <c r="D30" i="152"/>
  <c r="E30" i="152"/>
  <c r="F30" i="152"/>
  <c r="G30" i="152"/>
  <c r="H30" i="152"/>
  <c r="I30" i="152"/>
  <c r="J30" i="152"/>
  <c r="K30" i="152"/>
  <c r="L30" i="152"/>
  <c r="M30" i="152"/>
  <c r="N30" i="152"/>
  <c r="O30" i="152"/>
  <c r="P30" i="152"/>
  <c r="Q30" i="152"/>
  <c r="R30" i="152"/>
  <c r="S30" i="152"/>
  <c r="T30" i="152"/>
  <c r="U30" i="152"/>
  <c r="C31" i="152"/>
  <c r="D31" i="152"/>
  <c r="E31" i="152"/>
  <c r="F31" i="152"/>
  <c r="G31" i="152"/>
  <c r="H31" i="152"/>
  <c r="I31" i="152"/>
  <c r="J31" i="152"/>
  <c r="K31" i="152"/>
  <c r="L31" i="152"/>
  <c r="M31" i="152"/>
  <c r="N31" i="152"/>
  <c r="O31" i="152"/>
  <c r="P31" i="152"/>
  <c r="Q31" i="152"/>
  <c r="R31" i="152"/>
  <c r="S31" i="152"/>
  <c r="T31" i="152"/>
  <c r="U31" i="152"/>
  <c r="C32" i="152"/>
  <c r="D32" i="152"/>
  <c r="E32" i="152"/>
  <c r="F32" i="152"/>
  <c r="G32" i="152"/>
  <c r="H32" i="152"/>
  <c r="I32" i="152"/>
  <c r="J32" i="152"/>
  <c r="K32" i="152"/>
  <c r="L32" i="152"/>
  <c r="M32" i="152"/>
  <c r="N32" i="152"/>
  <c r="O32" i="152"/>
  <c r="P32" i="152"/>
  <c r="Q32" i="152"/>
  <c r="R32" i="152"/>
  <c r="S32" i="152"/>
  <c r="T32" i="152"/>
  <c r="U32" i="152"/>
  <c r="C33" i="152"/>
  <c r="D33" i="152"/>
  <c r="E33" i="152"/>
  <c r="F33" i="152"/>
  <c r="G33" i="152"/>
  <c r="H33" i="152"/>
  <c r="I33" i="152"/>
  <c r="J33" i="152"/>
  <c r="K33" i="152"/>
  <c r="L33" i="152"/>
  <c r="M33" i="152"/>
  <c r="N33" i="152"/>
  <c r="O33" i="152"/>
  <c r="P33" i="152"/>
  <c r="Q33" i="152"/>
  <c r="R33" i="152"/>
  <c r="S33" i="152"/>
  <c r="T33" i="152"/>
  <c r="U33" i="152"/>
  <c r="C34" i="152"/>
  <c r="D34" i="152"/>
  <c r="E34" i="152"/>
  <c r="F34" i="152"/>
  <c r="G34" i="152"/>
  <c r="H34" i="152"/>
  <c r="I34" i="152"/>
  <c r="J34" i="152"/>
  <c r="K34" i="152"/>
  <c r="L34" i="152"/>
  <c r="M34" i="152"/>
  <c r="N34" i="152"/>
  <c r="O34" i="152"/>
  <c r="P34" i="152"/>
  <c r="Q34" i="152"/>
  <c r="R34" i="152"/>
  <c r="S34" i="152"/>
  <c r="T34" i="152"/>
  <c r="U34" i="152"/>
  <c r="C35" i="152"/>
  <c r="D35" i="152"/>
  <c r="E35" i="152"/>
  <c r="F35" i="152"/>
  <c r="G35" i="152"/>
  <c r="H35" i="152"/>
  <c r="I35" i="152"/>
  <c r="J35" i="152"/>
  <c r="K35" i="152"/>
  <c r="L35" i="152"/>
  <c r="M35" i="152"/>
  <c r="N35" i="152"/>
  <c r="O35" i="152"/>
  <c r="P35" i="152"/>
  <c r="Q35" i="152"/>
  <c r="R35" i="152"/>
  <c r="S35" i="152"/>
  <c r="T35" i="152"/>
  <c r="U35" i="152"/>
  <c r="C36" i="152"/>
  <c r="D36" i="152"/>
  <c r="E36" i="152"/>
  <c r="F36" i="152"/>
  <c r="G36" i="152"/>
  <c r="H36" i="152"/>
  <c r="I36" i="152"/>
  <c r="J36" i="152"/>
  <c r="K36" i="152"/>
  <c r="L36" i="152"/>
  <c r="M36" i="152"/>
  <c r="N36" i="152"/>
  <c r="O36" i="152"/>
  <c r="P36" i="152"/>
  <c r="Q36" i="152"/>
  <c r="R36" i="152"/>
  <c r="S36" i="152"/>
  <c r="T36" i="152"/>
  <c r="U36" i="152"/>
  <c r="C37" i="152"/>
  <c r="D37" i="152"/>
  <c r="E37" i="152"/>
  <c r="F37" i="152"/>
  <c r="G37" i="152"/>
  <c r="H37" i="152"/>
  <c r="I37" i="152"/>
  <c r="J37" i="152"/>
  <c r="K37" i="152"/>
  <c r="L37" i="152"/>
  <c r="M37" i="152"/>
  <c r="N37" i="152"/>
  <c r="O37" i="152"/>
  <c r="P37" i="152"/>
  <c r="Q37" i="152"/>
  <c r="R37" i="152"/>
  <c r="S37" i="152"/>
  <c r="T37" i="152"/>
  <c r="U37" i="152"/>
  <c r="C38" i="152"/>
  <c r="D38" i="152"/>
  <c r="E38" i="152"/>
  <c r="F38" i="152"/>
  <c r="G38" i="152"/>
  <c r="H38" i="152"/>
  <c r="I38" i="152"/>
  <c r="J38" i="152"/>
  <c r="K38" i="152"/>
  <c r="L38" i="152"/>
  <c r="M38" i="152"/>
  <c r="N38" i="152"/>
  <c r="O38" i="152"/>
  <c r="P38" i="152"/>
  <c r="Q38" i="152"/>
  <c r="R38" i="152"/>
  <c r="S38" i="152"/>
  <c r="T38" i="152"/>
  <c r="U38" i="152"/>
  <c r="C39" i="152"/>
  <c r="D39" i="152"/>
  <c r="E39" i="152"/>
  <c r="F39" i="152"/>
  <c r="G39" i="152"/>
  <c r="H39" i="152"/>
  <c r="I39" i="152"/>
  <c r="J39" i="152"/>
  <c r="K39" i="152"/>
  <c r="L39" i="152"/>
  <c r="M39" i="152"/>
  <c r="N39" i="152"/>
  <c r="O39" i="152"/>
  <c r="P39" i="152"/>
  <c r="Q39" i="152"/>
  <c r="R39" i="152"/>
  <c r="S39" i="152"/>
  <c r="T39" i="152"/>
  <c r="U39" i="152"/>
  <c r="C40" i="152"/>
  <c r="D40" i="152"/>
  <c r="E40" i="152"/>
  <c r="F40" i="152"/>
  <c r="G40" i="152"/>
  <c r="H40" i="152"/>
  <c r="I40" i="152"/>
  <c r="J40" i="152"/>
  <c r="K40" i="152"/>
  <c r="L40" i="152"/>
  <c r="M40" i="152"/>
  <c r="N40" i="152"/>
  <c r="O40" i="152"/>
  <c r="P40" i="152"/>
  <c r="Q40" i="152"/>
  <c r="R40" i="152"/>
  <c r="S40" i="152"/>
  <c r="T40" i="152"/>
  <c r="U40" i="152"/>
  <c r="C41" i="152"/>
  <c r="D41" i="152"/>
  <c r="E41" i="152"/>
  <c r="F41" i="152"/>
  <c r="G41" i="152"/>
  <c r="H41" i="152"/>
  <c r="I41" i="152"/>
  <c r="J41" i="152"/>
  <c r="K41" i="152"/>
  <c r="L41" i="152"/>
  <c r="M41" i="152"/>
  <c r="N41" i="152"/>
  <c r="O41" i="152"/>
  <c r="P41" i="152"/>
  <c r="Q41" i="152"/>
  <c r="R41" i="152"/>
  <c r="S41" i="152"/>
  <c r="T41" i="152"/>
  <c r="U41" i="152"/>
  <c r="C42" i="152"/>
  <c r="D42" i="152"/>
  <c r="E42" i="152"/>
  <c r="F42" i="152"/>
  <c r="G42" i="152"/>
  <c r="H42" i="152"/>
  <c r="I42" i="152"/>
  <c r="J42" i="152"/>
  <c r="K42" i="152"/>
  <c r="L42" i="152"/>
  <c r="M42" i="152"/>
  <c r="N42" i="152"/>
  <c r="O42" i="152"/>
  <c r="P42" i="152"/>
  <c r="Q42" i="152"/>
  <c r="R42" i="152"/>
  <c r="S42" i="152"/>
  <c r="T42" i="152"/>
  <c r="U42" i="152"/>
  <c r="C43" i="152"/>
  <c r="D43" i="152"/>
  <c r="E43" i="152"/>
  <c r="F43" i="152"/>
  <c r="G43" i="152"/>
  <c r="H43" i="152"/>
  <c r="I43" i="152"/>
  <c r="J43" i="152"/>
  <c r="K43" i="152"/>
  <c r="L43" i="152"/>
  <c r="M43" i="152"/>
  <c r="N43" i="152"/>
  <c r="O43" i="152"/>
  <c r="P43" i="152"/>
  <c r="Q43" i="152"/>
  <c r="R43" i="152"/>
  <c r="S43" i="152"/>
  <c r="T43" i="152"/>
  <c r="U43" i="152"/>
  <c r="C44" i="152"/>
  <c r="D44" i="152"/>
  <c r="E44" i="152"/>
  <c r="F44" i="152"/>
  <c r="G44" i="152"/>
  <c r="H44" i="152"/>
  <c r="I44" i="152"/>
  <c r="J44" i="152"/>
  <c r="K44" i="152"/>
  <c r="L44" i="152"/>
  <c r="M44" i="152"/>
  <c r="N44" i="152"/>
  <c r="O44" i="152"/>
  <c r="P44" i="152"/>
  <c r="Q44" i="152"/>
  <c r="R44" i="152"/>
  <c r="S44" i="152"/>
  <c r="T44" i="152"/>
  <c r="U44" i="152"/>
  <c r="D28" i="152"/>
  <c r="E28" i="152"/>
  <c r="F28" i="152"/>
  <c r="G28" i="152"/>
  <c r="H28" i="152"/>
  <c r="I28" i="152"/>
  <c r="J28" i="152"/>
  <c r="K28" i="152"/>
  <c r="L28" i="152"/>
  <c r="M28" i="152"/>
  <c r="N28" i="152"/>
  <c r="O28" i="152"/>
  <c r="P28" i="152"/>
  <c r="Q28" i="152"/>
  <c r="R28" i="152"/>
  <c r="S28" i="152"/>
  <c r="T28" i="152"/>
  <c r="U28" i="152"/>
  <c r="C28" i="152"/>
  <c r="U48" i="152"/>
  <c r="U49" i="152"/>
  <c r="U50" i="152"/>
  <c r="U51" i="152"/>
  <c r="U52" i="152"/>
  <c r="U53" i="152"/>
  <c r="U54" i="152"/>
  <c r="U55" i="152"/>
  <c r="U56" i="152"/>
  <c r="U57" i="152"/>
  <c r="U58" i="152"/>
  <c r="U59" i="152"/>
  <c r="U60" i="152"/>
  <c r="U61" i="152"/>
  <c r="U62" i="152"/>
  <c r="U63" i="152"/>
  <c r="U47" i="152"/>
  <c r="D63" i="165"/>
  <c r="D62" i="165"/>
  <c r="D61" i="165"/>
  <c r="D60" i="165"/>
  <c r="D59" i="165"/>
  <c r="D58" i="165"/>
  <c r="D57" i="165"/>
  <c r="D56" i="165"/>
  <c r="D55" i="165"/>
  <c r="D54" i="165"/>
  <c r="D53" i="165"/>
  <c r="D52" i="165"/>
  <c r="D51" i="165"/>
  <c r="D50" i="165"/>
  <c r="D49" i="165"/>
  <c r="D48" i="165"/>
  <c r="D47" i="165"/>
  <c r="T63" i="165"/>
  <c r="S63" i="165"/>
  <c r="R63" i="165"/>
  <c r="Q63" i="165"/>
  <c r="P63" i="165"/>
  <c r="O63" i="165"/>
  <c r="N63" i="165"/>
  <c r="M63" i="165"/>
  <c r="L63" i="165"/>
  <c r="K63" i="165"/>
  <c r="J63" i="165"/>
  <c r="I63" i="165"/>
  <c r="H63" i="165"/>
  <c r="G63" i="165"/>
  <c r="F63" i="165"/>
  <c r="E63" i="165"/>
  <c r="T62" i="165"/>
  <c r="S62" i="165"/>
  <c r="R62" i="165"/>
  <c r="Q62" i="165"/>
  <c r="P62" i="165"/>
  <c r="O62" i="165"/>
  <c r="N62" i="165"/>
  <c r="M62" i="165"/>
  <c r="L62" i="165"/>
  <c r="K62" i="165"/>
  <c r="J62" i="165"/>
  <c r="I62" i="165"/>
  <c r="H62" i="165"/>
  <c r="G62" i="165"/>
  <c r="F62" i="165"/>
  <c r="E62" i="165"/>
  <c r="T61" i="165"/>
  <c r="S61" i="165"/>
  <c r="R61" i="165"/>
  <c r="Q61" i="165"/>
  <c r="P61" i="165"/>
  <c r="O61" i="165"/>
  <c r="N61" i="165"/>
  <c r="M61" i="165"/>
  <c r="L61" i="165"/>
  <c r="K61" i="165"/>
  <c r="J61" i="165"/>
  <c r="I61" i="165"/>
  <c r="H61" i="165"/>
  <c r="G61" i="165"/>
  <c r="F61" i="165"/>
  <c r="E61" i="165"/>
  <c r="T60" i="165"/>
  <c r="S60" i="165"/>
  <c r="R60" i="165"/>
  <c r="Q60" i="165"/>
  <c r="P60" i="165"/>
  <c r="O60" i="165"/>
  <c r="N60" i="165"/>
  <c r="M60" i="165"/>
  <c r="L60" i="165"/>
  <c r="K60" i="165"/>
  <c r="J60" i="165"/>
  <c r="I60" i="165"/>
  <c r="H60" i="165"/>
  <c r="G60" i="165"/>
  <c r="F60" i="165"/>
  <c r="E60" i="165"/>
  <c r="T59" i="165"/>
  <c r="S59" i="165"/>
  <c r="R59" i="165"/>
  <c r="Q59" i="165"/>
  <c r="P59" i="165"/>
  <c r="O59" i="165"/>
  <c r="N59" i="165"/>
  <c r="M59" i="165"/>
  <c r="L59" i="165"/>
  <c r="K59" i="165"/>
  <c r="J59" i="165"/>
  <c r="I59" i="165"/>
  <c r="H59" i="165"/>
  <c r="G59" i="165"/>
  <c r="F59" i="165"/>
  <c r="E59" i="165"/>
  <c r="T58" i="165"/>
  <c r="S58" i="165"/>
  <c r="R58" i="165"/>
  <c r="Q58" i="165"/>
  <c r="P58" i="165"/>
  <c r="O58" i="165"/>
  <c r="N58" i="165"/>
  <c r="M58" i="165"/>
  <c r="L58" i="165"/>
  <c r="K58" i="165"/>
  <c r="J58" i="165"/>
  <c r="I58" i="165"/>
  <c r="H58" i="165"/>
  <c r="G58" i="165"/>
  <c r="F58" i="165"/>
  <c r="E58" i="165"/>
  <c r="T57" i="165"/>
  <c r="S57" i="165"/>
  <c r="R57" i="165"/>
  <c r="Q57" i="165"/>
  <c r="P57" i="165"/>
  <c r="O57" i="165"/>
  <c r="N57" i="165"/>
  <c r="M57" i="165"/>
  <c r="L57" i="165"/>
  <c r="K57" i="165"/>
  <c r="J57" i="165"/>
  <c r="I57" i="165"/>
  <c r="H57" i="165"/>
  <c r="G57" i="165"/>
  <c r="F57" i="165"/>
  <c r="E57" i="165"/>
  <c r="T56" i="165"/>
  <c r="S56" i="165"/>
  <c r="R56" i="165"/>
  <c r="Q56" i="165"/>
  <c r="P56" i="165"/>
  <c r="O56" i="165"/>
  <c r="N56" i="165"/>
  <c r="M56" i="165"/>
  <c r="L56" i="165"/>
  <c r="K56" i="165"/>
  <c r="J56" i="165"/>
  <c r="I56" i="165"/>
  <c r="H56" i="165"/>
  <c r="G56" i="165"/>
  <c r="F56" i="165"/>
  <c r="E56" i="165"/>
  <c r="T55" i="165"/>
  <c r="S55" i="165"/>
  <c r="R55" i="165"/>
  <c r="Q55" i="165"/>
  <c r="P55" i="165"/>
  <c r="O55" i="165"/>
  <c r="N55" i="165"/>
  <c r="M55" i="165"/>
  <c r="L55" i="165"/>
  <c r="K55" i="165"/>
  <c r="J55" i="165"/>
  <c r="I55" i="165"/>
  <c r="H55" i="165"/>
  <c r="G55" i="165"/>
  <c r="F55" i="165"/>
  <c r="E55" i="165"/>
  <c r="T54" i="165"/>
  <c r="S54" i="165"/>
  <c r="R54" i="165"/>
  <c r="Q54" i="165"/>
  <c r="P54" i="165"/>
  <c r="O54" i="165"/>
  <c r="N54" i="165"/>
  <c r="M54" i="165"/>
  <c r="L54" i="165"/>
  <c r="K54" i="165"/>
  <c r="J54" i="165"/>
  <c r="I54" i="165"/>
  <c r="H54" i="165"/>
  <c r="G54" i="165"/>
  <c r="F54" i="165"/>
  <c r="E54" i="165"/>
  <c r="T53" i="165"/>
  <c r="S53" i="165"/>
  <c r="R53" i="165"/>
  <c r="Q53" i="165"/>
  <c r="P53" i="165"/>
  <c r="O53" i="165"/>
  <c r="N53" i="165"/>
  <c r="M53" i="165"/>
  <c r="L53" i="165"/>
  <c r="K53" i="165"/>
  <c r="J53" i="165"/>
  <c r="I53" i="165"/>
  <c r="H53" i="165"/>
  <c r="G53" i="165"/>
  <c r="F53" i="165"/>
  <c r="E53" i="165"/>
  <c r="T52" i="165"/>
  <c r="S52" i="165"/>
  <c r="R52" i="165"/>
  <c r="Q52" i="165"/>
  <c r="P52" i="165"/>
  <c r="O52" i="165"/>
  <c r="N52" i="165"/>
  <c r="M52" i="165"/>
  <c r="L52" i="165"/>
  <c r="K52" i="165"/>
  <c r="J52" i="165"/>
  <c r="I52" i="165"/>
  <c r="H52" i="165"/>
  <c r="G52" i="165"/>
  <c r="F52" i="165"/>
  <c r="E52" i="165"/>
  <c r="T51" i="165"/>
  <c r="S51" i="165"/>
  <c r="R51" i="165"/>
  <c r="Q51" i="165"/>
  <c r="P51" i="165"/>
  <c r="O51" i="165"/>
  <c r="N51" i="165"/>
  <c r="M51" i="165"/>
  <c r="L51" i="165"/>
  <c r="K51" i="165"/>
  <c r="J51" i="165"/>
  <c r="I51" i="165"/>
  <c r="H51" i="165"/>
  <c r="G51" i="165"/>
  <c r="F51" i="165"/>
  <c r="E51" i="165"/>
  <c r="T50" i="165"/>
  <c r="S50" i="165"/>
  <c r="R50" i="165"/>
  <c r="Q50" i="165"/>
  <c r="P50" i="165"/>
  <c r="O50" i="165"/>
  <c r="N50" i="165"/>
  <c r="M50" i="165"/>
  <c r="L50" i="165"/>
  <c r="K50" i="165"/>
  <c r="J50" i="165"/>
  <c r="I50" i="165"/>
  <c r="H50" i="165"/>
  <c r="G50" i="165"/>
  <c r="F50" i="165"/>
  <c r="E50" i="165"/>
  <c r="T49" i="165"/>
  <c r="S49" i="165"/>
  <c r="R49" i="165"/>
  <c r="Q49" i="165"/>
  <c r="P49" i="165"/>
  <c r="O49" i="165"/>
  <c r="N49" i="165"/>
  <c r="M49" i="165"/>
  <c r="L49" i="165"/>
  <c r="K49" i="165"/>
  <c r="J49" i="165"/>
  <c r="I49" i="165"/>
  <c r="H49" i="165"/>
  <c r="G49" i="165"/>
  <c r="F49" i="165"/>
  <c r="E49" i="165"/>
  <c r="T48" i="165"/>
  <c r="S48" i="165"/>
  <c r="R48" i="165"/>
  <c r="Q48" i="165"/>
  <c r="P48" i="165"/>
  <c r="O48" i="165"/>
  <c r="N48" i="165"/>
  <c r="M48" i="165"/>
  <c r="L48" i="165"/>
  <c r="K48" i="165"/>
  <c r="J48" i="165"/>
  <c r="I48" i="165"/>
  <c r="H48" i="165"/>
  <c r="G48" i="165"/>
  <c r="F48" i="165"/>
  <c r="E48" i="165"/>
  <c r="T47" i="165"/>
  <c r="S47" i="165"/>
  <c r="R47" i="165"/>
  <c r="Q47" i="165"/>
  <c r="P47" i="165"/>
  <c r="O47" i="165"/>
  <c r="N47" i="165"/>
  <c r="M47" i="165"/>
  <c r="L47" i="165"/>
  <c r="K47" i="165"/>
  <c r="J47" i="165"/>
  <c r="I47" i="165"/>
  <c r="H47" i="165"/>
  <c r="G47" i="165"/>
  <c r="F47" i="165"/>
  <c r="E47" i="165"/>
  <c r="U44" i="165"/>
  <c r="T44" i="165"/>
  <c r="S44" i="165"/>
  <c r="R44" i="165"/>
  <c r="Q44" i="165"/>
  <c r="P44" i="165"/>
  <c r="O44" i="165"/>
  <c r="N44" i="165"/>
  <c r="M44" i="165"/>
  <c r="L44" i="165"/>
  <c r="K44" i="165"/>
  <c r="J44" i="165"/>
  <c r="I44" i="165"/>
  <c r="H44" i="165"/>
  <c r="G44" i="165"/>
  <c r="F44" i="165"/>
  <c r="E44" i="165"/>
  <c r="D44" i="165"/>
  <c r="C44" i="165"/>
  <c r="U43" i="165"/>
  <c r="T43" i="165"/>
  <c r="S43" i="165"/>
  <c r="R43" i="165"/>
  <c r="Q43" i="165"/>
  <c r="P43" i="165"/>
  <c r="O43" i="165"/>
  <c r="N43" i="165"/>
  <c r="M43" i="165"/>
  <c r="L43" i="165"/>
  <c r="K43" i="165"/>
  <c r="J43" i="165"/>
  <c r="I43" i="165"/>
  <c r="H43" i="165"/>
  <c r="G43" i="165"/>
  <c r="F43" i="165"/>
  <c r="E43" i="165"/>
  <c r="D43" i="165"/>
  <c r="C43" i="165"/>
  <c r="U42" i="165"/>
  <c r="T42" i="165"/>
  <c r="S42" i="165"/>
  <c r="R42" i="165"/>
  <c r="Q42" i="165"/>
  <c r="P42" i="165"/>
  <c r="O42" i="165"/>
  <c r="N42" i="165"/>
  <c r="M42" i="165"/>
  <c r="L42" i="165"/>
  <c r="K42" i="165"/>
  <c r="J42" i="165"/>
  <c r="I42" i="165"/>
  <c r="H42" i="165"/>
  <c r="G42" i="165"/>
  <c r="F42" i="165"/>
  <c r="E42" i="165"/>
  <c r="D42" i="165"/>
  <c r="C42" i="165"/>
  <c r="U41" i="165"/>
  <c r="T41" i="165"/>
  <c r="S41" i="165"/>
  <c r="R41" i="165"/>
  <c r="Q41" i="165"/>
  <c r="P41" i="165"/>
  <c r="O41" i="165"/>
  <c r="N41" i="165"/>
  <c r="M41" i="165"/>
  <c r="L41" i="165"/>
  <c r="K41" i="165"/>
  <c r="J41" i="165"/>
  <c r="I41" i="165"/>
  <c r="H41" i="165"/>
  <c r="G41" i="165"/>
  <c r="F41" i="165"/>
  <c r="E41" i="165"/>
  <c r="D41" i="165"/>
  <c r="C41" i="165"/>
  <c r="U40" i="165"/>
  <c r="T40" i="165"/>
  <c r="S40" i="165"/>
  <c r="R40" i="165"/>
  <c r="Q40" i="165"/>
  <c r="P40" i="165"/>
  <c r="O40" i="165"/>
  <c r="N40" i="165"/>
  <c r="M40" i="165"/>
  <c r="L40" i="165"/>
  <c r="K40" i="165"/>
  <c r="J40" i="165"/>
  <c r="I40" i="165"/>
  <c r="H40" i="165"/>
  <c r="G40" i="165"/>
  <c r="F40" i="165"/>
  <c r="E40" i="165"/>
  <c r="D40" i="165"/>
  <c r="C40" i="165"/>
  <c r="U39" i="165"/>
  <c r="T39" i="165"/>
  <c r="S39" i="165"/>
  <c r="R39" i="165"/>
  <c r="Q39" i="165"/>
  <c r="P39" i="165"/>
  <c r="O39" i="165"/>
  <c r="N39" i="165"/>
  <c r="M39" i="165"/>
  <c r="L39" i="165"/>
  <c r="K39" i="165"/>
  <c r="J39" i="165"/>
  <c r="I39" i="165"/>
  <c r="H39" i="165"/>
  <c r="G39" i="165"/>
  <c r="F39" i="165"/>
  <c r="E39" i="165"/>
  <c r="D39" i="165"/>
  <c r="C39" i="165"/>
  <c r="U38" i="165"/>
  <c r="T38" i="165"/>
  <c r="S38" i="165"/>
  <c r="R38" i="165"/>
  <c r="Q38" i="165"/>
  <c r="P38" i="165"/>
  <c r="O38" i="165"/>
  <c r="N38" i="165"/>
  <c r="M38" i="165"/>
  <c r="L38" i="165"/>
  <c r="K38" i="165"/>
  <c r="J38" i="165"/>
  <c r="I38" i="165"/>
  <c r="H38" i="165"/>
  <c r="G38" i="165"/>
  <c r="F38" i="165"/>
  <c r="E38" i="165"/>
  <c r="D38" i="165"/>
  <c r="C38" i="165"/>
  <c r="U37" i="165"/>
  <c r="T37" i="165"/>
  <c r="S37" i="165"/>
  <c r="R37" i="165"/>
  <c r="Q37" i="165"/>
  <c r="P37" i="165"/>
  <c r="O37" i="165"/>
  <c r="N37" i="165"/>
  <c r="M37" i="165"/>
  <c r="L37" i="165"/>
  <c r="K37" i="165"/>
  <c r="J37" i="165"/>
  <c r="I37" i="165"/>
  <c r="H37" i="165"/>
  <c r="G37" i="165"/>
  <c r="F37" i="165"/>
  <c r="E37" i="165"/>
  <c r="D37" i="165"/>
  <c r="C37" i="165"/>
  <c r="U36" i="165"/>
  <c r="T36" i="165"/>
  <c r="S36" i="165"/>
  <c r="R36" i="165"/>
  <c r="Q36" i="165"/>
  <c r="P36" i="165"/>
  <c r="O36" i="165"/>
  <c r="N36" i="165"/>
  <c r="M36" i="165"/>
  <c r="L36" i="165"/>
  <c r="K36" i="165"/>
  <c r="J36" i="165"/>
  <c r="I36" i="165"/>
  <c r="H36" i="165"/>
  <c r="G36" i="165"/>
  <c r="F36" i="165"/>
  <c r="E36" i="165"/>
  <c r="D36" i="165"/>
  <c r="C36" i="165"/>
  <c r="U35" i="165"/>
  <c r="T35" i="165"/>
  <c r="S35" i="165"/>
  <c r="R35" i="165"/>
  <c r="Q35" i="165"/>
  <c r="P35" i="165"/>
  <c r="O35" i="165"/>
  <c r="N35" i="165"/>
  <c r="M35" i="165"/>
  <c r="L35" i="165"/>
  <c r="K35" i="165"/>
  <c r="J35" i="165"/>
  <c r="I35" i="165"/>
  <c r="H35" i="165"/>
  <c r="G35" i="165"/>
  <c r="F35" i="165"/>
  <c r="E35" i="165"/>
  <c r="D35" i="165"/>
  <c r="C35" i="165"/>
  <c r="U34" i="165"/>
  <c r="T34" i="165"/>
  <c r="S34" i="165"/>
  <c r="R34" i="165"/>
  <c r="Q34" i="165"/>
  <c r="P34" i="165"/>
  <c r="O34" i="165"/>
  <c r="N34" i="165"/>
  <c r="M34" i="165"/>
  <c r="L34" i="165"/>
  <c r="K34" i="165"/>
  <c r="J34" i="165"/>
  <c r="I34" i="165"/>
  <c r="H34" i="165"/>
  <c r="G34" i="165"/>
  <c r="F34" i="165"/>
  <c r="E34" i="165"/>
  <c r="D34" i="165"/>
  <c r="C34" i="165"/>
  <c r="U33" i="165"/>
  <c r="T33" i="165"/>
  <c r="S33" i="165"/>
  <c r="R33" i="165"/>
  <c r="Q33" i="165"/>
  <c r="P33" i="165"/>
  <c r="O33" i="165"/>
  <c r="N33" i="165"/>
  <c r="M33" i="165"/>
  <c r="L33" i="165"/>
  <c r="K33" i="165"/>
  <c r="J33" i="165"/>
  <c r="I33" i="165"/>
  <c r="H33" i="165"/>
  <c r="G33" i="165"/>
  <c r="F33" i="165"/>
  <c r="E33" i="165"/>
  <c r="D33" i="165"/>
  <c r="C33" i="165"/>
  <c r="U32" i="165"/>
  <c r="T32" i="165"/>
  <c r="S32" i="165"/>
  <c r="R32" i="165"/>
  <c r="Q32" i="165"/>
  <c r="P32" i="165"/>
  <c r="O32" i="165"/>
  <c r="N32" i="165"/>
  <c r="M32" i="165"/>
  <c r="L32" i="165"/>
  <c r="K32" i="165"/>
  <c r="J32" i="165"/>
  <c r="I32" i="165"/>
  <c r="H32" i="165"/>
  <c r="G32" i="165"/>
  <c r="F32" i="165"/>
  <c r="E32" i="165"/>
  <c r="D32" i="165"/>
  <c r="C32" i="165"/>
  <c r="U31" i="165"/>
  <c r="T31" i="165"/>
  <c r="S31" i="165"/>
  <c r="R31" i="165"/>
  <c r="Q31" i="165"/>
  <c r="P31" i="165"/>
  <c r="O31" i="165"/>
  <c r="N31" i="165"/>
  <c r="M31" i="165"/>
  <c r="L31" i="165"/>
  <c r="K31" i="165"/>
  <c r="J31" i="165"/>
  <c r="I31" i="165"/>
  <c r="H31" i="165"/>
  <c r="G31" i="165"/>
  <c r="F31" i="165"/>
  <c r="E31" i="165"/>
  <c r="D31" i="165"/>
  <c r="C31" i="165"/>
  <c r="U30" i="165"/>
  <c r="T30" i="165"/>
  <c r="S30" i="165"/>
  <c r="R30" i="165"/>
  <c r="Q30" i="165"/>
  <c r="P30" i="165"/>
  <c r="O30" i="165"/>
  <c r="N30" i="165"/>
  <c r="M30" i="165"/>
  <c r="L30" i="165"/>
  <c r="K30" i="165"/>
  <c r="J30" i="165"/>
  <c r="I30" i="165"/>
  <c r="H30" i="165"/>
  <c r="G30" i="165"/>
  <c r="F30" i="165"/>
  <c r="E30" i="165"/>
  <c r="D30" i="165"/>
  <c r="C30" i="165"/>
  <c r="U29" i="165"/>
  <c r="T29" i="165"/>
  <c r="S29" i="165"/>
  <c r="R29" i="165"/>
  <c r="Q29" i="165"/>
  <c r="P29" i="165"/>
  <c r="O29" i="165"/>
  <c r="N29" i="165"/>
  <c r="M29" i="165"/>
  <c r="L29" i="165"/>
  <c r="K29" i="165"/>
  <c r="J29" i="165"/>
  <c r="I29" i="165"/>
  <c r="H29" i="165"/>
  <c r="G29" i="165"/>
  <c r="F29" i="165"/>
  <c r="E29" i="165"/>
  <c r="D29" i="165"/>
  <c r="C29" i="165"/>
  <c r="U28" i="165"/>
  <c r="T28" i="165"/>
  <c r="S28" i="165"/>
  <c r="R28" i="165"/>
  <c r="Q28" i="165"/>
  <c r="P28" i="165"/>
  <c r="O28" i="165"/>
  <c r="N28" i="165"/>
  <c r="M28" i="165"/>
  <c r="L28" i="165"/>
  <c r="K28" i="165"/>
  <c r="J28" i="165"/>
  <c r="I28" i="165"/>
  <c r="H28" i="165"/>
  <c r="G28" i="165"/>
  <c r="F28" i="165"/>
  <c r="E28" i="165"/>
  <c r="D28" i="165"/>
  <c r="C28" i="165"/>
  <c r="U63" i="151"/>
  <c r="U62" i="151"/>
  <c r="U61" i="151"/>
  <c r="U60" i="151"/>
  <c r="U59" i="151"/>
  <c r="U58" i="151"/>
  <c r="U57" i="151"/>
  <c r="U56" i="151"/>
  <c r="U55" i="151"/>
  <c r="U54" i="151"/>
  <c r="U53" i="151"/>
  <c r="U52" i="151"/>
  <c r="U51" i="151"/>
  <c r="U50" i="151"/>
  <c r="U49" i="151"/>
  <c r="U48" i="151"/>
  <c r="U47" i="151"/>
  <c r="U44" i="151"/>
  <c r="T44" i="151"/>
  <c r="S44" i="151"/>
  <c r="R44" i="151"/>
  <c r="Q44" i="151"/>
  <c r="P44" i="151"/>
  <c r="O44" i="151"/>
  <c r="N44" i="151"/>
  <c r="M44" i="151"/>
  <c r="L44" i="151"/>
  <c r="K44" i="151"/>
  <c r="J44" i="151"/>
  <c r="I44" i="151"/>
  <c r="H44" i="151"/>
  <c r="G44" i="151"/>
  <c r="F44" i="151"/>
  <c r="E44" i="151"/>
  <c r="D44" i="151"/>
  <c r="C44" i="151"/>
  <c r="U43" i="151"/>
  <c r="T43" i="151"/>
  <c r="S43" i="151"/>
  <c r="R43" i="151"/>
  <c r="Q43" i="151"/>
  <c r="P43" i="151"/>
  <c r="O43" i="151"/>
  <c r="N43" i="151"/>
  <c r="M43" i="151"/>
  <c r="L43" i="151"/>
  <c r="K43" i="151"/>
  <c r="J43" i="151"/>
  <c r="I43" i="151"/>
  <c r="H43" i="151"/>
  <c r="G43" i="151"/>
  <c r="F43" i="151"/>
  <c r="E43" i="151"/>
  <c r="D43" i="151"/>
  <c r="C43" i="151"/>
  <c r="U42" i="151"/>
  <c r="T42" i="151"/>
  <c r="S42" i="151"/>
  <c r="R42" i="151"/>
  <c r="Q42" i="151"/>
  <c r="P42" i="151"/>
  <c r="O42" i="151"/>
  <c r="N42" i="151"/>
  <c r="M42" i="151"/>
  <c r="L42" i="151"/>
  <c r="K42" i="151"/>
  <c r="J42" i="151"/>
  <c r="I42" i="151"/>
  <c r="H42" i="151"/>
  <c r="G42" i="151"/>
  <c r="F42" i="151"/>
  <c r="E42" i="151"/>
  <c r="D42" i="151"/>
  <c r="C42" i="151"/>
  <c r="U41" i="151"/>
  <c r="T41" i="151"/>
  <c r="S41" i="151"/>
  <c r="R41" i="151"/>
  <c r="Q41" i="151"/>
  <c r="P41" i="151"/>
  <c r="O41" i="151"/>
  <c r="N41" i="151"/>
  <c r="M41" i="151"/>
  <c r="L41" i="151"/>
  <c r="K41" i="151"/>
  <c r="J41" i="151"/>
  <c r="I41" i="151"/>
  <c r="H41" i="151"/>
  <c r="G41" i="151"/>
  <c r="F41" i="151"/>
  <c r="E41" i="151"/>
  <c r="D41" i="151"/>
  <c r="C41" i="151"/>
  <c r="U40" i="151"/>
  <c r="T40" i="151"/>
  <c r="S40" i="151"/>
  <c r="R40" i="151"/>
  <c r="Q40" i="151"/>
  <c r="P40" i="151"/>
  <c r="O40" i="151"/>
  <c r="N40" i="151"/>
  <c r="M40" i="151"/>
  <c r="L40" i="151"/>
  <c r="K40" i="151"/>
  <c r="J40" i="151"/>
  <c r="I40" i="151"/>
  <c r="H40" i="151"/>
  <c r="G40" i="151"/>
  <c r="F40" i="151"/>
  <c r="E40" i="151"/>
  <c r="D40" i="151"/>
  <c r="C40" i="151"/>
  <c r="U39" i="151"/>
  <c r="T39" i="151"/>
  <c r="S39" i="151"/>
  <c r="R39" i="151"/>
  <c r="Q39" i="151"/>
  <c r="P39" i="151"/>
  <c r="O39" i="151"/>
  <c r="N39" i="151"/>
  <c r="M39" i="151"/>
  <c r="L39" i="151"/>
  <c r="K39" i="151"/>
  <c r="J39" i="151"/>
  <c r="I39" i="151"/>
  <c r="H39" i="151"/>
  <c r="G39" i="151"/>
  <c r="F39" i="151"/>
  <c r="E39" i="151"/>
  <c r="D39" i="151"/>
  <c r="C39" i="151"/>
  <c r="U38" i="151"/>
  <c r="T38" i="151"/>
  <c r="S38" i="151"/>
  <c r="R38" i="151"/>
  <c r="Q38" i="151"/>
  <c r="P38" i="151"/>
  <c r="O38" i="151"/>
  <c r="N38" i="151"/>
  <c r="M38" i="151"/>
  <c r="L38" i="151"/>
  <c r="K38" i="151"/>
  <c r="J38" i="151"/>
  <c r="I38" i="151"/>
  <c r="H38" i="151"/>
  <c r="G38" i="151"/>
  <c r="F38" i="151"/>
  <c r="E38" i="151"/>
  <c r="D38" i="151"/>
  <c r="C38" i="151"/>
  <c r="U37" i="151"/>
  <c r="T37" i="151"/>
  <c r="S37" i="151"/>
  <c r="R37" i="151"/>
  <c r="Q37" i="151"/>
  <c r="P37" i="151"/>
  <c r="O37" i="151"/>
  <c r="N37" i="151"/>
  <c r="M37" i="151"/>
  <c r="L37" i="151"/>
  <c r="K37" i="151"/>
  <c r="J37" i="151"/>
  <c r="I37" i="151"/>
  <c r="H37" i="151"/>
  <c r="G37" i="151"/>
  <c r="F37" i="151"/>
  <c r="E37" i="151"/>
  <c r="D37" i="151"/>
  <c r="C37" i="151"/>
  <c r="U36" i="151"/>
  <c r="T36" i="151"/>
  <c r="S36" i="151"/>
  <c r="R36" i="151"/>
  <c r="Q36" i="151"/>
  <c r="P36" i="151"/>
  <c r="O36" i="151"/>
  <c r="N36" i="151"/>
  <c r="M36" i="151"/>
  <c r="L36" i="151"/>
  <c r="K36" i="151"/>
  <c r="J36" i="151"/>
  <c r="I36" i="151"/>
  <c r="H36" i="151"/>
  <c r="G36" i="151"/>
  <c r="F36" i="151"/>
  <c r="E36" i="151"/>
  <c r="D36" i="151"/>
  <c r="C36" i="151"/>
  <c r="U35" i="151"/>
  <c r="T35" i="151"/>
  <c r="S35" i="151"/>
  <c r="R35" i="151"/>
  <c r="Q35" i="151"/>
  <c r="P35" i="151"/>
  <c r="O35" i="151"/>
  <c r="N35" i="151"/>
  <c r="M35" i="151"/>
  <c r="L35" i="151"/>
  <c r="K35" i="151"/>
  <c r="J35" i="151"/>
  <c r="I35" i="151"/>
  <c r="H35" i="151"/>
  <c r="G35" i="151"/>
  <c r="F35" i="151"/>
  <c r="E35" i="151"/>
  <c r="D35" i="151"/>
  <c r="C35" i="151"/>
  <c r="U34" i="151"/>
  <c r="T34" i="151"/>
  <c r="S34" i="151"/>
  <c r="R34" i="151"/>
  <c r="Q34" i="151"/>
  <c r="P34" i="151"/>
  <c r="O34" i="151"/>
  <c r="N34" i="151"/>
  <c r="M34" i="151"/>
  <c r="L34" i="151"/>
  <c r="K34" i="151"/>
  <c r="J34" i="151"/>
  <c r="I34" i="151"/>
  <c r="H34" i="151"/>
  <c r="G34" i="151"/>
  <c r="F34" i="151"/>
  <c r="E34" i="151"/>
  <c r="D34" i="151"/>
  <c r="C34" i="151"/>
  <c r="U33" i="151"/>
  <c r="T33" i="151"/>
  <c r="S33" i="151"/>
  <c r="R33" i="151"/>
  <c r="Q33" i="151"/>
  <c r="P33" i="151"/>
  <c r="O33" i="151"/>
  <c r="N33" i="151"/>
  <c r="M33" i="151"/>
  <c r="L33" i="151"/>
  <c r="K33" i="151"/>
  <c r="J33" i="151"/>
  <c r="I33" i="151"/>
  <c r="H33" i="151"/>
  <c r="G33" i="151"/>
  <c r="F33" i="151"/>
  <c r="E33" i="151"/>
  <c r="D33" i="151"/>
  <c r="C33" i="151"/>
  <c r="U32" i="151"/>
  <c r="T32" i="151"/>
  <c r="S32" i="151"/>
  <c r="R32" i="151"/>
  <c r="Q32" i="151"/>
  <c r="P32" i="151"/>
  <c r="O32" i="151"/>
  <c r="N32" i="151"/>
  <c r="M32" i="151"/>
  <c r="L32" i="151"/>
  <c r="K32" i="151"/>
  <c r="J32" i="151"/>
  <c r="I32" i="151"/>
  <c r="H32" i="151"/>
  <c r="G32" i="151"/>
  <c r="F32" i="151"/>
  <c r="E32" i="151"/>
  <c r="D32" i="151"/>
  <c r="C32" i="151"/>
  <c r="U31" i="151"/>
  <c r="T31" i="151"/>
  <c r="S31" i="151"/>
  <c r="R31" i="151"/>
  <c r="Q31" i="151"/>
  <c r="P31" i="151"/>
  <c r="O31" i="151"/>
  <c r="N31" i="151"/>
  <c r="M31" i="151"/>
  <c r="L31" i="151"/>
  <c r="K31" i="151"/>
  <c r="J31" i="151"/>
  <c r="I31" i="151"/>
  <c r="H31" i="151"/>
  <c r="G31" i="151"/>
  <c r="F31" i="151"/>
  <c r="E31" i="151"/>
  <c r="D31" i="151"/>
  <c r="C31" i="151"/>
  <c r="U30" i="151"/>
  <c r="T30" i="151"/>
  <c r="S30" i="151"/>
  <c r="R30" i="151"/>
  <c r="Q30" i="151"/>
  <c r="P30" i="151"/>
  <c r="O30" i="151"/>
  <c r="N30" i="151"/>
  <c r="M30" i="151"/>
  <c r="L30" i="151"/>
  <c r="K30" i="151"/>
  <c r="J30" i="151"/>
  <c r="I30" i="151"/>
  <c r="H30" i="151"/>
  <c r="G30" i="151"/>
  <c r="F30" i="151"/>
  <c r="E30" i="151"/>
  <c r="D30" i="151"/>
  <c r="C30" i="151"/>
  <c r="U29" i="151"/>
  <c r="T29" i="151"/>
  <c r="S29" i="151"/>
  <c r="R29" i="151"/>
  <c r="Q29" i="151"/>
  <c r="P29" i="151"/>
  <c r="O29" i="151"/>
  <c r="N29" i="151"/>
  <c r="M29" i="151"/>
  <c r="L29" i="151"/>
  <c r="K29" i="151"/>
  <c r="J29" i="151"/>
  <c r="I29" i="151"/>
  <c r="H29" i="151"/>
  <c r="G29" i="151"/>
  <c r="F29" i="151"/>
  <c r="E29" i="151"/>
  <c r="D29" i="151"/>
  <c r="C29" i="151"/>
  <c r="U28" i="151"/>
  <c r="T28" i="151"/>
  <c r="S28" i="151"/>
  <c r="R28" i="151"/>
  <c r="Q28" i="151"/>
  <c r="P28" i="151"/>
  <c r="O28" i="151"/>
  <c r="N28" i="151"/>
  <c r="M28" i="151"/>
  <c r="L28" i="151"/>
  <c r="K28" i="151"/>
  <c r="J28" i="151"/>
  <c r="I28" i="151"/>
  <c r="H28" i="151"/>
  <c r="G28" i="151"/>
  <c r="F28" i="151"/>
  <c r="E28" i="151"/>
  <c r="D28" i="151"/>
  <c r="C28" i="151"/>
  <c r="D63" i="151"/>
  <c r="D62" i="151"/>
  <c r="D61" i="151"/>
  <c r="D60" i="151"/>
  <c r="D59" i="151"/>
  <c r="D58" i="151"/>
  <c r="D57" i="151"/>
  <c r="D56" i="151"/>
  <c r="D55" i="151"/>
  <c r="D54" i="151"/>
  <c r="D53" i="151"/>
  <c r="D52" i="151"/>
  <c r="D51" i="151"/>
  <c r="D50" i="151"/>
  <c r="D49" i="151"/>
  <c r="D48" i="151"/>
  <c r="D47" i="151"/>
  <c r="T63" i="151"/>
  <c r="S63" i="151"/>
  <c r="R63" i="151"/>
  <c r="Q63" i="151"/>
  <c r="P63" i="151"/>
  <c r="O63" i="151"/>
  <c r="N63" i="151"/>
  <c r="M63" i="151"/>
  <c r="L63" i="151"/>
  <c r="K63" i="151"/>
  <c r="J63" i="151"/>
  <c r="I63" i="151"/>
  <c r="H63" i="151"/>
  <c r="G63" i="151"/>
  <c r="F63" i="151"/>
  <c r="E63" i="151"/>
  <c r="T62" i="151"/>
  <c r="S62" i="151"/>
  <c r="R62" i="151"/>
  <c r="Q62" i="151"/>
  <c r="P62" i="151"/>
  <c r="O62" i="151"/>
  <c r="N62" i="151"/>
  <c r="M62" i="151"/>
  <c r="L62" i="151"/>
  <c r="K62" i="151"/>
  <c r="J62" i="151"/>
  <c r="I62" i="151"/>
  <c r="H62" i="151"/>
  <c r="G62" i="151"/>
  <c r="F62" i="151"/>
  <c r="E62" i="151"/>
  <c r="T61" i="151"/>
  <c r="S61" i="151"/>
  <c r="R61" i="151"/>
  <c r="Q61" i="151"/>
  <c r="P61" i="151"/>
  <c r="O61" i="151"/>
  <c r="N61" i="151"/>
  <c r="M61" i="151"/>
  <c r="L61" i="151"/>
  <c r="K61" i="151"/>
  <c r="J61" i="151"/>
  <c r="I61" i="151"/>
  <c r="H61" i="151"/>
  <c r="G61" i="151"/>
  <c r="F61" i="151"/>
  <c r="E61" i="151"/>
  <c r="T60" i="151"/>
  <c r="S60" i="151"/>
  <c r="R60" i="151"/>
  <c r="Q60" i="151"/>
  <c r="P60" i="151"/>
  <c r="O60" i="151"/>
  <c r="N60" i="151"/>
  <c r="M60" i="151"/>
  <c r="L60" i="151"/>
  <c r="K60" i="151"/>
  <c r="J60" i="151"/>
  <c r="I60" i="151"/>
  <c r="H60" i="151"/>
  <c r="G60" i="151"/>
  <c r="F60" i="151"/>
  <c r="E60" i="151"/>
  <c r="T59" i="151"/>
  <c r="S59" i="151"/>
  <c r="R59" i="151"/>
  <c r="Q59" i="151"/>
  <c r="P59" i="151"/>
  <c r="O59" i="151"/>
  <c r="N59" i="151"/>
  <c r="M59" i="151"/>
  <c r="L59" i="151"/>
  <c r="K59" i="151"/>
  <c r="J59" i="151"/>
  <c r="I59" i="151"/>
  <c r="H59" i="151"/>
  <c r="G59" i="151"/>
  <c r="F59" i="151"/>
  <c r="E59" i="151"/>
  <c r="T58" i="151"/>
  <c r="S58" i="151"/>
  <c r="R58" i="151"/>
  <c r="Q58" i="151"/>
  <c r="P58" i="151"/>
  <c r="O58" i="151"/>
  <c r="N58" i="151"/>
  <c r="M58" i="151"/>
  <c r="L58" i="151"/>
  <c r="K58" i="151"/>
  <c r="J58" i="151"/>
  <c r="I58" i="151"/>
  <c r="H58" i="151"/>
  <c r="G58" i="151"/>
  <c r="F58" i="151"/>
  <c r="E58" i="151"/>
  <c r="T57" i="151"/>
  <c r="S57" i="151"/>
  <c r="R57" i="151"/>
  <c r="Q57" i="151"/>
  <c r="P57" i="151"/>
  <c r="O57" i="151"/>
  <c r="N57" i="151"/>
  <c r="M57" i="151"/>
  <c r="L57" i="151"/>
  <c r="K57" i="151"/>
  <c r="J57" i="151"/>
  <c r="I57" i="151"/>
  <c r="H57" i="151"/>
  <c r="G57" i="151"/>
  <c r="F57" i="151"/>
  <c r="E57" i="151"/>
  <c r="T56" i="151"/>
  <c r="S56" i="151"/>
  <c r="R56" i="151"/>
  <c r="Q56" i="151"/>
  <c r="P56" i="151"/>
  <c r="O56" i="151"/>
  <c r="N56" i="151"/>
  <c r="M56" i="151"/>
  <c r="L56" i="151"/>
  <c r="K56" i="151"/>
  <c r="J56" i="151"/>
  <c r="I56" i="151"/>
  <c r="H56" i="151"/>
  <c r="G56" i="151"/>
  <c r="F56" i="151"/>
  <c r="E56" i="151"/>
  <c r="T55" i="151"/>
  <c r="S55" i="151"/>
  <c r="R55" i="151"/>
  <c r="Q55" i="151"/>
  <c r="P55" i="151"/>
  <c r="O55" i="151"/>
  <c r="N55" i="151"/>
  <c r="M55" i="151"/>
  <c r="L55" i="151"/>
  <c r="K55" i="151"/>
  <c r="J55" i="151"/>
  <c r="I55" i="151"/>
  <c r="H55" i="151"/>
  <c r="G55" i="151"/>
  <c r="F55" i="151"/>
  <c r="E55" i="151"/>
  <c r="T54" i="151"/>
  <c r="S54" i="151"/>
  <c r="R54" i="151"/>
  <c r="Q54" i="151"/>
  <c r="P54" i="151"/>
  <c r="O54" i="151"/>
  <c r="N54" i="151"/>
  <c r="M54" i="151"/>
  <c r="L54" i="151"/>
  <c r="K54" i="151"/>
  <c r="J54" i="151"/>
  <c r="I54" i="151"/>
  <c r="H54" i="151"/>
  <c r="G54" i="151"/>
  <c r="F54" i="151"/>
  <c r="E54" i="151"/>
  <c r="T53" i="151"/>
  <c r="S53" i="151"/>
  <c r="R53" i="151"/>
  <c r="Q53" i="151"/>
  <c r="P53" i="151"/>
  <c r="O53" i="151"/>
  <c r="N53" i="151"/>
  <c r="M53" i="151"/>
  <c r="L53" i="151"/>
  <c r="K53" i="151"/>
  <c r="J53" i="151"/>
  <c r="I53" i="151"/>
  <c r="H53" i="151"/>
  <c r="G53" i="151"/>
  <c r="F53" i="151"/>
  <c r="E53" i="151"/>
  <c r="T52" i="151"/>
  <c r="S52" i="151"/>
  <c r="R52" i="151"/>
  <c r="Q52" i="151"/>
  <c r="P52" i="151"/>
  <c r="O52" i="151"/>
  <c r="N52" i="151"/>
  <c r="M52" i="151"/>
  <c r="L52" i="151"/>
  <c r="K52" i="151"/>
  <c r="J52" i="151"/>
  <c r="I52" i="151"/>
  <c r="H52" i="151"/>
  <c r="G52" i="151"/>
  <c r="F52" i="151"/>
  <c r="E52" i="151"/>
  <c r="T51" i="151"/>
  <c r="S51" i="151"/>
  <c r="R51" i="151"/>
  <c r="Q51" i="151"/>
  <c r="P51" i="151"/>
  <c r="O51" i="151"/>
  <c r="N51" i="151"/>
  <c r="M51" i="151"/>
  <c r="L51" i="151"/>
  <c r="K51" i="151"/>
  <c r="J51" i="151"/>
  <c r="I51" i="151"/>
  <c r="H51" i="151"/>
  <c r="G51" i="151"/>
  <c r="F51" i="151"/>
  <c r="E51" i="151"/>
  <c r="T50" i="151"/>
  <c r="S50" i="151"/>
  <c r="R50" i="151"/>
  <c r="Q50" i="151"/>
  <c r="P50" i="151"/>
  <c r="O50" i="151"/>
  <c r="N50" i="151"/>
  <c r="M50" i="151"/>
  <c r="L50" i="151"/>
  <c r="K50" i="151"/>
  <c r="J50" i="151"/>
  <c r="I50" i="151"/>
  <c r="H50" i="151"/>
  <c r="G50" i="151"/>
  <c r="F50" i="151"/>
  <c r="E50" i="151"/>
  <c r="T49" i="151"/>
  <c r="S49" i="151"/>
  <c r="R49" i="151"/>
  <c r="Q49" i="151"/>
  <c r="P49" i="151"/>
  <c r="O49" i="151"/>
  <c r="N49" i="151"/>
  <c r="M49" i="151"/>
  <c r="L49" i="151"/>
  <c r="K49" i="151"/>
  <c r="J49" i="151"/>
  <c r="I49" i="151"/>
  <c r="H49" i="151"/>
  <c r="G49" i="151"/>
  <c r="F49" i="151"/>
  <c r="E49" i="151"/>
  <c r="T48" i="151"/>
  <c r="S48" i="151"/>
  <c r="R48" i="151"/>
  <c r="Q48" i="151"/>
  <c r="P48" i="151"/>
  <c r="O48" i="151"/>
  <c r="N48" i="151"/>
  <c r="M48" i="151"/>
  <c r="L48" i="151"/>
  <c r="K48" i="151"/>
  <c r="J48" i="151"/>
  <c r="I48" i="151"/>
  <c r="H48" i="151"/>
  <c r="G48" i="151"/>
  <c r="F48" i="151"/>
  <c r="E48" i="151"/>
  <c r="T47" i="151"/>
  <c r="S47" i="151"/>
  <c r="R47" i="151"/>
  <c r="Q47" i="151"/>
  <c r="P47" i="151"/>
  <c r="O47" i="151"/>
  <c r="N47" i="151"/>
  <c r="M47" i="151"/>
  <c r="L47" i="151"/>
  <c r="K47" i="151"/>
  <c r="J47" i="151"/>
  <c r="I47" i="151"/>
  <c r="H47" i="151"/>
  <c r="G47" i="151"/>
  <c r="F47" i="151"/>
  <c r="E47" i="151"/>
  <c r="U48" i="164"/>
  <c r="U49" i="164"/>
  <c r="U50" i="164"/>
  <c r="U51" i="164"/>
  <c r="U52" i="164"/>
  <c r="U53" i="164"/>
  <c r="U54" i="164"/>
  <c r="U55" i="164"/>
  <c r="U56" i="164"/>
  <c r="U57" i="164"/>
  <c r="U58" i="164"/>
  <c r="U59" i="164"/>
  <c r="U60" i="164"/>
  <c r="U61" i="164"/>
  <c r="U62" i="164"/>
  <c r="U63" i="164"/>
  <c r="U47" i="164"/>
  <c r="D63" i="164"/>
  <c r="D62" i="164"/>
  <c r="D61" i="164"/>
  <c r="D60" i="164"/>
  <c r="D59" i="164"/>
  <c r="D58" i="164"/>
  <c r="D57" i="164"/>
  <c r="D56" i="164"/>
  <c r="D55" i="164"/>
  <c r="D54" i="164"/>
  <c r="D53" i="164"/>
  <c r="D52" i="164"/>
  <c r="D51" i="164"/>
  <c r="D50" i="164"/>
  <c r="D49" i="164"/>
  <c r="D48" i="164"/>
  <c r="D47" i="164"/>
  <c r="T63" i="164"/>
  <c r="S63" i="164"/>
  <c r="R63" i="164"/>
  <c r="Q63" i="164"/>
  <c r="P63" i="164"/>
  <c r="O63" i="164"/>
  <c r="N63" i="164"/>
  <c r="M63" i="164"/>
  <c r="L63" i="164"/>
  <c r="K63" i="164"/>
  <c r="J63" i="164"/>
  <c r="I63" i="164"/>
  <c r="H63" i="164"/>
  <c r="G63" i="164"/>
  <c r="F63" i="164"/>
  <c r="E63" i="164"/>
  <c r="T62" i="164"/>
  <c r="S62" i="164"/>
  <c r="R62" i="164"/>
  <c r="Q62" i="164"/>
  <c r="P62" i="164"/>
  <c r="O62" i="164"/>
  <c r="N62" i="164"/>
  <c r="M62" i="164"/>
  <c r="L62" i="164"/>
  <c r="K62" i="164"/>
  <c r="J62" i="164"/>
  <c r="I62" i="164"/>
  <c r="H62" i="164"/>
  <c r="G62" i="164"/>
  <c r="F62" i="164"/>
  <c r="E62" i="164"/>
  <c r="T61" i="164"/>
  <c r="S61" i="164"/>
  <c r="R61" i="164"/>
  <c r="Q61" i="164"/>
  <c r="P61" i="164"/>
  <c r="O61" i="164"/>
  <c r="N61" i="164"/>
  <c r="M61" i="164"/>
  <c r="L61" i="164"/>
  <c r="K61" i="164"/>
  <c r="J61" i="164"/>
  <c r="I61" i="164"/>
  <c r="H61" i="164"/>
  <c r="G61" i="164"/>
  <c r="F61" i="164"/>
  <c r="E61" i="164"/>
  <c r="T60" i="164"/>
  <c r="S60" i="164"/>
  <c r="R60" i="164"/>
  <c r="Q60" i="164"/>
  <c r="P60" i="164"/>
  <c r="O60" i="164"/>
  <c r="N60" i="164"/>
  <c r="M60" i="164"/>
  <c r="L60" i="164"/>
  <c r="K60" i="164"/>
  <c r="J60" i="164"/>
  <c r="I60" i="164"/>
  <c r="H60" i="164"/>
  <c r="G60" i="164"/>
  <c r="F60" i="164"/>
  <c r="E60" i="164"/>
  <c r="T59" i="164"/>
  <c r="S59" i="164"/>
  <c r="R59" i="164"/>
  <c r="Q59" i="164"/>
  <c r="P59" i="164"/>
  <c r="O59" i="164"/>
  <c r="N59" i="164"/>
  <c r="M59" i="164"/>
  <c r="L59" i="164"/>
  <c r="K59" i="164"/>
  <c r="J59" i="164"/>
  <c r="I59" i="164"/>
  <c r="H59" i="164"/>
  <c r="G59" i="164"/>
  <c r="F59" i="164"/>
  <c r="E59" i="164"/>
  <c r="T58" i="164"/>
  <c r="S58" i="164"/>
  <c r="R58" i="164"/>
  <c r="Q58" i="164"/>
  <c r="P58" i="164"/>
  <c r="O58" i="164"/>
  <c r="N58" i="164"/>
  <c r="M58" i="164"/>
  <c r="L58" i="164"/>
  <c r="K58" i="164"/>
  <c r="J58" i="164"/>
  <c r="I58" i="164"/>
  <c r="H58" i="164"/>
  <c r="G58" i="164"/>
  <c r="F58" i="164"/>
  <c r="E58" i="164"/>
  <c r="T57" i="164"/>
  <c r="S57" i="164"/>
  <c r="R57" i="164"/>
  <c r="Q57" i="164"/>
  <c r="P57" i="164"/>
  <c r="O57" i="164"/>
  <c r="N57" i="164"/>
  <c r="M57" i="164"/>
  <c r="L57" i="164"/>
  <c r="K57" i="164"/>
  <c r="J57" i="164"/>
  <c r="I57" i="164"/>
  <c r="H57" i="164"/>
  <c r="G57" i="164"/>
  <c r="F57" i="164"/>
  <c r="E57" i="164"/>
  <c r="T56" i="164"/>
  <c r="S56" i="164"/>
  <c r="R56" i="164"/>
  <c r="Q56" i="164"/>
  <c r="P56" i="164"/>
  <c r="O56" i="164"/>
  <c r="N56" i="164"/>
  <c r="M56" i="164"/>
  <c r="L56" i="164"/>
  <c r="K56" i="164"/>
  <c r="J56" i="164"/>
  <c r="I56" i="164"/>
  <c r="H56" i="164"/>
  <c r="G56" i="164"/>
  <c r="F56" i="164"/>
  <c r="E56" i="164"/>
  <c r="T55" i="164"/>
  <c r="S55" i="164"/>
  <c r="R55" i="164"/>
  <c r="Q55" i="164"/>
  <c r="P55" i="164"/>
  <c r="O55" i="164"/>
  <c r="N55" i="164"/>
  <c r="M55" i="164"/>
  <c r="L55" i="164"/>
  <c r="K55" i="164"/>
  <c r="J55" i="164"/>
  <c r="I55" i="164"/>
  <c r="H55" i="164"/>
  <c r="G55" i="164"/>
  <c r="F55" i="164"/>
  <c r="E55" i="164"/>
  <c r="T54" i="164"/>
  <c r="S54" i="164"/>
  <c r="R54" i="164"/>
  <c r="Q54" i="164"/>
  <c r="P54" i="164"/>
  <c r="O54" i="164"/>
  <c r="N54" i="164"/>
  <c r="M54" i="164"/>
  <c r="L54" i="164"/>
  <c r="K54" i="164"/>
  <c r="J54" i="164"/>
  <c r="I54" i="164"/>
  <c r="H54" i="164"/>
  <c r="G54" i="164"/>
  <c r="F54" i="164"/>
  <c r="E54" i="164"/>
  <c r="T53" i="164"/>
  <c r="S53" i="164"/>
  <c r="R53" i="164"/>
  <c r="Q53" i="164"/>
  <c r="P53" i="164"/>
  <c r="O53" i="164"/>
  <c r="N53" i="164"/>
  <c r="M53" i="164"/>
  <c r="L53" i="164"/>
  <c r="K53" i="164"/>
  <c r="J53" i="164"/>
  <c r="I53" i="164"/>
  <c r="H53" i="164"/>
  <c r="G53" i="164"/>
  <c r="F53" i="164"/>
  <c r="E53" i="164"/>
  <c r="T52" i="164"/>
  <c r="S52" i="164"/>
  <c r="R52" i="164"/>
  <c r="Q52" i="164"/>
  <c r="P52" i="164"/>
  <c r="O52" i="164"/>
  <c r="N52" i="164"/>
  <c r="M52" i="164"/>
  <c r="L52" i="164"/>
  <c r="K52" i="164"/>
  <c r="J52" i="164"/>
  <c r="I52" i="164"/>
  <c r="H52" i="164"/>
  <c r="G52" i="164"/>
  <c r="F52" i="164"/>
  <c r="E52" i="164"/>
  <c r="T51" i="164"/>
  <c r="S51" i="164"/>
  <c r="R51" i="164"/>
  <c r="Q51" i="164"/>
  <c r="P51" i="164"/>
  <c r="O51" i="164"/>
  <c r="N51" i="164"/>
  <c r="M51" i="164"/>
  <c r="L51" i="164"/>
  <c r="K51" i="164"/>
  <c r="J51" i="164"/>
  <c r="I51" i="164"/>
  <c r="H51" i="164"/>
  <c r="G51" i="164"/>
  <c r="F51" i="164"/>
  <c r="E51" i="164"/>
  <c r="T50" i="164"/>
  <c r="S50" i="164"/>
  <c r="R50" i="164"/>
  <c r="Q50" i="164"/>
  <c r="P50" i="164"/>
  <c r="O50" i="164"/>
  <c r="N50" i="164"/>
  <c r="M50" i="164"/>
  <c r="L50" i="164"/>
  <c r="K50" i="164"/>
  <c r="J50" i="164"/>
  <c r="I50" i="164"/>
  <c r="H50" i="164"/>
  <c r="G50" i="164"/>
  <c r="F50" i="164"/>
  <c r="E50" i="164"/>
  <c r="T49" i="164"/>
  <c r="S49" i="164"/>
  <c r="R49" i="164"/>
  <c r="Q49" i="164"/>
  <c r="P49" i="164"/>
  <c r="O49" i="164"/>
  <c r="N49" i="164"/>
  <c r="M49" i="164"/>
  <c r="L49" i="164"/>
  <c r="K49" i="164"/>
  <c r="J49" i="164"/>
  <c r="I49" i="164"/>
  <c r="H49" i="164"/>
  <c r="G49" i="164"/>
  <c r="F49" i="164"/>
  <c r="E49" i="164"/>
  <c r="T48" i="164"/>
  <c r="S48" i="164"/>
  <c r="R48" i="164"/>
  <c r="Q48" i="164"/>
  <c r="P48" i="164"/>
  <c r="O48" i="164"/>
  <c r="N48" i="164"/>
  <c r="M48" i="164"/>
  <c r="L48" i="164"/>
  <c r="K48" i="164"/>
  <c r="J48" i="164"/>
  <c r="I48" i="164"/>
  <c r="H48" i="164"/>
  <c r="G48" i="164"/>
  <c r="F48" i="164"/>
  <c r="E48" i="164"/>
  <c r="T47" i="164"/>
  <c r="S47" i="164"/>
  <c r="R47" i="164"/>
  <c r="Q47" i="164"/>
  <c r="P47" i="164"/>
  <c r="O47" i="164"/>
  <c r="N47" i="164"/>
  <c r="M47" i="164"/>
  <c r="L47" i="164"/>
  <c r="K47" i="164"/>
  <c r="J47" i="164"/>
  <c r="I47" i="164"/>
  <c r="H47" i="164"/>
  <c r="G47" i="164"/>
  <c r="F47" i="164"/>
  <c r="E47" i="164"/>
  <c r="U44" i="164"/>
  <c r="T44" i="164"/>
  <c r="S44" i="164"/>
  <c r="R44" i="164"/>
  <c r="Q44" i="164"/>
  <c r="P44" i="164"/>
  <c r="O44" i="164"/>
  <c r="N44" i="164"/>
  <c r="M44" i="164"/>
  <c r="L44" i="164"/>
  <c r="K44" i="164"/>
  <c r="J44" i="164"/>
  <c r="I44" i="164"/>
  <c r="H44" i="164"/>
  <c r="G44" i="164"/>
  <c r="F44" i="164"/>
  <c r="E44" i="164"/>
  <c r="D44" i="164"/>
  <c r="C44" i="164"/>
  <c r="U43" i="164"/>
  <c r="T43" i="164"/>
  <c r="S43" i="164"/>
  <c r="R43" i="164"/>
  <c r="Q43" i="164"/>
  <c r="P43" i="164"/>
  <c r="O43" i="164"/>
  <c r="N43" i="164"/>
  <c r="M43" i="164"/>
  <c r="L43" i="164"/>
  <c r="K43" i="164"/>
  <c r="J43" i="164"/>
  <c r="I43" i="164"/>
  <c r="H43" i="164"/>
  <c r="G43" i="164"/>
  <c r="F43" i="164"/>
  <c r="E43" i="164"/>
  <c r="D43" i="164"/>
  <c r="C43" i="164"/>
  <c r="U42" i="164"/>
  <c r="T42" i="164"/>
  <c r="S42" i="164"/>
  <c r="R42" i="164"/>
  <c r="Q42" i="164"/>
  <c r="P42" i="164"/>
  <c r="O42" i="164"/>
  <c r="N42" i="164"/>
  <c r="M42" i="164"/>
  <c r="L42" i="164"/>
  <c r="K42" i="164"/>
  <c r="J42" i="164"/>
  <c r="I42" i="164"/>
  <c r="H42" i="164"/>
  <c r="G42" i="164"/>
  <c r="F42" i="164"/>
  <c r="E42" i="164"/>
  <c r="D42" i="164"/>
  <c r="C42" i="164"/>
  <c r="U41" i="164"/>
  <c r="T41" i="164"/>
  <c r="S41" i="164"/>
  <c r="R41" i="164"/>
  <c r="Q41" i="164"/>
  <c r="P41" i="164"/>
  <c r="O41" i="164"/>
  <c r="N41" i="164"/>
  <c r="M41" i="164"/>
  <c r="L41" i="164"/>
  <c r="K41" i="164"/>
  <c r="J41" i="164"/>
  <c r="I41" i="164"/>
  <c r="H41" i="164"/>
  <c r="G41" i="164"/>
  <c r="F41" i="164"/>
  <c r="E41" i="164"/>
  <c r="D41" i="164"/>
  <c r="C41" i="164"/>
  <c r="U40" i="164"/>
  <c r="T40" i="164"/>
  <c r="S40" i="164"/>
  <c r="R40" i="164"/>
  <c r="Q40" i="164"/>
  <c r="P40" i="164"/>
  <c r="O40" i="164"/>
  <c r="N40" i="164"/>
  <c r="M40" i="164"/>
  <c r="L40" i="164"/>
  <c r="K40" i="164"/>
  <c r="J40" i="164"/>
  <c r="I40" i="164"/>
  <c r="H40" i="164"/>
  <c r="G40" i="164"/>
  <c r="F40" i="164"/>
  <c r="E40" i="164"/>
  <c r="D40" i="164"/>
  <c r="C40" i="164"/>
  <c r="U39" i="164"/>
  <c r="T39" i="164"/>
  <c r="S39" i="164"/>
  <c r="R39" i="164"/>
  <c r="Q39" i="164"/>
  <c r="P39" i="164"/>
  <c r="O39" i="164"/>
  <c r="N39" i="164"/>
  <c r="M39" i="164"/>
  <c r="L39" i="164"/>
  <c r="K39" i="164"/>
  <c r="J39" i="164"/>
  <c r="I39" i="164"/>
  <c r="H39" i="164"/>
  <c r="G39" i="164"/>
  <c r="F39" i="164"/>
  <c r="E39" i="164"/>
  <c r="D39" i="164"/>
  <c r="C39" i="164"/>
  <c r="U38" i="164"/>
  <c r="T38" i="164"/>
  <c r="S38" i="164"/>
  <c r="R38" i="164"/>
  <c r="Q38" i="164"/>
  <c r="P38" i="164"/>
  <c r="O38" i="164"/>
  <c r="N38" i="164"/>
  <c r="M38" i="164"/>
  <c r="L38" i="164"/>
  <c r="K38" i="164"/>
  <c r="J38" i="164"/>
  <c r="I38" i="164"/>
  <c r="H38" i="164"/>
  <c r="G38" i="164"/>
  <c r="F38" i="164"/>
  <c r="E38" i="164"/>
  <c r="D38" i="164"/>
  <c r="C38" i="164"/>
  <c r="U37" i="164"/>
  <c r="T37" i="164"/>
  <c r="S37" i="164"/>
  <c r="R37" i="164"/>
  <c r="Q37" i="164"/>
  <c r="P37" i="164"/>
  <c r="O37" i="164"/>
  <c r="N37" i="164"/>
  <c r="M37" i="164"/>
  <c r="L37" i="164"/>
  <c r="K37" i="164"/>
  <c r="J37" i="164"/>
  <c r="I37" i="164"/>
  <c r="H37" i="164"/>
  <c r="G37" i="164"/>
  <c r="F37" i="164"/>
  <c r="E37" i="164"/>
  <c r="D37" i="164"/>
  <c r="C37" i="164"/>
  <c r="U36" i="164"/>
  <c r="T36" i="164"/>
  <c r="S36" i="164"/>
  <c r="R36" i="164"/>
  <c r="Q36" i="164"/>
  <c r="P36" i="164"/>
  <c r="O36" i="164"/>
  <c r="N36" i="164"/>
  <c r="M36" i="164"/>
  <c r="L36" i="164"/>
  <c r="K36" i="164"/>
  <c r="J36" i="164"/>
  <c r="I36" i="164"/>
  <c r="H36" i="164"/>
  <c r="G36" i="164"/>
  <c r="F36" i="164"/>
  <c r="E36" i="164"/>
  <c r="D36" i="164"/>
  <c r="C36" i="164"/>
  <c r="U35" i="164"/>
  <c r="T35" i="164"/>
  <c r="S35" i="164"/>
  <c r="R35" i="164"/>
  <c r="Q35" i="164"/>
  <c r="P35" i="164"/>
  <c r="O35" i="164"/>
  <c r="N35" i="164"/>
  <c r="M35" i="164"/>
  <c r="L35" i="164"/>
  <c r="K35" i="164"/>
  <c r="J35" i="164"/>
  <c r="I35" i="164"/>
  <c r="H35" i="164"/>
  <c r="G35" i="164"/>
  <c r="F35" i="164"/>
  <c r="E35" i="164"/>
  <c r="D35" i="164"/>
  <c r="C35" i="164"/>
  <c r="U34" i="164"/>
  <c r="T34" i="164"/>
  <c r="S34" i="164"/>
  <c r="R34" i="164"/>
  <c r="Q34" i="164"/>
  <c r="P34" i="164"/>
  <c r="O34" i="164"/>
  <c r="N34" i="164"/>
  <c r="M34" i="164"/>
  <c r="L34" i="164"/>
  <c r="K34" i="164"/>
  <c r="J34" i="164"/>
  <c r="I34" i="164"/>
  <c r="H34" i="164"/>
  <c r="G34" i="164"/>
  <c r="F34" i="164"/>
  <c r="E34" i="164"/>
  <c r="D34" i="164"/>
  <c r="C34" i="164"/>
  <c r="U33" i="164"/>
  <c r="T33" i="164"/>
  <c r="S33" i="164"/>
  <c r="R33" i="164"/>
  <c r="Q33" i="164"/>
  <c r="P33" i="164"/>
  <c r="O33" i="164"/>
  <c r="N33" i="164"/>
  <c r="M33" i="164"/>
  <c r="L33" i="164"/>
  <c r="K33" i="164"/>
  <c r="J33" i="164"/>
  <c r="I33" i="164"/>
  <c r="H33" i="164"/>
  <c r="G33" i="164"/>
  <c r="F33" i="164"/>
  <c r="E33" i="164"/>
  <c r="D33" i="164"/>
  <c r="C33" i="164"/>
  <c r="U32" i="164"/>
  <c r="T32" i="164"/>
  <c r="S32" i="164"/>
  <c r="R32" i="164"/>
  <c r="Q32" i="164"/>
  <c r="P32" i="164"/>
  <c r="O32" i="164"/>
  <c r="N32" i="164"/>
  <c r="M32" i="164"/>
  <c r="L32" i="164"/>
  <c r="K32" i="164"/>
  <c r="J32" i="164"/>
  <c r="I32" i="164"/>
  <c r="H32" i="164"/>
  <c r="G32" i="164"/>
  <c r="F32" i="164"/>
  <c r="E32" i="164"/>
  <c r="D32" i="164"/>
  <c r="C32" i="164"/>
  <c r="U31" i="164"/>
  <c r="T31" i="164"/>
  <c r="S31" i="164"/>
  <c r="R31" i="164"/>
  <c r="Q31" i="164"/>
  <c r="P31" i="164"/>
  <c r="O31" i="164"/>
  <c r="N31" i="164"/>
  <c r="M31" i="164"/>
  <c r="L31" i="164"/>
  <c r="K31" i="164"/>
  <c r="J31" i="164"/>
  <c r="I31" i="164"/>
  <c r="H31" i="164"/>
  <c r="G31" i="164"/>
  <c r="F31" i="164"/>
  <c r="E31" i="164"/>
  <c r="D31" i="164"/>
  <c r="C31" i="164"/>
  <c r="U30" i="164"/>
  <c r="T30" i="164"/>
  <c r="S30" i="164"/>
  <c r="R30" i="164"/>
  <c r="Q30" i="164"/>
  <c r="P30" i="164"/>
  <c r="O30" i="164"/>
  <c r="N30" i="164"/>
  <c r="M30" i="164"/>
  <c r="L30" i="164"/>
  <c r="K30" i="164"/>
  <c r="J30" i="164"/>
  <c r="I30" i="164"/>
  <c r="H30" i="164"/>
  <c r="G30" i="164"/>
  <c r="F30" i="164"/>
  <c r="E30" i="164"/>
  <c r="D30" i="164"/>
  <c r="C30" i="164"/>
  <c r="U29" i="164"/>
  <c r="T29" i="164"/>
  <c r="S29" i="164"/>
  <c r="R29" i="164"/>
  <c r="Q29" i="164"/>
  <c r="P29" i="164"/>
  <c r="O29" i="164"/>
  <c r="N29" i="164"/>
  <c r="M29" i="164"/>
  <c r="L29" i="164"/>
  <c r="K29" i="164"/>
  <c r="J29" i="164"/>
  <c r="I29" i="164"/>
  <c r="H29" i="164"/>
  <c r="G29" i="164"/>
  <c r="F29" i="164"/>
  <c r="E29" i="164"/>
  <c r="D29" i="164"/>
  <c r="C29" i="164"/>
  <c r="U28" i="164"/>
  <c r="T28" i="164"/>
  <c r="S28" i="164"/>
  <c r="R28" i="164"/>
  <c r="Q28" i="164"/>
  <c r="P28" i="164"/>
  <c r="O28" i="164"/>
  <c r="N28" i="164"/>
  <c r="M28" i="164"/>
  <c r="L28" i="164"/>
  <c r="K28" i="164"/>
  <c r="J28" i="164"/>
  <c r="I28" i="164"/>
  <c r="H28" i="164"/>
  <c r="G28" i="164"/>
  <c r="F28" i="164"/>
  <c r="E28" i="164"/>
  <c r="D28" i="164"/>
  <c r="C28" i="164"/>
  <c r="U50" i="150"/>
  <c r="U51" i="150"/>
  <c r="U52" i="150"/>
  <c r="U53" i="150"/>
  <c r="U54" i="150"/>
  <c r="U55" i="150"/>
  <c r="U56" i="150"/>
  <c r="U57" i="150"/>
  <c r="U58" i="150"/>
  <c r="U59" i="150"/>
  <c r="U60" i="150"/>
  <c r="U61" i="150"/>
  <c r="U62" i="150"/>
  <c r="U63" i="150"/>
  <c r="U64" i="150"/>
  <c r="U65" i="150"/>
  <c r="U66" i="150"/>
  <c r="U49" i="150"/>
  <c r="D66" i="150"/>
  <c r="D65" i="150"/>
  <c r="D64" i="150"/>
  <c r="D63" i="150"/>
  <c r="D62" i="150"/>
  <c r="D61" i="150"/>
  <c r="D60" i="150"/>
  <c r="D59" i="150"/>
  <c r="D58" i="150"/>
  <c r="D57" i="150"/>
  <c r="D56" i="150"/>
  <c r="D55" i="150"/>
  <c r="D54" i="150"/>
  <c r="D53" i="150"/>
  <c r="D52" i="150"/>
  <c r="D51" i="150"/>
  <c r="D50" i="150"/>
  <c r="D49" i="150"/>
  <c r="T66" i="150"/>
  <c r="S66" i="150"/>
  <c r="R66" i="150"/>
  <c r="Q66" i="150"/>
  <c r="P66" i="150"/>
  <c r="O66" i="150"/>
  <c r="N66" i="150"/>
  <c r="M66" i="150"/>
  <c r="L66" i="150"/>
  <c r="K66" i="150"/>
  <c r="J66" i="150"/>
  <c r="I66" i="150"/>
  <c r="H66" i="150"/>
  <c r="G66" i="150"/>
  <c r="F66" i="150"/>
  <c r="E66" i="150"/>
  <c r="T65" i="150"/>
  <c r="S65" i="150"/>
  <c r="R65" i="150"/>
  <c r="Q65" i="150"/>
  <c r="P65" i="150"/>
  <c r="O65" i="150"/>
  <c r="N65" i="150"/>
  <c r="M65" i="150"/>
  <c r="L65" i="150"/>
  <c r="K65" i="150"/>
  <c r="J65" i="150"/>
  <c r="I65" i="150"/>
  <c r="H65" i="150"/>
  <c r="G65" i="150"/>
  <c r="F65" i="150"/>
  <c r="E65" i="150"/>
  <c r="T64" i="150"/>
  <c r="S64" i="150"/>
  <c r="R64" i="150"/>
  <c r="Q64" i="150"/>
  <c r="P64" i="150"/>
  <c r="O64" i="150"/>
  <c r="N64" i="150"/>
  <c r="M64" i="150"/>
  <c r="L64" i="150"/>
  <c r="K64" i="150"/>
  <c r="J64" i="150"/>
  <c r="I64" i="150"/>
  <c r="H64" i="150"/>
  <c r="G64" i="150"/>
  <c r="F64" i="150"/>
  <c r="E64" i="150"/>
  <c r="T63" i="150"/>
  <c r="S63" i="150"/>
  <c r="R63" i="150"/>
  <c r="Q63" i="150"/>
  <c r="P63" i="150"/>
  <c r="O63" i="150"/>
  <c r="N63" i="150"/>
  <c r="M63" i="150"/>
  <c r="L63" i="150"/>
  <c r="K63" i="150"/>
  <c r="J63" i="150"/>
  <c r="I63" i="150"/>
  <c r="H63" i="150"/>
  <c r="G63" i="150"/>
  <c r="F63" i="150"/>
  <c r="E63" i="150"/>
  <c r="T62" i="150"/>
  <c r="S62" i="150"/>
  <c r="R62" i="150"/>
  <c r="Q62" i="150"/>
  <c r="P62" i="150"/>
  <c r="O62" i="150"/>
  <c r="N62" i="150"/>
  <c r="M62" i="150"/>
  <c r="L62" i="150"/>
  <c r="K62" i="150"/>
  <c r="J62" i="150"/>
  <c r="I62" i="150"/>
  <c r="H62" i="150"/>
  <c r="G62" i="150"/>
  <c r="F62" i="150"/>
  <c r="E62" i="150"/>
  <c r="T61" i="150"/>
  <c r="S61" i="150"/>
  <c r="R61" i="150"/>
  <c r="Q61" i="150"/>
  <c r="P61" i="150"/>
  <c r="O61" i="150"/>
  <c r="N61" i="150"/>
  <c r="M61" i="150"/>
  <c r="L61" i="150"/>
  <c r="K61" i="150"/>
  <c r="J61" i="150"/>
  <c r="I61" i="150"/>
  <c r="H61" i="150"/>
  <c r="G61" i="150"/>
  <c r="F61" i="150"/>
  <c r="E61" i="150"/>
  <c r="T60" i="150"/>
  <c r="S60" i="150"/>
  <c r="R60" i="150"/>
  <c r="Q60" i="150"/>
  <c r="P60" i="150"/>
  <c r="O60" i="150"/>
  <c r="N60" i="150"/>
  <c r="M60" i="150"/>
  <c r="L60" i="150"/>
  <c r="K60" i="150"/>
  <c r="J60" i="150"/>
  <c r="I60" i="150"/>
  <c r="H60" i="150"/>
  <c r="G60" i="150"/>
  <c r="F60" i="150"/>
  <c r="E60" i="150"/>
  <c r="T59" i="150"/>
  <c r="S59" i="150"/>
  <c r="R59" i="150"/>
  <c r="Q59" i="150"/>
  <c r="P59" i="150"/>
  <c r="O59" i="150"/>
  <c r="N59" i="150"/>
  <c r="M59" i="150"/>
  <c r="L59" i="150"/>
  <c r="K59" i="150"/>
  <c r="J59" i="150"/>
  <c r="I59" i="150"/>
  <c r="H59" i="150"/>
  <c r="G59" i="150"/>
  <c r="F59" i="150"/>
  <c r="E59" i="150"/>
  <c r="T58" i="150"/>
  <c r="S58" i="150"/>
  <c r="R58" i="150"/>
  <c r="Q58" i="150"/>
  <c r="P58" i="150"/>
  <c r="O58" i="150"/>
  <c r="N58" i="150"/>
  <c r="M58" i="150"/>
  <c r="L58" i="150"/>
  <c r="K58" i="150"/>
  <c r="J58" i="150"/>
  <c r="I58" i="150"/>
  <c r="H58" i="150"/>
  <c r="G58" i="150"/>
  <c r="F58" i="150"/>
  <c r="E58" i="150"/>
  <c r="T57" i="150"/>
  <c r="S57" i="150"/>
  <c r="R57" i="150"/>
  <c r="Q57" i="150"/>
  <c r="P57" i="150"/>
  <c r="O57" i="150"/>
  <c r="N57" i="150"/>
  <c r="M57" i="150"/>
  <c r="L57" i="150"/>
  <c r="K57" i="150"/>
  <c r="J57" i="150"/>
  <c r="I57" i="150"/>
  <c r="H57" i="150"/>
  <c r="G57" i="150"/>
  <c r="F57" i="150"/>
  <c r="E57" i="150"/>
  <c r="T56" i="150"/>
  <c r="S56" i="150"/>
  <c r="R56" i="150"/>
  <c r="Q56" i="150"/>
  <c r="P56" i="150"/>
  <c r="O56" i="150"/>
  <c r="N56" i="150"/>
  <c r="M56" i="150"/>
  <c r="L56" i="150"/>
  <c r="K56" i="150"/>
  <c r="J56" i="150"/>
  <c r="I56" i="150"/>
  <c r="H56" i="150"/>
  <c r="G56" i="150"/>
  <c r="F56" i="150"/>
  <c r="E56" i="150"/>
  <c r="T55" i="150"/>
  <c r="S55" i="150"/>
  <c r="R55" i="150"/>
  <c r="Q55" i="150"/>
  <c r="P55" i="150"/>
  <c r="O55" i="150"/>
  <c r="N55" i="150"/>
  <c r="M55" i="150"/>
  <c r="L55" i="150"/>
  <c r="K55" i="150"/>
  <c r="J55" i="150"/>
  <c r="I55" i="150"/>
  <c r="H55" i="150"/>
  <c r="G55" i="150"/>
  <c r="F55" i="150"/>
  <c r="E55" i="150"/>
  <c r="T54" i="150"/>
  <c r="S54" i="150"/>
  <c r="R54" i="150"/>
  <c r="Q54" i="150"/>
  <c r="P54" i="150"/>
  <c r="O54" i="150"/>
  <c r="N54" i="150"/>
  <c r="M54" i="150"/>
  <c r="L54" i="150"/>
  <c r="K54" i="150"/>
  <c r="J54" i="150"/>
  <c r="I54" i="150"/>
  <c r="H54" i="150"/>
  <c r="G54" i="150"/>
  <c r="F54" i="150"/>
  <c r="E54" i="150"/>
  <c r="T53" i="150"/>
  <c r="S53" i="150"/>
  <c r="R53" i="150"/>
  <c r="Q53" i="150"/>
  <c r="P53" i="150"/>
  <c r="O53" i="150"/>
  <c r="N53" i="150"/>
  <c r="M53" i="150"/>
  <c r="L53" i="150"/>
  <c r="K53" i="150"/>
  <c r="J53" i="150"/>
  <c r="I53" i="150"/>
  <c r="H53" i="150"/>
  <c r="G53" i="150"/>
  <c r="F53" i="150"/>
  <c r="E53" i="150"/>
  <c r="T52" i="150"/>
  <c r="S52" i="150"/>
  <c r="R52" i="150"/>
  <c r="Q52" i="150"/>
  <c r="P52" i="150"/>
  <c r="O52" i="150"/>
  <c r="N52" i="150"/>
  <c r="M52" i="150"/>
  <c r="L52" i="150"/>
  <c r="K52" i="150"/>
  <c r="J52" i="150"/>
  <c r="I52" i="150"/>
  <c r="H52" i="150"/>
  <c r="G52" i="150"/>
  <c r="F52" i="150"/>
  <c r="E52" i="150"/>
  <c r="T51" i="150"/>
  <c r="S51" i="150"/>
  <c r="R51" i="150"/>
  <c r="Q51" i="150"/>
  <c r="P51" i="150"/>
  <c r="O51" i="150"/>
  <c r="N51" i="150"/>
  <c r="M51" i="150"/>
  <c r="L51" i="150"/>
  <c r="K51" i="150"/>
  <c r="J51" i="150"/>
  <c r="I51" i="150"/>
  <c r="H51" i="150"/>
  <c r="G51" i="150"/>
  <c r="F51" i="150"/>
  <c r="E51" i="150"/>
  <c r="T50" i="150"/>
  <c r="S50" i="150"/>
  <c r="R50" i="150"/>
  <c r="Q50" i="150"/>
  <c r="P50" i="150"/>
  <c r="O50" i="150"/>
  <c r="N50" i="150"/>
  <c r="M50" i="150"/>
  <c r="L50" i="150"/>
  <c r="K50" i="150"/>
  <c r="J50" i="150"/>
  <c r="I50" i="150"/>
  <c r="H50" i="150"/>
  <c r="G50" i="150"/>
  <c r="F50" i="150"/>
  <c r="E50" i="150"/>
  <c r="T49" i="150"/>
  <c r="S49" i="150"/>
  <c r="R49" i="150"/>
  <c r="Q49" i="150"/>
  <c r="P49" i="150"/>
  <c r="O49" i="150"/>
  <c r="N49" i="150"/>
  <c r="M49" i="150"/>
  <c r="L49" i="150"/>
  <c r="K49" i="150"/>
  <c r="J49" i="150"/>
  <c r="I49" i="150"/>
  <c r="H49" i="150"/>
  <c r="G49" i="150"/>
  <c r="F49" i="150"/>
  <c r="E49" i="150"/>
  <c r="T46" i="150"/>
  <c r="S46" i="150"/>
  <c r="R46" i="150"/>
  <c r="Q46" i="150"/>
  <c r="P46" i="150"/>
  <c r="O46" i="150"/>
  <c r="N46" i="150"/>
  <c r="M46" i="150"/>
  <c r="L46" i="150"/>
  <c r="K46" i="150"/>
  <c r="J46" i="150"/>
  <c r="I46" i="150"/>
  <c r="H46" i="150"/>
  <c r="G46" i="150"/>
  <c r="F46" i="150"/>
  <c r="E46" i="150"/>
  <c r="D46" i="150"/>
  <c r="C46" i="150"/>
  <c r="T45" i="150"/>
  <c r="S45" i="150"/>
  <c r="R45" i="150"/>
  <c r="Q45" i="150"/>
  <c r="P45" i="150"/>
  <c r="O45" i="150"/>
  <c r="N45" i="150"/>
  <c r="M45" i="150"/>
  <c r="L45" i="150"/>
  <c r="K45" i="150"/>
  <c r="J45" i="150"/>
  <c r="I45" i="150"/>
  <c r="H45" i="150"/>
  <c r="G45" i="150"/>
  <c r="F45" i="150"/>
  <c r="E45" i="150"/>
  <c r="D45" i="150"/>
  <c r="C45" i="150"/>
  <c r="T44" i="150"/>
  <c r="S44" i="150"/>
  <c r="R44" i="150"/>
  <c r="Q44" i="150"/>
  <c r="P44" i="150"/>
  <c r="O44" i="150"/>
  <c r="N44" i="150"/>
  <c r="M44" i="150"/>
  <c r="L44" i="150"/>
  <c r="K44" i="150"/>
  <c r="J44" i="150"/>
  <c r="I44" i="150"/>
  <c r="H44" i="150"/>
  <c r="G44" i="150"/>
  <c r="F44" i="150"/>
  <c r="E44" i="150"/>
  <c r="D44" i="150"/>
  <c r="C44" i="150"/>
  <c r="T43" i="150"/>
  <c r="S43" i="150"/>
  <c r="R43" i="150"/>
  <c r="Q43" i="150"/>
  <c r="P43" i="150"/>
  <c r="O43" i="150"/>
  <c r="N43" i="150"/>
  <c r="M43" i="150"/>
  <c r="L43" i="150"/>
  <c r="K43" i="150"/>
  <c r="J43" i="150"/>
  <c r="I43" i="150"/>
  <c r="H43" i="150"/>
  <c r="G43" i="150"/>
  <c r="F43" i="150"/>
  <c r="E43" i="150"/>
  <c r="D43" i="150"/>
  <c r="C43" i="150"/>
  <c r="T42" i="150"/>
  <c r="S42" i="150"/>
  <c r="R42" i="150"/>
  <c r="Q42" i="150"/>
  <c r="P42" i="150"/>
  <c r="O42" i="150"/>
  <c r="N42" i="150"/>
  <c r="M42" i="150"/>
  <c r="L42" i="150"/>
  <c r="K42" i="150"/>
  <c r="J42" i="150"/>
  <c r="I42" i="150"/>
  <c r="H42" i="150"/>
  <c r="G42" i="150"/>
  <c r="F42" i="150"/>
  <c r="E42" i="150"/>
  <c r="D42" i="150"/>
  <c r="C42" i="150"/>
  <c r="T41" i="150"/>
  <c r="S41" i="150"/>
  <c r="R41" i="150"/>
  <c r="Q41" i="150"/>
  <c r="P41" i="150"/>
  <c r="O41" i="150"/>
  <c r="N41" i="150"/>
  <c r="M41" i="150"/>
  <c r="L41" i="150"/>
  <c r="K41" i="150"/>
  <c r="J41" i="150"/>
  <c r="I41" i="150"/>
  <c r="H41" i="150"/>
  <c r="G41" i="150"/>
  <c r="F41" i="150"/>
  <c r="E41" i="150"/>
  <c r="D41" i="150"/>
  <c r="C41" i="150"/>
  <c r="T40" i="150"/>
  <c r="S40" i="150"/>
  <c r="R40" i="150"/>
  <c r="Q40" i="150"/>
  <c r="P40" i="150"/>
  <c r="O40" i="150"/>
  <c r="N40" i="150"/>
  <c r="M40" i="150"/>
  <c r="L40" i="150"/>
  <c r="K40" i="150"/>
  <c r="J40" i="150"/>
  <c r="I40" i="150"/>
  <c r="H40" i="150"/>
  <c r="G40" i="150"/>
  <c r="F40" i="150"/>
  <c r="E40" i="150"/>
  <c r="D40" i="150"/>
  <c r="C40" i="150"/>
  <c r="T39" i="150"/>
  <c r="S39" i="150"/>
  <c r="R39" i="150"/>
  <c r="Q39" i="150"/>
  <c r="P39" i="150"/>
  <c r="O39" i="150"/>
  <c r="N39" i="150"/>
  <c r="M39" i="150"/>
  <c r="L39" i="150"/>
  <c r="K39" i="150"/>
  <c r="J39" i="150"/>
  <c r="I39" i="150"/>
  <c r="H39" i="150"/>
  <c r="G39" i="150"/>
  <c r="F39" i="150"/>
  <c r="E39" i="150"/>
  <c r="D39" i="150"/>
  <c r="C39" i="150"/>
  <c r="T38" i="150"/>
  <c r="S38" i="150"/>
  <c r="R38" i="150"/>
  <c r="Q38" i="150"/>
  <c r="P38" i="150"/>
  <c r="O38" i="150"/>
  <c r="N38" i="150"/>
  <c r="M38" i="150"/>
  <c r="L38" i="150"/>
  <c r="K38" i="150"/>
  <c r="J38" i="150"/>
  <c r="I38" i="150"/>
  <c r="H38" i="150"/>
  <c r="G38" i="150"/>
  <c r="F38" i="150"/>
  <c r="E38" i="150"/>
  <c r="D38" i="150"/>
  <c r="C38" i="150"/>
  <c r="T37" i="150"/>
  <c r="S37" i="150"/>
  <c r="R37" i="150"/>
  <c r="Q37" i="150"/>
  <c r="P37" i="150"/>
  <c r="O37" i="150"/>
  <c r="N37" i="150"/>
  <c r="M37" i="150"/>
  <c r="L37" i="150"/>
  <c r="K37" i="150"/>
  <c r="J37" i="150"/>
  <c r="I37" i="150"/>
  <c r="H37" i="150"/>
  <c r="G37" i="150"/>
  <c r="F37" i="150"/>
  <c r="E37" i="150"/>
  <c r="D37" i="150"/>
  <c r="C37" i="150"/>
  <c r="T36" i="150"/>
  <c r="S36" i="150"/>
  <c r="R36" i="150"/>
  <c r="Q36" i="150"/>
  <c r="P36" i="150"/>
  <c r="O36" i="150"/>
  <c r="N36" i="150"/>
  <c r="M36" i="150"/>
  <c r="L36" i="150"/>
  <c r="K36" i="150"/>
  <c r="J36" i="150"/>
  <c r="I36" i="150"/>
  <c r="H36" i="150"/>
  <c r="G36" i="150"/>
  <c r="F36" i="150"/>
  <c r="E36" i="150"/>
  <c r="D36" i="150"/>
  <c r="C36" i="150"/>
  <c r="T35" i="150"/>
  <c r="S35" i="150"/>
  <c r="R35" i="150"/>
  <c r="Q35" i="150"/>
  <c r="P35" i="150"/>
  <c r="O35" i="150"/>
  <c r="N35" i="150"/>
  <c r="M35" i="150"/>
  <c r="L35" i="150"/>
  <c r="K35" i="150"/>
  <c r="J35" i="150"/>
  <c r="I35" i="150"/>
  <c r="H35" i="150"/>
  <c r="G35" i="150"/>
  <c r="F35" i="150"/>
  <c r="E35" i="150"/>
  <c r="D35" i="150"/>
  <c r="C35" i="150"/>
  <c r="T34" i="150"/>
  <c r="S34" i="150"/>
  <c r="R34" i="150"/>
  <c r="Q34" i="150"/>
  <c r="P34" i="150"/>
  <c r="O34" i="150"/>
  <c r="N34" i="150"/>
  <c r="M34" i="150"/>
  <c r="L34" i="150"/>
  <c r="K34" i="150"/>
  <c r="J34" i="150"/>
  <c r="I34" i="150"/>
  <c r="H34" i="150"/>
  <c r="G34" i="150"/>
  <c r="F34" i="150"/>
  <c r="E34" i="150"/>
  <c r="D34" i="150"/>
  <c r="C34" i="150"/>
  <c r="T33" i="150"/>
  <c r="S33" i="150"/>
  <c r="R33" i="150"/>
  <c r="Q33" i="150"/>
  <c r="P33" i="150"/>
  <c r="O33" i="150"/>
  <c r="N33" i="150"/>
  <c r="M33" i="150"/>
  <c r="L33" i="150"/>
  <c r="K33" i="150"/>
  <c r="J33" i="150"/>
  <c r="I33" i="150"/>
  <c r="H33" i="150"/>
  <c r="G33" i="150"/>
  <c r="F33" i="150"/>
  <c r="E33" i="150"/>
  <c r="D33" i="150"/>
  <c r="C33" i="150"/>
  <c r="T32" i="150"/>
  <c r="S32" i="150"/>
  <c r="R32" i="150"/>
  <c r="Q32" i="150"/>
  <c r="P32" i="150"/>
  <c r="O32" i="150"/>
  <c r="N32" i="150"/>
  <c r="M32" i="150"/>
  <c r="L32" i="150"/>
  <c r="K32" i="150"/>
  <c r="J32" i="150"/>
  <c r="I32" i="150"/>
  <c r="H32" i="150"/>
  <c r="G32" i="150"/>
  <c r="F32" i="150"/>
  <c r="E32" i="150"/>
  <c r="D32" i="150"/>
  <c r="C32" i="150"/>
  <c r="T31" i="150"/>
  <c r="S31" i="150"/>
  <c r="R31" i="150"/>
  <c r="Q31" i="150"/>
  <c r="P31" i="150"/>
  <c r="O31" i="150"/>
  <c r="N31" i="150"/>
  <c r="M31" i="150"/>
  <c r="L31" i="150"/>
  <c r="K31" i="150"/>
  <c r="J31" i="150"/>
  <c r="I31" i="150"/>
  <c r="H31" i="150"/>
  <c r="G31" i="150"/>
  <c r="F31" i="150"/>
  <c r="E31" i="150"/>
  <c r="D31" i="150"/>
  <c r="C31" i="150"/>
  <c r="T30" i="150"/>
  <c r="S30" i="150"/>
  <c r="R30" i="150"/>
  <c r="Q30" i="150"/>
  <c r="P30" i="150"/>
  <c r="O30" i="150"/>
  <c r="N30" i="150"/>
  <c r="M30" i="150"/>
  <c r="L30" i="150"/>
  <c r="K30" i="150"/>
  <c r="J30" i="150"/>
  <c r="I30" i="150"/>
  <c r="H30" i="150"/>
  <c r="G30" i="150"/>
  <c r="F30" i="150"/>
  <c r="E30" i="150"/>
  <c r="D30" i="150"/>
  <c r="C30" i="150"/>
  <c r="T29" i="150"/>
  <c r="S29" i="150"/>
  <c r="R29" i="150"/>
  <c r="Q29" i="150"/>
  <c r="P29" i="150"/>
  <c r="O29" i="150"/>
  <c r="N29" i="150"/>
  <c r="M29" i="150"/>
  <c r="L29" i="150"/>
  <c r="K29" i="150"/>
  <c r="J29" i="150"/>
  <c r="I29" i="150"/>
  <c r="H29" i="150"/>
  <c r="G29" i="150"/>
  <c r="F29" i="150"/>
  <c r="E29" i="150"/>
  <c r="D29" i="150"/>
  <c r="C29" i="150"/>
  <c r="U63" i="163"/>
  <c r="U62" i="163"/>
  <c r="U61" i="163"/>
  <c r="U60" i="163"/>
  <c r="U59" i="163"/>
  <c r="U58" i="163"/>
  <c r="U57" i="163"/>
  <c r="U56" i="163"/>
  <c r="U55" i="163"/>
  <c r="U54" i="163"/>
  <c r="U53" i="163"/>
  <c r="U52" i="163"/>
  <c r="U51" i="163"/>
  <c r="U50" i="163"/>
  <c r="U49" i="163"/>
  <c r="U48" i="163"/>
  <c r="U47" i="163"/>
  <c r="F47" i="163"/>
  <c r="G47" i="163"/>
  <c r="H47" i="163"/>
  <c r="I47" i="163"/>
  <c r="J47" i="163"/>
  <c r="K47" i="163"/>
  <c r="L47" i="163"/>
  <c r="M47" i="163"/>
  <c r="N47" i="163"/>
  <c r="O47" i="163"/>
  <c r="P47" i="163"/>
  <c r="Q47" i="163"/>
  <c r="R47" i="163"/>
  <c r="S47" i="163"/>
  <c r="T47" i="163"/>
  <c r="F48" i="163"/>
  <c r="G48" i="163"/>
  <c r="H48" i="163"/>
  <c r="I48" i="163"/>
  <c r="J48" i="163"/>
  <c r="K48" i="163"/>
  <c r="L48" i="163"/>
  <c r="M48" i="163"/>
  <c r="N48" i="163"/>
  <c r="O48" i="163"/>
  <c r="P48" i="163"/>
  <c r="Q48" i="163"/>
  <c r="R48" i="163"/>
  <c r="S48" i="163"/>
  <c r="T48" i="163"/>
  <c r="F49" i="163"/>
  <c r="G49" i="163"/>
  <c r="H49" i="163"/>
  <c r="I49" i="163"/>
  <c r="J49" i="163"/>
  <c r="K49" i="163"/>
  <c r="L49" i="163"/>
  <c r="M49" i="163"/>
  <c r="N49" i="163"/>
  <c r="O49" i="163"/>
  <c r="P49" i="163"/>
  <c r="Q49" i="163"/>
  <c r="R49" i="163"/>
  <c r="S49" i="163"/>
  <c r="T49" i="163"/>
  <c r="F50" i="163"/>
  <c r="G50" i="163"/>
  <c r="H50" i="163"/>
  <c r="I50" i="163"/>
  <c r="J50" i="163"/>
  <c r="K50" i="163"/>
  <c r="L50" i="163"/>
  <c r="M50" i="163"/>
  <c r="N50" i="163"/>
  <c r="O50" i="163"/>
  <c r="P50" i="163"/>
  <c r="Q50" i="163"/>
  <c r="R50" i="163"/>
  <c r="S50" i="163"/>
  <c r="T50" i="163"/>
  <c r="F51" i="163"/>
  <c r="G51" i="163"/>
  <c r="H51" i="163"/>
  <c r="I51" i="163"/>
  <c r="J51" i="163"/>
  <c r="K51" i="163"/>
  <c r="L51" i="163"/>
  <c r="M51" i="163"/>
  <c r="N51" i="163"/>
  <c r="O51" i="163"/>
  <c r="P51" i="163"/>
  <c r="Q51" i="163"/>
  <c r="R51" i="163"/>
  <c r="S51" i="163"/>
  <c r="T51" i="163"/>
  <c r="F52" i="163"/>
  <c r="G52" i="163"/>
  <c r="H52" i="163"/>
  <c r="I52" i="163"/>
  <c r="J52" i="163"/>
  <c r="K52" i="163"/>
  <c r="L52" i="163"/>
  <c r="M52" i="163"/>
  <c r="N52" i="163"/>
  <c r="O52" i="163"/>
  <c r="P52" i="163"/>
  <c r="Q52" i="163"/>
  <c r="R52" i="163"/>
  <c r="S52" i="163"/>
  <c r="T52" i="163"/>
  <c r="F53" i="163"/>
  <c r="G53" i="163"/>
  <c r="H53" i="163"/>
  <c r="I53" i="163"/>
  <c r="J53" i="163"/>
  <c r="K53" i="163"/>
  <c r="L53" i="163"/>
  <c r="M53" i="163"/>
  <c r="N53" i="163"/>
  <c r="O53" i="163"/>
  <c r="P53" i="163"/>
  <c r="Q53" i="163"/>
  <c r="R53" i="163"/>
  <c r="S53" i="163"/>
  <c r="T53" i="163"/>
  <c r="F54" i="163"/>
  <c r="G54" i="163"/>
  <c r="H54" i="163"/>
  <c r="I54" i="163"/>
  <c r="J54" i="163"/>
  <c r="K54" i="163"/>
  <c r="L54" i="163"/>
  <c r="M54" i="163"/>
  <c r="N54" i="163"/>
  <c r="O54" i="163"/>
  <c r="P54" i="163"/>
  <c r="Q54" i="163"/>
  <c r="R54" i="163"/>
  <c r="S54" i="163"/>
  <c r="T54" i="163"/>
  <c r="F55" i="163"/>
  <c r="G55" i="163"/>
  <c r="H55" i="163"/>
  <c r="I55" i="163"/>
  <c r="J55" i="163"/>
  <c r="K55" i="163"/>
  <c r="L55" i="163"/>
  <c r="M55" i="163"/>
  <c r="N55" i="163"/>
  <c r="O55" i="163"/>
  <c r="P55" i="163"/>
  <c r="Q55" i="163"/>
  <c r="R55" i="163"/>
  <c r="S55" i="163"/>
  <c r="T55" i="163"/>
  <c r="F56" i="163"/>
  <c r="G56" i="163"/>
  <c r="H56" i="163"/>
  <c r="I56" i="163"/>
  <c r="J56" i="163"/>
  <c r="K56" i="163"/>
  <c r="L56" i="163"/>
  <c r="M56" i="163"/>
  <c r="N56" i="163"/>
  <c r="O56" i="163"/>
  <c r="P56" i="163"/>
  <c r="Q56" i="163"/>
  <c r="R56" i="163"/>
  <c r="S56" i="163"/>
  <c r="T56" i="163"/>
  <c r="F57" i="163"/>
  <c r="G57" i="163"/>
  <c r="H57" i="163"/>
  <c r="I57" i="163"/>
  <c r="J57" i="163"/>
  <c r="K57" i="163"/>
  <c r="L57" i="163"/>
  <c r="M57" i="163"/>
  <c r="N57" i="163"/>
  <c r="O57" i="163"/>
  <c r="P57" i="163"/>
  <c r="Q57" i="163"/>
  <c r="R57" i="163"/>
  <c r="S57" i="163"/>
  <c r="T57" i="163"/>
  <c r="F58" i="163"/>
  <c r="G58" i="163"/>
  <c r="H58" i="163"/>
  <c r="I58" i="163"/>
  <c r="J58" i="163"/>
  <c r="K58" i="163"/>
  <c r="L58" i="163"/>
  <c r="M58" i="163"/>
  <c r="N58" i="163"/>
  <c r="O58" i="163"/>
  <c r="P58" i="163"/>
  <c r="Q58" i="163"/>
  <c r="R58" i="163"/>
  <c r="S58" i="163"/>
  <c r="T58" i="163"/>
  <c r="F59" i="163"/>
  <c r="G59" i="163"/>
  <c r="H59" i="163"/>
  <c r="I59" i="163"/>
  <c r="J59" i="163"/>
  <c r="K59" i="163"/>
  <c r="L59" i="163"/>
  <c r="M59" i="163"/>
  <c r="N59" i="163"/>
  <c r="O59" i="163"/>
  <c r="P59" i="163"/>
  <c r="Q59" i="163"/>
  <c r="R59" i="163"/>
  <c r="S59" i="163"/>
  <c r="T59" i="163"/>
  <c r="F60" i="163"/>
  <c r="G60" i="163"/>
  <c r="H60" i="163"/>
  <c r="I60" i="163"/>
  <c r="J60" i="163"/>
  <c r="K60" i="163"/>
  <c r="L60" i="163"/>
  <c r="M60" i="163"/>
  <c r="N60" i="163"/>
  <c r="O60" i="163"/>
  <c r="P60" i="163"/>
  <c r="Q60" i="163"/>
  <c r="R60" i="163"/>
  <c r="S60" i="163"/>
  <c r="T60" i="163"/>
  <c r="F61" i="163"/>
  <c r="G61" i="163"/>
  <c r="H61" i="163"/>
  <c r="I61" i="163"/>
  <c r="J61" i="163"/>
  <c r="K61" i="163"/>
  <c r="L61" i="163"/>
  <c r="M61" i="163"/>
  <c r="N61" i="163"/>
  <c r="O61" i="163"/>
  <c r="P61" i="163"/>
  <c r="Q61" i="163"/>
  <c r="R61" i="163"/>
  <c r="S61" i="163"/>
  <c r="T61" i="163"/>
  <c r="F62" i="163"/>
  <c r="G62" i="163"/>
  <c r="H62" i="163"/>
  <c r="I62" i="163"/>
  <c r="J62" i="163"/>
  <c r="K62" i="163"/>
  <c r="L62" i="163"/>
  <c r="M62" i="163"/>
  <c r="N62" i="163"/>
  <c r="O62" i="163"/>
  <c r="P62" i="163"/>
  <c r="Q62" i="163"/>
  <c r="R62" i="163"/>
  <c r="S62" i="163"/>
  <c r="T62" i="163"/>
  <c r="F63" i="163"/>
  <c r="G63" i="163"/>
  <c r="H63" i="163"/>
  <c r="I63" i="163"/>
  <c r="J63" i="163"/>
  <c r="K63" i="163"/>
  <c r="L63" i="163"/>
  <c r="M63" i="163"/>
  <c r="N63" i="163"/>
  <c r="O63" i="163"/>
  <c r="P63" i="163"/>
  <c r="Q63" i="163"/>
  <c r="R63" i="163"/>
  <c r="S63" i="163"/>
  <c r="T63" i="163"/>
  <c r="D48" i="163"/>
  <c r="E48" i="163"/>
  <c r="D49" i="163"/>
  <c r="E49" i="163"/>
  <c r="D50" i="163"/>
  <c r="E50" i="163"/>
  <c r="D51" i="163"/>
  <c r="E51" i="163"/>
  <c r="D52" i="163"/>
  <c r="E52" i="163"/>
  <c r="D53" i="163"/>
  <c r="E53" i="163"/>
  <c r="D54" i="163"/>
  <c r="E54" i="163"/>
  <c r="D55" i="163"/>
  <c r="E55" i="163"/>
  <c r="D56" i="163"/>
  <c r="E56" i="163"/>
  <c r="D57" i="163"/>
  <c r="E57" i="163"/>
  <c r="D58" i="163"/>
  <c r="E58" i="163"/>
  <c r="D59" i="163"/>
  <c r="E59" i="163"/>
  <c r="D60" i="163"/>
  <c r="E60" i="163"/>
  <c r="D61" i="163"/>
  <c r="E61" i="163"/>
  <c r="D62" i="163"/>
  <c r="E62" i="163"/>
  <c r="D63" i="163"/>
  <c r="E63" i="163"/>
  <c r="D47" i="163"/>
  <c r="E47" i="163"/>
  <c r="U44" i="163"/>
  <c r="T44" i="163"/>
  <c r="S44" i="163"/>
  <c r="R44" i="163"/>
  <c r="Q44" i="163"/>
  <c r="P44" i="163"/>
  <c r="O44" i="163"/>
  <c r="N44" i="163"/>
  <c r="M44" i="163"/>
  <c r="L44" i="163"/>
  <c r="K44" i="163"/>
  <c r="J44" i="163"/>
  <c r="I44" i="163"/>
  <c r="H44" i="163"/>
  <c r="G44" i="163"/>
  <c r="F44" i="163"/>
  <c r="E44" i="163"/>
  <c r="D44" i="163"/>
  <c r="C44" i="163"/>
  <c r="U43" i="163"/>
  <c r="T43" i="163"/>
  <c r="S43" i="163"/>
  <c r="R43" i="163"/>
  <c r="Q43" i="163"/>
  <c r="P43" i="163"/>
  <c r="O43" i="163"/>
  <c r="N43" i="163"/>
  <c r="M43" i="163"/>
  <c r="L43" i="163"/>
  <c r="K43" i="163"/>
  <c r="J43" i="163"/>
  <c r="I43" i="163"/>
  <c r="H43" i="163"/>
  <c r="G43" i="163"/>
  <c r="F43" i="163"/>
  <c r="E43" i="163"/>
  <c r="D43" i="163"/>
  <c r="C43" i="163"/>
  <c r="U42" i="163"/>
  <c r="T42" i="163"/>
  <c r="S42" i="163"/>
  <c r="R42" i="163"/>
  <c r="Q42" i="163"/>
  <c r="P42" i="163"/>
  <c r="O42" i="163"/>
  <c r="N42" i="163"/>
  <c r="M42" i="163"/>
  <c r="L42" i="163"/>
  <c r="K42" i="163"/>
  <c r="J42" i="163"/>
  <c r="I42" i="163"/>
  <c r="H42" i="163"/>
  <c r="G42" i="163"/>
  <c r="F42" i="163"/>
  <c r="E42" i="163"/>
  <c r="D42" i="163"/>
  <c r="C42" i="163"/>
  <c r="U41" i="163"/>
  <c r="T41" i="163"/>
  <c r="S41" i="163"/>
  <c r="R41" i="163"/>
  <c r="Q41" i="163"/>
  <c r="P41" i="163"/>
  <c r="O41" i="163"/>
  <c r="N41" i="163"/>
  <c r="M41" i="163"/>
  <c r="L41" i="163"/>
  <c r="K41" i="163"/>
  <c r="J41" i="163"/>
  <c r="I41" i="163"/>
  <c r="H41" i="163"/>
  <c r="G41" i="163"/>
  <c r="F41" i="163"/>
  <c r="E41" i="163"/>
  <c r="D41" i="163"/>
  <c r="C41" i="163"/>
  <c r="U40" i="163"/>
  <c r="T40" i="163"/>
  <c r="S40" i="163"/>
  <c r="R40" i="163"/>
  <c r="Q40" i="163"/>
  <c r="P40" i="163"/>
  <c r="O40" i="163"/>
  <c r="N40" i="163"/>
  <c r="M40" i="163"/>
  <c r="L40" i="163"/>
  <c r="K40" i="163"/>
  <c r="J40" i="163"/>
  <c r="I40" i="163"/>
  <c r="H40" i="163"/>
  <c r="G40" i="163"/>
  <c r="F40" i="163"/>
  <c r="E40" i="163"/>
  <c r="D40" i="163"/>
  <c r="C40" i="163"/>
  <c r="U39" i="163"/>
  <c r="T39" i="163"/>
  <c r="S39" i="163"/>
  <c r="R39" i="163"/>
  <c r="Q39" i="163"/>
  <c r="P39" i="163"/>
  <c r="O39" i="163"/>
  <c r="N39" i="163"/>
  <c r="M39" i="163"/>
  <c r="L39" i="163"/>
  <c r="K39" i="163"/>
  <c r="J39" i="163"/>
  <c r="I39" i="163"/>
  <c r="H39" i="163"/>
  <c r="G39" i="163"/>
  <c r="F39" i="163"/>
  <c r="E39" i="163"/>
  <c r="D39" i="163"/>
  <c r="C39" i="163"/>
  <c r="U38" i="163"/>
  <c r="T38" i="163"/>
  <c r="S38" i="163"/>
  <c r="R38" i="163"/>
  <c r="Q38" i="163"/>
  <c r="P38" i="163"/>
  <c r="O38" i="163"/>
  <c r="N38" i="163"/>
  <c r="M38" i="163"/>
  <c r="L38" i="163"/>
  <c r="K38" i="163"/>
  <c r="J38" i="163"/>
  <c r="I38" i="163"/>
  <c r="H38" i="163"/>
  <c r="G38" i="163"/>
  <c r="F38" i="163"/>
  <c r="E38" i="163"/>
  <c r="D38" i="163"/>
  <c r="C38" i="163"/>
  <c r="U37" i="163"/>
  <c r="T37" i="163"/>
  <c r="S37" i="163"/>
  <c r="R37" i="163"/>
  <c r="Q37" i="163"/>
  <c r="P37" i="163"/>
  <c r="O37" i="163"/>
  <c r="N37" i="163"/>
  <c r="M37" i="163"/>
  <c r="L37" i="163"/>
  <c r="K37" i="163"/>
  <c r="J37" i="163"/>
  <c r="I37" i="163"/>
  <c r="H37" i="163"/>
  <c r="G37" i="163"/>
  <c r="F37" i="163"/>
  <c r="E37" i="163"/>
  <c r="D37" i="163"/>
  <c r="C37" i="163"/>
  <c r="U36" i="163"/>
  <c r="T36" i="163"/>
  <c r="S36" i="163"/>
  <c r="R36" i="163"/>
  <c r="Q36" i="163"/>
  <c r="P36" i="163"/>
  <c r="O36" i="163"/>
  <c r="N36" i="163"/>
  <c r="M36" i="163"/>
  <c r="L36" i="163"/>
  <c r="K36" i="163"/>
  <c r="J36" i="163"/>
  <c r="I36" i="163"/>
  <c r="H36" i="163"/>
  <c r="G36" i="163"/>
  <c r="F36" i="163"/>
  <c r="E36" i="163"/>
  <c r="D36" i="163"/>
  <c r="C36" i="163"/>
  <c r="U35" i="163"/>
  <c r="T35" i="163"/>
  <c r="S35" i="163"/>
  <c r="R35" i="163"/>
  <c r="Q35" i="163"/>
  <c r="P35" i="163"/>
  <c r="O35" i="163"/>
  <c r="N35" i="163"/>
  <c r="M35" i="163"/>
  <c r="L35" i="163"/>
  <c r="K35" i="163"/>
  <c r="J35" i="163"/>
  <c r="I35" i="163"/>
  <c r="H35" i="163"/>
  <c r="G35" i="163"/>
  <c r="F35" i="163"/>
  <c r="E35" i="163"/>
  <c r="D35" i="163"/>
  <c r="C35" i="163"/>
  <c r="U34" i="163"/>
  <c r="T34" i="163"/>
  <c r="S34" i="163"/>
  <c r="R34" i="163"/>
  <c r="Q34" i="163"/>
  <c r="P34" i="163"/>
  <c r="O34" i="163"/>
  <c r="N34" i="163"/>
  <c r="M34" i="163"/>
  <c r="L34" i="163"/>
  <c r="K34" i="163"/>
  <c r="J34" i="163"/>
  <c r="I34" i="163"/>
  <c r="H34" i="163"/>
  <c r="G34" i="163"/>
  <c r="F34" i="163"/>
  <c r="E34" i="163"/>
  <c r="D34" i="163"/>
  <c r="C34" i="163"/>
  <c r="U33" i="163"/>
  <c r="T33" i="163"/>
  <c r="S33" i="163"/>
  <c r="R33" i="163"/>
  <c r="Q33" i="163"/>
  <c r="P33" i="163"/>
  <c r="O33" i="163"/>
  <c r="N33" i="163"/>
  <c r="M33" i="163"/>
  <c r="L33" i="163"/>
  <c r="K33" i="163"/>
  <c r="J33" i="163"/>
  <c r="I33" i="163"/>
  <c r="H33" i="163"/>
  <c r="G33" i="163"/>
  <c r="F33" i="163"/>
  <c r="E33" i="163"/>
  <c r="D33" i="163"/>
  <c r="C33" i="163"/>
  <c r="U32" i="163"/>
  <c r="T32" i="163"/>
  <c r="S32" i="163"/>
  <c r="R32" i="163"/>
  <c r="Q32" i="163"/>
  <c r="P32" i="163"/>
  <c r="O32" i="163"/>
  <c r="N32" i="163"/>
  <c r="M32" i="163"/>
  <c r="L32" i="163"/>
  <c r="K32" i="163"/>
  <c r="J32" i="163"/>
  <c r="I32" i="163"/>
  <c r="H32" i="163"/>
  <c r="G32" i="163"/>
  <c r="F32" i="163"/>
  <c r="E32" i="163"/>
  <c r="D32" i="163"/>
  <c r="C32" i="163"/>
  <c r="U31" i="163"/>
  <c r="T31" i="163"/>
  <c r="S31" i="163"/>
  <c r="R31" i="163"/>
  <c r="Q31" i="163"/>
  <c r="P31" i="163"/>
  <c r="O31" i="163"/>
  <c r="N31" i="163"/>
  <c r="M31" i="163"/>
  <c r="L31" i="163"/>
  <c r="K31" i="163"/>
  <c r="J31" i="163"/>
  <c r="I31" i="163"/>
  <c r="H31" i="163"/>
  <c r="G31" i="163"/>
  <c r="F31" i="163"/>
  <c r="E31" i="163"/>
  <c r="D31" i="163"/>
  <c r="C31" i="163"/>
  <c r="U30" i="163"/>
  <c r="T30" i="163"/>
  <c r="S30" i="163"/>
  <c r="R30" i="163"/>
  <c r="Q30" i="163"/>
  <c r="P30" i="163"/>
  <c r="O30" i="163"/>
  <c r="N30" i="163"/>
  <c r="M30" i="163"/>
  <c r="L30" i="163"/>
  <c r="K30" i="163"/>
  <c r="J30" i="163"/>
  <c r="I30" i="163"/>
  <c r="H30" i="163"/>
  <c r="G30" i="163"/>
  <c r="F30" i="163"/>
  <c r="E30" i="163"/>
  <c r="D30" i="163"/>
  <c r="C30" i="163"/>
  <c r="U29" i="163"/>
  <c r="T29" i="163"/>
  <c r="S29" i="163"/>
  <c r="R29" i="163"/>
  <c r="Q29" i="163"/>
  <c r="P29" i="163"/>
  <c r="O29" i="163"/>
  <c r="N29" i="163"/>
  <c r="M29" i="163"/>
  <c r="L29" i="163"/>
  <c r="K29" i="163"/>
  <c r="J29" i="163"/>
  <c r="I29" i="163"/>
  <c r="H29" i="163"/>
  <c r="G29" i="163"/>
  <c r="F29" i="163"/>
  <c r="E29" i="163"/>
  <c r="D29" i="163"/>
  <c r="C29" i="163"/>
  <c r="D28" i="163"/>
  <c r="E28" i="163"/>
  <c r="F28" i="163"/>
  <c r="G28" i="163"/>
  <c r="H28" i="163"/>
  <c r="I28" i="163"/>
  <c r="J28" i="163"/>
  <c r="K28" i="163"/>
  <c r="L28" i="163"/>
  <c r="M28" i="163"/>
  <c r="N28" i="163"/>
  <c r="O28" i="163"/>
  <c r="P28" i="163"/>
  <c r="Q28" i="163"/>
  <c r="R28" i="163"/>
  <c r="S28" i="163"/>
  <c r="T28" i="163"/>
  <c r="U28" i="163"/>
  <c r="C28" i="163"/>
  <c r="U50" i="149"/>
  <c r="U51" i="149"/>
  <c r="U52" i="149"/>
  <c r="U53" i="149"/>
  <c r="U54" i="149"/>
  <c r="U55" i="149"/>
  <c r="U56" i="149"/>
  <c r="U57" i="149"/>
  <c r="U58" i="149"/>
  <c r="U59" i="149"/>
  <c r="U60" i="149"/>
  <c r="U61" i="149"/>
  <c r="U62" i="149"/>
  <c r="U63" i="149"/>
  <c r="U64" i="149"/>
  <c r="U65" i="149"/>
  <c r="U66" i="149"/>
  <c r="U49" i="149"/>
  <c r="F49" i="149"/>
  <c r="G49" i="149"/>
  <c r="H49" i="149"/>
  <c r="I49" i="149"/>
  <c r="J49" i="149"/>
  <c r="K49" i="149"/>
  <c r="L49" i="149"/>
  <c r="M49" i="149"/>
  <c r="N49" i="149"/>
  <c r="O49" i="149"/>
  <c r="P49" i="149"/>
  <c r="Q49" i="149"/>
  <c r="R49" i="149"/>
  <c r="S49" i="149"/>
  <c r="T49" i="149"/>
  <c r="F50" i="149"/>
  <c r="G50" i="149"/>
  <c r="H50" i="149"/>
  <c r="I50" i="149"/>
  <c r="J50" i="149"/>
  <c r="K50" i="149"/>
  <c r="L50" i="149"/>
  <c r="M50" i="149"/>
  <c r="N50" i="149"/>
  <c r="O50" i="149"/>
  <c r="P50" i="149"/>
  <c r="Q50" i="149"/>
  <c r="R50" i="149"/>
  <c r="S50" i="149"/>
  <c r="T50" i="149"/>
  <c r="F51" i="149"/>
  <c r="G51" i="149"/>
  <c r="H51" i="149"/>
  <c r="I51" i="149"/>
  <c r="J51" i="149"/>
  <c r="K51" i="149"/>
  <c r="L51" i="149"/>
  <c r="M51" i="149"/>
  <c r="N51" i="149"/>
  <c r="O51" i="149"/>
  <c r="P51" i="149"/>
  <c r="Q51" i="149"/>
  <c r="R51" i="149"/>
  <c r="S51" i="149"/>
  <c r="T51" i="149"/>
  <c r="F52" i="149"/>
  <c r="G52" i="149"/>
  <c r="H52" i="149"/>
  <c r="I52" i="149"/>
  <c r="J52" i="149"/>
  <c r="K52" i="149"/>
  <c r="L52" i="149"/>
  <c r="M52" i="149"/>
  <c r="N52" i="149"/>
  <c r="O52" i="149"/>
  <c r="P52" i="149"/>
  <c r="Q52" i="149"/>
  <c r="R52" i="149"/>
  <c r="S52" i="149"/>
  <c r="T52" i="149"/>
  <c r="F53" i="149"/>
  <c r="G53" i="149"/>
  <c r="H53" i="149"/>
  <c r="I53" i="149"/>
  <c r="J53" i="149"/>
  <c r="K53" i="149"/>
  <c r="L53" i="149"/>
  <c r="M53" i="149"/>
  <c r="N53" i="149"/>
  <c r="O53" i="149"/>
  <c r="P53" i="149"/>
  <c r="Q53" i="149"/>
  <c r="R53" i="149"/>
  <c r="S53" i="149"/>
  <c r="T53" i="149"/>
  <c r="F54" i="149"/>
  <c r="G54" i="149"/>
  <c r="H54" i="149"/>
  <c r="I54" i="149"/>
  <c r="J54" i="149"/>
  <c r="K54" i="149"/>
  <c r="L54" i="149"/>
  <c r="M54" i="149"/>
  <c r="N54" i="149"/>
  <c r="O54" i="149"/>
  <c r="P54" i="149"/>
  <c r="Q54" i="149"/>
  <c r="R54" i="149"/>
  <c r="S54" i="149"/>
  <c r="T54" i="149"/>
  <c r="F55" i="149"/>
  <c r="G55" i="149"/>
  <c r="H55" i="149"/>
  <c r="I55" i="149"/>
  <c r="J55" i="149"/>
  <c r="K55" i="149"/>
  <c r="L55" i="149"/>
  <c r="M55" i="149"/>
  <c r="N55" i="149"/>
  <c r="O55" i="149"/>
  <c r="P55" i="149"/>
  <c r="Q55" i="149"/>
  <c r="R55" i="149"/>
  <c r="S55" i="149"/>
  <c r="T55" i="149"/>
  <c r="F56" i="149"/>
  <c r="G56" i="149"/>
  <c r="H56" i="149"/>
  <c r="I56" i="149"/>
  <c r="J56" i="149"/>
  <c r="K56" i="149"/>
  <c r="L56" i="149"/>
  <c r="M56" i="149"/>
  <c r="N56" i="149"/>
  <c r="O56" i="149"/>
  <c r="P56" i="149"/>
  <c r="Q56" i="149"/>
  <c r="R56" i="149"/>
  <c r="S56" i="149"/>
  <c r="T56" i="149"/>
  <c r="F57" i="149"/>
  <c r="G57" i="149"/>
  <c r="H57" i="149"/>
  <c r="I57" i="149"/>
  <c r="J57" i="149"/>
  <c r="K57" i="149"/>
  <c r="L57" i="149"/>
  <c r="M57" i="149"/>
  <c r="N57" i="149"/>
  <c r="O57" i="149"/>
  <c r="P57" i="149"/>
  <c r="Q57" i="149"/>
  <c r="R57" i="149"/>
  <c r="S57" i="149"/>
  <c r="T57" i="149"/>
  <c r="F58" i="149"/>
  <c r="G58" i="149"/>
  <c r="H58" i="149"/>
  <c r="I58" i="149"/>
  <c r="J58" i="149"/>
  <c r="K58" i="149"/>
  <c r="L58" i="149"/>
  <c r="M58" i="149"/>
  <c r="N58" i="149"/>
  <c r="O58" i="149"/>
  <c r="P58" i="149"/>
  <c r="Q58" i="149"/>
  <c r="R58" i="149"/>
  <c r="S58" i="149"/>
  <c r="T58" i="149"/>
  <c r="F59" i="149"/>
  <c r="G59" i="149"/>
  <c r="H59" i="149"/>
  <c r="I59" i="149"/>
  <c r="J59" i="149"/>
  <c r="K59" i="149"/>
  <c r="L59" i="149"/>
  <c r="M59" i="149"/>
  <c r="N59" i="149"/>
  <c r="O59" i="149"/>
  <c r="P59" i="149"/>
  <c r="Q59" i="149"/>
  <c r="R59" i="149"/>
  <c r="S59" i="149"/>
  <c r="T59" i="149"/>
  <c r="F60" i="149"/>
  <c r="G60" i="149"/>
  <c r="H60" i="149"/>
  <c r="I60" i="149"/>
  <c r="J60" i="149"/>
  <c r="K60" i="149"/>
  <c r="L60" i="149"/>
  <c r="M60" i="149"/>
  <c r="N60" i="149"/>
  <c r="O60" i="149"/>
  <c r="P60" i="149"/>
  <c r="Q60" i="149"/>
  <c r="R60" i="149"/>
  <c r="S60" i="149"/>
  <c r="T60" i="149"/>
  <c r="F61" i="149"/>
  <c r="G61" i="149"/>
  <c r="H61" i="149"/>
  <c r="I61" i="149"/>
  <c r="J61" i="149"/>
  <c r="K61" i="149"/>
  <c r="L61" i="149"/>
  <c r="M61" i="149"/>
  <c r="N61" i="149"/>
  <c r="O61" i="149"/>
  <c r="P61" i="149"/>
  <c r="Q61" i="149"/>
  <c r="R61" i="149"/>
  <c r="S61" i="149"/>
  <c r="T61" i="149"/>
  <c r="F62" i="149"/>
  <c r="G62" i="149"/>
  <c r="H62" i="149"/>
  <c r="I62" i="149"/>
  <c r="J62" i="149"/>
  <c r="K62" i="149"/>
  <c r="L62" i="149"/>
  <c r="M62" i="149"/>
  <c r="N62" i="149"/>
  <c r="O62" i="149"/>
  <c r="P62" i="149"/>
  <c r="Q62" i="149"/>
  <c r="R62" i="149"/>
  <c r="S62" i="149"/>
  <c r="T62" i="149"/>
  <c r="F63" i="149"/>
  <c r="G63" i="149"/>
  <c r="H63" i="149"/>
  <c r="I63" i="149"/>
  <c r="J63" i="149"/>
  <c r="K63" i="149"/>
  <c r="L63" i="149"/>
  <c r="M63" i="149"/>
  <c r="N63" i="149"/>
  <c r="O63" i="149"/>
  <c r="P63" i="149"/>
  <c r="Q63" i="149"/>
  <c r="R63" i="149"/>
  <c r="S63" i="149"/>
  <c r="T63" i="149"/>
  <c r="F64" i="149"/>
  <c r="G64" i="149"/>
  <c r="H64" i="149"/>
  <c r="I64" i="149"/>
  <c r="J64" i="149"/>
  <c r="K64" i="149"/>
  <c r="L64" i="149"/>
  <c r="M64" i="149"/>
  <c r="N64" i="149"/>
  <c r="O64" i="149"/>
  <c r="P64" i="149"/>
  <c r="Q64" i="149"/>
  <c r="R64" i="149"/>
  <c r="S64" i="149"/>
  <c r="T64" i="149"/>
  <c r="F65" i="149"/>
  <c r="G65" i="149"/>
  <c r="H65" i="149"/>
  <c r="I65" i="149"/>
  <c r="J65" i="149"/>
  <c r="K65" i="149"/>
  <c r="L65" i="149"/>
  <c r="M65" i="149"/>
  <c r="N65" i="149"/>
  <c r="O65" i="149"/>
  <c r="P65" i="149"/>
  <c r="Q65" i="149"/>
  <c r="R65" i="149"/>
  <c r="S65" i="149"/>
  <c r="T65" i="149"/>
  <c r="F66" i="149"/>
  <c r="G66" i="149"/>
  <c r="H66" i="149"/>
  <c r="I66" i="149"/>
  <c r="J66" i="149"/>
  <c r="K66" i="149"/>
  <c r="L66" i="149"/>
  <c r="M66" i="149"/>
  <c r="N66" i="149"/>
  <c r="O66" i="149"/>
  <c r="P66" i="149"/>
  <c r="Q66" i="149"/>
  <c r="R66" i="149"/>
  <c r="S66" i="149"/>
  <c r="T66" i="149"/>
  <c r="D50" i="149"/>
  <c r="E50" i="149"/>
  <c r="D51" i="149"/>
  <c r="E51" i="149"/>
  <c r="D52" i="149"/>
  <c r="E52" i="149"/>
  <c r="D53" i="149"/>
  <c r="E53" i="149"/>
  <c r="D54" i="149"/>
  <c r="E54" i="149"/>
  <c r="D55" i="149"/>
  <c r="E55" i="149"/>
  <c r="D56" i="149"/>
  <c r="E56" i="149"/>
  <c r="D57" i="149"/>
  <c r="E57" i="149"/>
  <c r="D58" i="149"/>
  <c r="E58" i="149"/>
  <c r="D59" i="149"/>
  <c r="E59" i="149"/>
  <c r="D60" i="149"/>
  <c r="E60" i="149"/>
  <c r="D61" i="149"/>
  <c r="E61" i="149"/>
  <c r="D62" i="149"/>
  <c r="E62" i="149"/>
  <c r="D63" i="149"/>
  <c r="E63" i="149"/>
  <c r="D64" i="149"/>
  <c r="E64" i="149"/>
  <c r="D65" i="149"/>
  <c r="E65" i="149"/>
  <c r="D66" i="149"/>
  <c r="E66" i="149"/>
  <c r="D49" i="149"/>
  <c r="E49" i="149"/>
  <c r="C36" i="149"/>
  <c r="D36" i="149"/>
  <c r="E36" i="149"/>
  <c r="F36" i="149"/>
  <c r="G36" i="149"/>
  <c r="H36" i="149"/>
  <c r="I36" i="149"/>
  <c r="J36" i="149"/>
  <c r="K36" i="149"/>
  <c r="L36" i="149"/>
  <c r="M36" i="149"/>
  <c r="N36" i="149"/>
  <c r="O36" i="149"/>
  <c r="P36" i="149"/>
  <c r="Q36" i="149"/>
  <c r="R36" i="149"/>
  <c r="S36" i="149"/>
  <c r="T36" i="149"/>
  <c r="U36" i="149"/>
  <c r="C37" i="149"/>
  <c r="D37" i="149"/>
  <c r="E37" i="149"/>
  <c r="F37" i="149"/>
  <c r="G37" i="149"/>
  <c r="H37" i="149"/>
  <c r="I37" i="149"/>
  <c r="J37" i="149"/>
  <c r="K37" i="149"/>
  <c r="L37" i="149"/>
  <c r="M37" i="149"/>
  <c r="N37" i="149"/>
  <c r="O37" i="149"/>
  <c r="P37" i="149"/>
  <c r="Q37" i="149"/>
  <c r="R37" i="149"/>
  <c r="S37" i="149"/>
  <c r="T37" i="149"/>
  <c r="U37" i="149"/>
  <c r="C38" i="149"/>
  <c r="D38" i="149"/>
  <c r="E38" i="149"/>
  <c r="F38" i="149"/>
  <c r="G38" i="149"/>
  <c r="H38" i="149"/>
  <c r="I38" i="149"/>
  <c r="J38" i="149"/>
  <c r="K38" i="149"/>
  <c r="L38" i="149"/>
  <c r="M38" i="149"/>
  <c r="N38" i="149"/>
  <c r="O38" i="149"/>
  <c r="P38" i="149"/>
  <c r="Q38" i="149"/>
  <c r="R38" i="149"/>
  <c r="S38" i="149"/>
  <c r="T38" i="149"/>
  <c r="U38" i="149"/>
  <c r="C39" i="149"/>
  <c r="D39" i="149"/>
  <c r="E39" i="149"/>
  <c r="F39" i="149"/>
  <c r="G39" i="149"/>
  <c r="H39" i="149"/>
  <c r="I39" i="149"/>
  <c r="J39" i="149"/>
  <c r="K39" i="149"/>
  <c r="L39" i="149"/>
  <c r="M39" i="149"/>
  <c r="N39" i="149"/>
  <c r="O39" i="149"/>
  <c r="P39" i="149"/>
  <c r="Q39" i="149"/>
  <c r="R39" i="149"/>
  <c r="S39" i="149"/>
  <c r="T39" i="149"/>
  <c r="U39" i="149"/>
  <c r="C40" i="149"/>
  <c r="D40" i="149"/>
  <c r="E40" i="149"/>
  <c r="F40" i="149"/>
  <c r="G40" i="149"/>
  <c r="H40" i="149"/>
  <c r="I40" i="149"/>
  <c r="J40" i="149"/>
  <c r="K40" i="149"/>
  <c r="L40" i="149"/>
  <c r="M40" i="149"/>
  <c r="N40" i="149"/>
  <c r="O40" i="149"/>
  <c r="P40" i="149"/>
  <c r="Q40" i="149"/>
  <c r="R40" i="149"/>
  <c r="S40" i="149"/>
  <c r="T40" i="149"/>
  <c r="U40" i="149"/>
  <c r="C41" i="149"/>
  <c r="D41" i="149"/>
  <c r="E41" i="149"/>
  <c r="F41" i="149"/>
  <c r="G41" i="149"/>
  <c r="H41" i="149"/>
  <c r="I41" i="149"/>
  <c r="J41" i="149"/>
  <c r="K41" i="149"/>
  <c r="L41" i="149"/>
  <c r="M41" i="149"/>
  <c r="N41" i="149"/>
  <c r="O41" i="149"/>
  <c r="P41" i="149"/>
  <c r="Q41" i="149"/>
  <c r="R41" i="149"/>
  <c r="S41" i="149"/>
  <c r="T41" i="149"/>
  <c r="U41" i="149"/>
  <c r="C42" i="149"/>
  <c r="D42" i="149"/>
  <c r="E42" i="149"/>
  <c r="F42" i="149"/>
  <c r="G42" i="149"/>
  <c r="H42" i="149"/>
  <c r="I42" i="149"/>
  <c r="J42" i="149"/>
  <c r="K42" i="149"/>
  <c r="L42" i="149"/>
  <c r="M42" i="149"/>
  <c r="N42" i="149"/>
  <c r="O42" i="149"/>
  <c r="P42" i="149"/>
  <c r="Q42" i="149"/>
  <c r="R42" i="149"/>
  <c r="S42" i="149"/>
  <c r="T42" i="149"/>
  <c r="U42" i="149"/>
  <c r="C43" i="149"/>
  <c r="D43" i="149"/>
  <c r="E43" i="149"/>
  <c r="F43" i="149"/>
  <c r="G43" i="149"/>
  <c r="H43" i="149"/>
  <c r="I43" i="149"/>
  <c r="J43" i="149"/>
  <c r="K43" i="149"/>
  <c r="L43" i="149"/>
  <c r="M43" i="149"/>
  <c r="N43" i="149"/>
  <c r="O43" i="149"/>
  <c r="P43" i="149"/>
  <c r="Q43" i="149"/>
  <c r="R43" i="149"/>
  <c r="S43" i="149"/>
  <c r="T43" i="149"/>
  <c r="U43" i="149"/>
  <c r="C44" i="149"/>
  <c r="D44" i="149"/>
  <c r="E44" i="149"/>
  <c r="F44" i="149"/>
  <c r="G44" i="149"/>
  <c r="H44" i="149"/>
  <c r="I44" i="149"/>
  <c r="J44" i="149"/>
  <c r="K44" i="149"/>
  <c r="L44" i="149"/>
  <c r="M44" i="149"/>
  <c r="N44" i="149"/>
  <c r="O44" i="149"/>
  <c r="P44" i="149"/>
  <c r="Q44" i="149"/>
  <c r="R44" i="149"/>
  <c r="S44" i="149"/>
  <c r="T44" i="149"/>
  <c r="U44" i="149"/>
  <c r="C45" i="149"/>
  <c r="D45" i="149"/>
  <c r="E45" i="149"/>
  <c r="F45" i="149"/>
  <c r="G45" i="149"/>
  <c r="H45" i="149"/>
  <c r="I45" i="149"/>
  <c r="J45" i="149"/>
  <c r="K45" i="149"/>
  <c r="L45" i="149"/>
  <c r="M45" i="149"/>
  <c r="N45" i="149"/>
  <c r="O45" i="149"/>
  <c r="P45" i="149"/>
  <c r="Q45" i="149"/>
  <c r="R45" i="149"/>
  <c r="S45" i="149"/>
  <c r="T45" i="149"/>
  <c r="U45" i="149"/>
  <c r="C46" i="149"/>
  <c r="D46" i="149"/>
  <c r="E46" i="149"/>
  <c r="F46" i="149"/>
  <c r="G46" i="149"/>
  <c r="H46" i="149"/>
  <c r="I46" i="149"/>
  <c r="J46" i="149"/>
  <c r="K46" i="149"/>
  <c r="L46" i="149"/>
  <c r="M46" i="149"/>
  <c r="N46" i="149"/>
  <c r="O46" i="149"/>
  <c r="P46" i="149"/>
  <c r="Q46" i="149"/>
  <c r="R46" i="149"/>
  <c r="S46" i="149"/>
  <c r="T46" i="149"/>
  <c r="U46" i="149"/>
  <c r="C31" i="149"/>
  <c r="D31" i="149"/>
  <c r="E31" i="149"/>
  <c r="F31" i="149"/>
  <c r="G31" i="149"/>
  <c r="H31" i="149"/>
  <c r="I31" i="149"/>
  <c r="J31" i="149"/>
  <c r="K31" i="149"/>
  <c r="L31" i="149"/>
  <c r="M31" i="149"/>
  <c r="N31" i="149"/>
  <c r="O31" i="149"/>
  <c r="P31" i="149"/>
  <c r="Q31" i="149"/>
  <c r="R31" i="149"/>
  <c r="S31" i="149"/>
  <c r="T31" i="149"/>
  <c r="U31" i="149"/>
  <c r="C32" i="149"/>
  <c r="D32" i="149"/>
  <c r="E32" i="149"/>
  <c r="F32" i="149"/>
  <c r="G32" i="149"/>
  <c r="H32" i="149"/>
  <c r="I32" i="149"/>
  <c r="J32" i="149"/>
  <c r="K32" i="149"/>
  <c r="L32" i="149"/>
  <c r="M32" i="149"/>
  <c r="N32" i="149"/>
  <c r="O32" i="149"/>
  <c r="P32" i="149"/>
  <c r="Q32" i="149"/>
  <c r="R32" i="149"/>
  <c r="S32" i="149"/>
  <c r="T32" i="149"/>
  <c r="U32" i="149"/>
  <c r="C33" i="149"/>
  <c r="D33" i="149"/>
  <c r="E33" i="149"/>
  <c r="F33" i="149"/>
  <c r="G33" i="149"/>
  <c r="H33" i="149"/>
  <c r="I33" i="149"/>
  <c r="J33" i="149"/>
  <c r="K33" i="149"/>
  <c r="L33" i="149"/>
  <c r="M33" i="149"/>
  <c r="N33" i="149"/>
  <c r="O33" i="149"/>
  <c r="P33" i="149"/>
  <c r="Q33" i="149"/>
  <c r="R33" i="149"/>
  <c r="S33" i="149"/>
  <c r="T33" i="149"/>
  <c r="U33" i="149"/>
  <c r="C34" i="149"/>
  <c r="D34" i="149"/>
  <c r="E34" i="149"/>
  <c r="F34" i="149"/>
  <c r="G34" i="149"/>
  <c r="H34" i="149"/>
  <c r="I34" i="149"/>
  <c r="J34" i="149"/>
  <c r="K34" i="149"/>
  <c r="L34" i="149"/>
  <c r="M34" i="149"/>
  <c r="N34" i="149"/>
  <c r="O34" i="149"/>
  <c r="P34" i="149"/>
  <c r="Q34" i="149"/>
  <c r="R34" i="149"/>
  <c r="S34" i="149"/>
  <c r="T34" i="149"/>
  <c r="U34" i="149"/>
  <c r="C35" i="149"/>
  <c r="D35" i="149"/>
  <c r="E35" i="149"/>
  <c r="F35" i="149"/>
  <c r="G35" i="149"/>
  <c r="H35" i="149"/>
  <c r="I35" i="149"/>
  <c r="J35" i="149"/>
  <c r="K35" i="149"/>
  <c r="L35" i="149"/>
  <c r="M35" i="149"/>
  <c r="N35" i="149"/>
  <c r="O35" i="149"/>
  <c r="P35" i="149"/>
  <c r="Q35" i="149"/>
  <c r="R35" i="149"/>
  <c r="S35" i="149"/>
  <c r="T35" i="149"/>
  <c r="U35" i="149"/>
  <c r="D29" i="149"/>
  <c r="E29" i="149"/>
  <c r="F29" i="149"/>
  <c r="G29" i="149"/>
  <c r="H29" i="149"/>
  <c r="I29" i="149"/>
  <c r="J29" i="149"/>
  <c r="K29" i="149"/>
  <c r="L29" i="149"/>
  <c r="M29" i="149"/>
  <c r="N29" i="149"/>
  <c r="O29" i="149"/>
  <c r="P29" i="149"/>
  <c r="Q29" i="149"/>
  <c r="R29" i="149"/>
  <c r="S29" i="149"/>
  <c r="T29" i="149"/>
  <c r="U29" i="149"/>
  <c r="D30" i="149"/>
  <c r="E30" i="149"/>
  <c r="F30" i="149"/>
  <c r="G30" i="149"/>
  <c r="H30" i="149"/>
  <c r="I30" i="149"/>
  <c r="J30" i="149"/>
  <c r="K30" i="149"/>
  <c r="L30" i="149"/>
  <c r="M30" i="149"/>
  <c r="N30" i="149"/>
  <c r="O30" i="149"/>
  <c r="P30" i="149"/>
  <c r="Q30" i="149"/>
  <c r="R30" i="149"/>
  <c r="S30" i="149"/>
  <c r="T30" i="149"/>
  <c r="U30" i="149"/>
  <c r="C29" i="149"/>
  <c r="C30" i="149"/>
  <c r="U50" i="162"/>
  <c r="U51" i="162"/>
  <c r="U52" i="162"/>
  <c r="U53" i="162"/>
  <c r="U54" i="162"/>
  <c r="U55" i="162"/>
  <c r="U56" i="162"/>
  <c r="U57" i="162"/>
  <c r="U58" i="162"/>
  <c r="U59" i="162"/>
  <c r="U60" i="162"/>
  <c r="U61" i="162"/>
  <c r="U62" i="162"/>
  <c r="U63" i="162"/>
  <c r="U64" i="162"/>
  <c r="U65" i="162"/>
  <c r="U66" i="162"/>
  <c r="U49" i="162"/>
  <c r="T66" i="162"/>
  <c r="S66" i="162"/>
  <c r="R66" i="162"/>
  <c r="Q66" i="162"/>
  <c r="P66" i="162"/>
  <c r="O66" i="162"/>
  <c r="N66" i="162"/>
  <c r="M66" i="162"/>
  <c r="L66" i="162"/>
  <c r="K66" i="162"/>
  <c r="J66" i="162"/>
  <c r="I66" i="162"/>
  <c r="H66" i="162"/>
  <c r="G66" i="162"/>
  <c r="F66" i="162"/>
  <c r="E66" i="162"/>
  <c r="T65" i="162"/>
  <c r="S65" i="162"/>
  <c r="R65" i="162"/>
  <c r="Q65" i="162"/>
  <c r="P65" i="162"/>
  <c r="O65" i="162"/>
  <c r="N65" i="162"/>
  <c r="M65" i="162"/>
  <c r="L65" i="162"/>
  <c r="K65" i="162"/>
  <c r="J65" i="162"/>
  <c r="I65" i="162"/>
  <c r="H65" i="162"/>
  <c r="G65" i="162"/>
  <c r="F65" i="162"/>
  <c r="E65" i="162"/>
  <c r="T64" i="162"/>
  <c r="S64" i="162"/>
  <c r="R64" i="162"/>
  <c r="Q64" i="162"/>
  <c r="P64" i="162"/>
  <c r="O64" i="162"/>
  <c r="N64" i="162"/>
  <c r="M64" i="162"/>
  <c r="L64" i="162"/>
  <c r="K64" i="162"/>
  <c r="J64" i="162"/>
  <c r="I64" i="162"/>
  <c r="H64" i="162"/>
  <c r="G64" i="162"/>
  <c r="F64" i="162"/>
  <c r="E64" i="162"/>
  <c r="T63" i="162"/>
  <c r="S63" i="162"/>
  <c r="R63" i="162"/>
  <c r="Q63" i="162"/>
  <c r="P63" i="162"/>
  <c r="O63" i="162"/>
  <c r="N63" i="162"/>
  <c r="M63" i="162"/>
  <c r="L63" i="162"/>
  <c r="K63" i="162"/>
  <c r="J63" i="162"/>
  <c r="I63" i="162"/>
  <c r="H63" i="162"/>
  <c r="G63" i="162"/>
  <c r="F63" i="162"/>
  <c r="E63" i="162"/>
  <c r="T62" i="162"/>
  <c r="S62" i="162"/>
  <c r="R62" i="162"/>
  <c r="Q62" i="162"/>
  <c r="P62" i="162"/>
  <c r="O62" i="162"/>
  <c r="N62" i="162"/>
  <c r="M62" i="162"/>
  <c r="L62" i="162"/>
  <c r="K62" i="162"/>
  <c r="J62" i="162"/>
  <c r="I62" i="162"/>
  <c r="H62" i="162"/>
  <c r="G62" i="162"/>
  <c r="F62" i="162"/>
  <c r="E62" i="162"/>
  <c r="T61" i="162"/>
  <c r="S61" i="162"/>
  <c r="R61" i="162"/>
  <c r="Q61" i="162"/>
  <c r="P61" i="162"/>
  <c r="O61" i="162"/>
  <c r="N61" i="162"/>
  <c r="M61" i="162"/>
  <c r="L61" i="162"/>
  <c r="K61" i="162"/>
  <c r="J61" i="162"/>
  <c r="I61" i="162"/>
  <c r="H61" i="162"/>
  <c r="G61" i="162"/>
  <c r="F61" i="162"/>
  <c r="E61" i="162"/>
  <c r="T60" i="162"/>
  <c r="S60" i="162"/>
  <c r="R60" i="162"/>
  <c r="Q60" i="162"/>
  <c r="P60" i="162"/>
  <c r="O60" i="162"/>
  <c r="N60" i="162"/>
  <c r="M60" i="162"/>
  <c r="L60" i="162"/>
  <c r="K60" i="162"/>
  <c r="J60" i="162"/>
  <c r="I60" i="162"/>
  <c r="H60" i="162"/>
  <c r="G60" i="162"/>
  <c r="F60" i="162"/>
  <c r="E60" i="162"/>
  <c r="T59" i="162"/>
  <c r="S59" i="162"/>
  <c r="R59" i="162"/>
  <c r="Q59" i="162"/>
  <c r="P59" i="162"/>
  <c r="O59" i="162"/>
  <c r="N59" i="162"/>
  <c r="M59" i="162"/>
  <c r="L59" i="162"/>
  <c r="K59" i="162"/>
  <c r="J59" i="162"/>
  <c r="I59" i="162"/>
  <c r="H59" i="162"/>
  <c r="G59" i="162"/>
  <c r="F59" i="162"/>
  <c r="E59" i="162"/>
  <c r="T58" i="162"/>
  <c r="S58" i="162"/>
  <c r="R58" i="162"/>
  <c r="Q58" i="162"/>
  <c r="P58" i="162"/>
  <c r="O58" i="162"/>
  <c r="N58" i="162"/>
  <c r="M58" i="162"/>
  <c r="L58" i="162"/>
  <c r="K58" i="162"/>
  <c r="J58" i="162"/>
  <c r="I58" i="162"/>
  <c r="H58" i="162"/>
  <c r="G58" i="162"/>
  <c r="F58" i="162"/>
  <c r="E58" i="162"/>
  <c r="T57" i="162"/>
  <c r="S57" i="162"/>
  <c r="R57" i="162"/>
  <c r="Q57" i="162"/>
  <c r="P57" i="162"/>
  <c r="O57" i="162"/>
  <c r="N57" i="162"/>
  <c r="M57" i="162"/>
  <c r="L57" i="162"/>
  <c r="K57" i="162"/>
  <c r="J57" i="162"/>
  <c r="I57" i="162"/>
  <c r="H57" i="162"/>
  <c r="G57" i="162"/>
  <c r="F57" i="162"/>
  <c r="E57" i="162"/>
  <c r="T56" i="162"/>
  <c r="S56" i="162"/>
  <c r="R56" i="162"/>
  <c r="Q56" i="162"/>
  <c r="P56" i="162"/>
  <c r="O56" i="162"/>
  <c r="N56" i="162"/>
  <c r="M56" i="162"/>
  <c r="L56" i="162"/>
  <c r="K56" i="162"/>
  <c r="J56" i="162"/>
  <c r="I56" i="162"/>
  <c r="H56" i="162"/>
  <c r="G56" i="162"/>
  <c r="F56" i="162"/>
  <c r="E56" i="162"/>
  <c r="T55" i="162"/>
  <c r="S55" i="162"/>
  <c r="R55" i="162"/>
  <c r="Q55" i="162"/>
  <c r="P55" i="162"/>
  <c r="O55" i="162"/>
  <c r="N55" i="162"/>
  <c r="M55" i="162"/>
  <c r="L55" i="162"/>
  <c r="K55" i="162"/>
  <c r="J55" i="162"/>
  <c r="I55" i="162"/>
  <c r="H55" i="162"/>
  <c r="G55" i="162"/>
  <c r="F55" i="162"/>
  <c r="E55" i="162"/>
  <c r="T54" i="162"/>
  <c r="S54" i="162"/>
  <c r="R54" i="162"/>
  <c r="Q54" i="162"/>
  <c r="P54" i="162"/>
  <c r="O54" i="162"/>
  <c r="N54" i="162"/>
  <c r="M54" i="162"/>
  <c r="L54" i="162"/>
  <c r="K54" i="162"/>
  <c r="J54" i="162"/>
  <c r="I54" i="162"/>
  <c r="H54" i="162"/>
  <c r="G54" i="162"/>
  <c r="F54" i="162"/>
  <c r="E54" i="162"/>
  <c r="T53" i="162"/>
  <c r="S53" i="162"/>
  <c r="R53" i="162"/>
  <c r="Q53" i="162"/>
  <c r="P53" i="162"/>
  <c r="O53" i="162"/>
  <c r="N53" i="162"/>
  <c r="M53" i="162"/>
  <c r="L53" i="162"/>
  <c r="K53" i="162"/>
  <c r="J53" i="162"/>
  <c r="I53" i="162"/>
  <c r="H53" i="162"/>
  <c r="G53" i="162"/>
  <c r="F53" i="162"/>
  <c r="E53" i="162"/>
  <c r="T52" i="162"/>
  <c r="S52" i="162"/>
  <c r="R52" i="162"/>
  <c r="Q52" i="162"/>
  <c r="P52" i="162"/>
  <c r="O52" i="162"/>
  <c r="N52" i="162"/>
  <c r="M52" i="162"/>
  <c r="L52" i="162"/>
  <c r="K52" i="162"/>
  <c r="J52" i="162"/>
  <c r="I52" i="162"/>
  <c r="H52" i="162"/>
  <c r="G52" i="162"/>
  <c r="F52" i="162"/>
  <c r="E52" i="162"/>
  <c r="T51" i="162"/>
  <c r="S51" i="162"/>
  <c r="R51" i="162"/>
  <c r="Q51" i="162"/>
  <c r="P51" i="162"/>
  <c r="O51" i="162"/>
  <c r="N51" i="162"/>
  <c r="M51" i="162"/>
  <c r="L51" i="162"/>
  <c r="K51" i="162"/>
  <c r="J51" i="162"/>
  <c r="I51" i="162"/>
  <c r="H51" i="162"/>
  <c r="G51" i="162"/>
  <c r="F51" i="162"/>
  <c r="E51" i="162"/>
  <c r="T50" i="162"/>
  <c r="S50" i="162"/>
  <c r="R50" i="162"/>
  <c r="Q50" i="162"/>
  <c r="P50" i="162"/>
  <c r="O50" i="162"/>
  <c r="N50" i="162"/>
  <c r="M50" i="162"/>
  <c r="L50" i="162"/>
  <c r="K50" i="162"/>
  <c r="J50" i="162"/>
  <c r="I50" i="162"/>
  <c r="H50" i="162"/>
  <c r="G50" i="162"/>
  <c r="F50" i="162"/>
  <c r="E50" i="162"/>
  <c r="T49" i="162"/>
  <c r="S49" i="162"/>
  <c r="R49" i="162"/>
  <c r="Q49" i="162"/>
  <c r="P49" i="162"/>
  <c r="O49" i="162"/>
  <c r="N49" i="162"/>
  <c r="M49" i="162"/>
  <c r="L49" i="162"/>
  <c r="K49" i="162"/>
  <c r="J49" i="162"/>
  <c r="I49" i="162"/>
  <c r="H49" i="162"/>
  <c r="G49" i="162"/>
  <c r="F49" i="162"/>
  <c r="E49" i="162"/>
  <c r="U46" i="162"/>
  <c r="T46" i="162"/>
  <c r="S46" i="162"/>
  <c r="R46" i="162"/>
  <c r="Q46" i="162"/>
  <c r="P46" i="162"/>
  <c r="O46" i="162"/>
  <c r="N46" i="162"/>
  <c r="M46" i="162"/>
  <c r="L46" i="162"/>
  <c r="K46" i="162"/>
  <c r="J46" i="162"/>
  <c r="I46" i="162"/>
  <c r="H46" i="162"/>
  <c r="G46" i="162"/>
  <c r="F46" i="162"/>
  <c r="E46" i="162"/>
  <c r="D46" i="162"/>
  <c r="C46" i="162"/>
  <c r="U45" i="162"/>
  <c r="T45" i="162"/>
  <c r="S45" i="162"/>
  <c r="R45" i="162"/>
  <c r="Q45" i="162"/>
  <c r="P45" i="162"/>
  <c r="O45" i="162"/>
  <c r="N45" i="162"/>
  <c r="M45" i="162"/>
  <c r="L45" i="162"/>
  <c r="K45" i="162"/>
  <c r="J45" i="162"/>
  <c r="I45" i="162"/>
  <c r="H45" i="162"/>
  <c r="G45" i="162"/>
  <c r="F45" i="162"/>
  <c r="E45" i="162"/>
  <c r="D45" i="162"/>
  <c r="C45" i="162"/>
  <c r="U44" i="162"/>
  <c r="T44" i="162"/>
  <c r="S44" i="162"/>
  <c r="R44" i="162"/>
  <c r="Q44" i="162"/>
  <c r="P44" i="162"/>
  <c r="O44" i="162"/>
  <c r="N44" i="162"/>
  <c r="M44" i="162"/>
  <c r="L44" i="162"/>
  <c r="K44" i="162"/>
  <c r="J44" i="162"/>
  <c r="I44" i="162"/>
  <c r="H44" i="162"/>
  <c r="G44" i="162"/>
  <c r="F44" i="162"/>
  <c r="E44" i="162"/>
  <c r="D44" i="162"/>
  <c r="C44" i="162"/>
  <c r="U43" i="162"/>
  <c r="T43" i="162"/>
  <c r="S43" i="162"/>
  <c r="R43" i="162"/>
  <c r="Q43" i="162"/>
  <c r="P43" i="162"/>
  <c r="O43" i="162"/>
  <c r="N43" i="162"/>
  <c r="M43" i="162"/>
  <c r="L43" i="162"/>
  <c r="K43" i="162"/>
  <c r="J43" i="162"/>
  <c r="I43" i="162"/>
  <c r="H43" i="162"/>
  <c r="G43" i="162"/>
  <c r="F43" i="162"/>
  <c r="E43" i="162"/>
  <c r="D43" i="162"/>
  <c r="C43" i="162"/>
  <c r="U42" i="162"/>
  <c r="T42" i="162"/>
  <c r="S42" i="162"/>
  <c r="R42" i="162"/>
  <c r="Q42" i="162"/>
  <c r="P42" i="162"/>
  <c r="O42" i="162"/>
  <c r="N42" i="162"/>
  <c r="M42" i="162"/>
  <c r="L42" i="162"/>
  <c r="K42" i="162"/>
  <c r="J42" i="162"/>
  <c r="I42" i="162"/>
  <c r="H42" i="162"/>
  <c r="G42" i="162"/>
  <c r="F42" i="162"/>
  <c r="E42" i="162"/>
  <c r="D42" i="162"/>
  <c r="C42" i="162"/>
  <c r="U41" i="162"/>
  <c r="T41" i="162"/>
  <c r="S41" i="162"/>
  <c r="R41" i="162"/>
  <c r="Q41" i="162"/>
  <c r="P41" i="162"/>
  <c r="O41" i="162"/>
  <c r="N41" i="162"/>
  <c r="M41" i="162"/>
  <c r="L41" i="162"/>
  <c r="K41" i="162"/>
  <c r="J41" i="162"/>
  <c r="I41" i="162"/>
  <c r="H41" i="162"/>
  <c r="G41" i="162"/>
  <c r="F41" i="162"/>
  <c r="E41" i="162"/>
  <c r="D41" i="162"/>
  <c r="C41" i="162"/>
  <c r="U40" i="162"/>
  <c r="T40" i="162"/>
  <c r="S40" i="162"/>
  <c r="R40" i="162"/>
  <c r="Q40" i="162"/>
  <c r="P40" i="162"/>
  <c r="O40" i="162"/>
  <c r="N40" i="162"/>
  <c r="M40" i="162"/>
  <c r="L40" i="162"/>
  <c r="K40" i="162"/>
  <c r="J40" i="162"/>
  <c r="I40" i="162"/>
  <c r="H40" i="162"/>
  <c r="G40" i="162"/>
  <c r="F40" i="162"/>
  <c r="E40" i="162"/>
  <c r="D40" i="162"/>
  <c r="C40" i="162"/>
  <c r="U39" i="162"/>
  <c r="T39" i="162"/>
  <c r="S39" i="162"/>
  <c r="R39" i="162"/>
  <c r="Q39" i="162"/>
  <c r="P39" i="162"/>
  <c r="O39" i="162"/>
  <c r="N39" i="162"/>
  <c r="M39" i="162"/>
  <c r="L39" i="162"/>
  <c r="K39" i="162"/>
  <c r="J39" i="162"/>
  <c r="I39" i="162"/>
  <c r="H39" i="162"/>
  <c r="G39" i="162"/>
  <c r="F39" i="162"/>
  <c r="E39" i="162"/>
  <c r="D39" i="162"/>
  <c r="C39" i="162"/>
  <c r="U38" i="162"/>
  <c r="T38" i="162"/>
  <c r="S38" i="162"/>
  <c r="R38" i="162"/>
  <c r="Q38" i="162"/>
  <c r="P38" i="162"/>
  <c r="O38" i="162"/>
  <c r="N38" i="162"/>
  <c r="M38" i="162"/>
  <c r="L38" i="162"/>
  <c r="K38" i="162"/>
  <c r="J38" i="162"/>
  <c r="I38" i="162"/>
  <c r="H38" i="162"/>
  <c r="G38" i="162"/>
  <c r="F38" i="162"/>
  <c r="E38" i="162"/>
  <c r="D38" i="162"/>
  <c r="C38" i="162"/>
  <c r="U37" i="162"/>
  <c r="T37" i="162"/>
  <c r="S37" i="162"/>
  <c r="R37" i="162"/>
  <c r="Q37" i="162"/>
  <c r="P37" i="162"/>
  <c r="O37" i="162"/>
  <c r="N37" i="162"/>
  <c r="M37" i="162"/>
  <c r="L37" i="162"/>
  <c r="K37" i="162"/>
  <c r="J37" i="162"/>
  <c r="I37" i="162"/>
  <c r="H37" i="162"/>
  <c r="G37" i="162"/>
  <c r="F37" i="162"/>
  <c r="E37" i="162"/>
  <c r="D37" i="162"/>
  <c r="C37" i="162"/>
  <c r="U36" i="162"/>
  <c r="T36" i="162"/>
  <c r="S36" i="162"/>
  <c r="R36" i="162"/>
  <c r="Q36" i="162"/>
  <c r="P36" i="162"/>
  <c r="O36" i="162"/>
  <c r="N36" i="162"/>
  <c r="M36" i="162"/>
  <c r="L36" i="162"/>
  <c r="K36" i="162"/>
  <c r="J36" i="162"/>
  <c r="I36" i="162"/>
  <c r="H36" i="162"/>
  <c r="G36" i="162"/>
  <c r="F36" i="162"/>
  <c r="E36" i="162"/>
  <c r="D36" i="162"/>
  <c r="C36" i="162"/>
  <c r="U35" i="162"/>
  <c r="T35" i="162"/>
  <c r="S35" i="162"/>
  <c r="R35" i="162"/>
  <c r="Q35" i="162"/>
  <c r="P35" i="162"/>
  <c r="O35" i="162"/>
  <c r="N35" i="162"/>
  <c r="M35" i="162"/>
  <c r="L35" i="162"/>
  <c r="K35" i="162"/>
  <c r="J35" i="162"/>
  <c r="I35" i="162"/>
  <c r="H35" i="162"/>
  <c r="G35" i="162"/>
  <c r="F35" i="162"/>
  <c r="E35" i="162"/>
  <c r="D35" i="162"/>
  <c r="C35" i="162"/>
  <c r="U34" i="162"/>
  <c r="T34" i="162"/>
  <c r="S34" i="162"/>
  <c r="R34" i="162"/>
  <c r="Q34" i="162"/>
  <c r="P34" i="162"/>
  <c r="O34" i="162"/>
  <c r="N34" i="162"/>
  <c r="M34" i="162"/>
  <c r="L34" i="162"/>
  <c r="K34" i="162"/>
  <c r="J34" i="162"/>
  <c r="I34" i="162"/>
  <c r="H34" i="162"/>
  <c r="G34" i="162"/>
  <c r="F34" i="162"/>
  <c r="E34" i="162"/>
  <c r="D34" i="162"/>
  <c r="C34" i="162"/>
  <c r="U33" i="162"/>
  <c r="T33" i="162"/>
  <c r="S33" i="162"/>
  <c r="R33" i="162"/>
  <c r="Q33" i="162"/>
  <c r="P33" i="162"/>
  <c r="O33" i="162"/>
  <c r="N33" i="162"/>
  <c r="M33" i="162"/>
  <c r="L33" i="162"/>
  <c r="K33" i="162"/>
  <c r="J33" i="162"/>
  <c r="I33" i="162"/>
  <c r="H33" i="162"/>
  <c r="G33" i="162"/>
  <c r="F33" i="162"/>
  <c r="E33" i="162"/>
  <c r="D33" i="162"/>
  <c r="C33" i="162"/>
  <c r="U32" i="162"/>
  <c r="T32" i="162"/>
  <c r="S32" i="162"/>
  <c r="R32" i="162"/>
  <c r="Q32" i="162"/>
  <c r="P32" i="162"/>
  <c r="O32" i="162"/>
  <c r="N32" i="162"/>
  <c r="M32" i="162"/>
  <c r="L32" i="162"/>
  <c r="K32" i="162"/>
  <c r="J32" i="162"/>
  <c r="I32" i="162"/>
  <c r="H32" i="162"/>
  <c r="G32" i="162"/>
  <c r="F32" i="162"/>
  <c r="E32" i="162"/>
  <c r="D32" i="162"/>
  <c r="C32" i="162"/>
  <c r="U31" i="162"/>
  <c r="T31" i="162"/>
  <c r="S31" i="162"/>
  <c r="R31" i="162"/>
  <c r="Q31" i="162"/>
  <c r="P31" i="162"/>
  <c r="O31" i="162"/>
  <c r="N31" i="162"/>
  <c r="M31" i="162"/>
  <c r="L31" i="162"/>
  <c r="K31" i="162"/>
  <c r="J31" i="162"/>
  <c r="I31" i="162"/>
  <c r="H31" i="162"/>
  <c r="G31" i="162"/>
  <c r="F31" i="162"/>
  <c r="E31" i="162"/>
  <c r="D31" i="162"/>
  <c r="C31" i="162"/>
  <c r="U30" i="162"/>
  <c r="T30" i="162"/>
  <c r="S30" i="162"/>
  <c r="R30" i="162"/>
  <c r="Q30" i="162"/>
  <c r="P30" i="162"/>
  <c r="O30" i="162"/>
  <c r="N30" i="162"/>
  <c r="M30" i="162"/>
  <c r="L30" i="162"/>
  <c r="K30" i="162"/>
  <c r="J30" i="162"/>
  <c r="I30" i="162"/>
  <c r="H30" i="162"/>
  <c r="G30" i="162"/>
  <c r="F30" i="162"/>
  <c r="E30" i="162"/>
  <c r="D30" i="162"/>
  <c r="C30" i="162"/>
  <c r="U29" i="162"/>
  <c r="T29" i="162"/>
  <c r="S29" i="162"/>
  <c r="R29" i="162"/>
  <c r="Q29" i="162"/>
  <c r="P29" i="162"/>
  <c r="O29" i="162"/>
  <c r="N29" i="162"/>
  <c r="M29" i="162"/>
  <c r="L29" i="162"/>
  <c r="K29" i="162"/>
  <c r="J29" i="162"/>
  <c r="I29" i="162"/>
  <c r="H29" i="162"/>
  <c r="G29" i="162"/>
  <c r="F29" i="162"/>
  <c r="E29" i="162"/>
  <c r="D29" i="162"/>
  <c r="C29" i="162"/>
  <c r="U63" i="148"/>
  <c r="U62" i="148"/>
  <c r="U61" i="148"/>
  <c r="U60" i="148"/>
  <c r="U59" i="148"/>
  <c r="U58" i="148"/>
  <c r="U57" i="148"/>
  <c r="U56" i="148"/>
  <c r="U55" i="148"/>
  <c r="U54" i="148"/>
  <c r="U53" i="148"/>
  <c r="U52" i="148"/>
  <c r="U51" i="148"/>
  <c r="U50" i="148"/>
  <c r="U49" i="148"/>
  <c r="U48" i="148"/>
  <c r="U47" i="148"/>
  <c r="T63" i="148"/>
  <c r="S63" i="148"/>
  <c r="R63" i="148"/>
  <c r="Q63" i="148"/>
  <c r="P63" i="148"/>
  <c r="O63" i="148"/>
  <c r="N63" i="148"/>
  <c r="M63" i="148"/>
  <c r="L63" i="148"/>
  <c r="K63" i="148"/>
  <c r="J63" i="148"/>
  <c r="I63" i="148"/>
  <c r="H63" i="148"/>
  <c r="G63" i="148"/>
  <c r="F63" i="148"/>
  <c r="E63" i="148"/>
  <c r="D63" i="148"/>
  <c r="T62" i="148"/>
  <c r="S62" i="148"/>
  <c r="R62" i="148"/>
  <c r="Q62" i="148"/>
  <c r="P62" i="148"/>
  <c r="O62" i="148"/>
  <c r="N62" i="148"/>
  <c r="M62" i="148"/>
  <c r="L62" i="148"/>
  <c r="K62" i="148"/>
  <c r="J62" i="148"/>
  <c r="I62" i="148"/>
  <c r="H62" i="148"/>
  <c r="G62" i="148"/>
  <c r="F62" i="148"/>
  <c r="E62" i="148"/>
  <c r="D62" i="148"/>
  <c r="T61" i="148"/>
  <c r="S61" i="148"/>
  <c r="R61" i="148"/>
  <c r="Q61" i="148"/>
  <c r="P61" i="148"/>
  <c r="O61" i="148"/>
  <c r="N61" i="148"/>
  <c r="M61" i="148"/>
  <c r="L61" i="148"/>
  <c r="K61" i="148"/>
  <c r="J61" i="148"/>
  <c r="I61" i="148"/>
  <c r="H61" i="148"/>
  <c r="G61" i="148"/>
  <c r="F61" i="148"/>
  <c r="E61" i="148"/>
  <c r="D61" i="148"/>
  <c r="T60" i="148"/>
  <c r="S60" i="148"/>
  <c r="R60" i="148"/>
  <c r="Q60" i="148"/>
  <c r="P60" i="148"/>
  <c r="O60" i="148"/>
  <c r="N60" i="148"/>
  <c r="M60" i="148"/>
  <c r="L60" i="148"/>
  <c r="K60" i="148"/>
  <c r="J60" i="148"/>
  <c r="I60" i="148"/>
  <c r="H60" i="148"/>
  <c r="G60" i="148"/>
  <c r="F60" i="148"/>
  <c r="E60" i="148"/>
  <c r="D60" i="148"/>
  <c r="T59" i="148"/>
  <c r="S59" i="148"/>
  <c r="R59" i="148"/>
  <c r="Q59" i="148"/>
  <c r="P59" i="148"/>
  <c r="O59" i="148"/>
  <c r="N59" i="148"/>
  <c r="M59" i="148"/>
  <c r="L59" i="148"/>
  <c r="K59" i="148"/>
  <c r="J59" i="148"/>
  <c r="I59" i="148"/>
  <c r="H59" i="148"/>
  <c r="G59" i="148"/>
  <c r="F59" i="148"/>
  <c r="E59" i="148"/>
  <c r="D59" i="148"/>
  <c r="T58" i="148"/>
  <c r="S58" i="148"/>
  <c r="R58" i="148"/>
  <c r="Q58" i="148"/>
  <c r="P58" i="148"/>
  <c r="O58" i="148"/>
  <c r="N58" i="148"/>
  <c r="M58" i="148"/>
  <c r="L58" i="148"/>
  <c r="K58" i="148"/>
  <c r="J58" i="148"/>
  <c r="I58" i="148"/>
  <c r="H58" i="148"/>
  <c r="G58" i="148"/>
  <c r="F58" i="148"/>
  <c r="E58" i="148"/>
  <c r="D58" i="148"/>
  <c r="T57" i="148"/>
  <c r="S57" i="148"/>
  <c r="R57" i="148"/>
  <c r="Q57" i="148"/>
  <c r="P57" i="148"/>
  <c r="O57" i="148"/>
  <c r="N57" i="148"/>
  <c r="M57" i="148"/>
  <c r="L57" i="148"/>
  <c r="K57" i="148"/>
  <c r="J57" i="148"/>
  <c r="I57" i="148"/>
  <c r="H57" i="148"/>
  <c r="G57" i="148"/>
  <c r="F57" i="148"/>
  <c r="E57" i="148"/>
  <c r="D57" i="148"/>
  <c r="T56" i="148"/>
  <c r="S56" i="148"/>
  <c r="R56" i="148"/>
  <c r="Q56" i="148"/>
  <c r="P56" i="148"/>
  <c r="O56" i="148"/>
  <c r="N56" i="148"/>
  <c r="M56" i="148"/>
  <c r="L56" i="148"/>
  <c r="K56" i="148"/>
  <c r="J56" i="148"/>
  <c r="I56" i="148"/>
  <c r="H56" i="148"/>
  <c r="G56" i="148"/>
  <c r="F56" i="148"/>
  <c r="E56" i="148"/>
  <c r="D56" i="148"/>
  <c r="T55" i="148"/>
  <c r="S55" i="148"/>
  <c r="R55" i="148"/>
  <c r="Q55" i="148"/>
  <c r="P55" i="148"/>
  <c r="O55" i="148"/>
  <c r="N55" i="148"/>
  <c r="M55" i="148"/>
  <c r="L55" i="148"/>
  <c r="K55" i="148"/>
  <c r="J55" i="148"/>
  <c r="I55" i="148"/>
  <c r="H55" i="148"/>
  <c r="G55" i="148"/>
  <c r="F55" i="148"/>
  <c r="E55" i="148"/>
  <c r="D55" i="148"/>
  <c r="T54" i="148"/>
  <c r="S54" i="148"/>
  <c r="R54" i="148"/>
  <c r="Q54" i="148"/>
  <c r="P54" i="148"/>
  <c r="O54" i="148"/>
  <c r="N54" i="148"/>
  <c r="M54" i="148"/>
  <c r="L54" i="148"/>
  <c r="K54" i="148"/>
  <c r="J54" i="148"/>
  <c r="I54" i="148"/>
  <c r="H54" i="148"/>
  <c r="G54" i="148"/>
  <c r="F54" i="148"/>
  <c r="E54" i="148"/>
  <c r="D54" i="148"/>
  <c r="T53" i="148"/>
  <c r="S53" i="148"/>
  <c r="R53" i="148"/>
  <c r="Q53" i="148"/>
  <c r="P53" i="148"/>
  <c r="O53" i="148"/>
  <c r="N53" i="148"/>
  <c r="M53" i="148"/>
  <c r="L53" i="148"/>
  <c r="K53" i="148"/>
  <c r="J53" i="148"/>
  <c r="I53" i="148"/>
  <c r="H53" i="148"/>
  <c r="G53" i="148"/>
  <c r="F53" i="148"/>
  <c r="E53" i="148"/>
  <c r="D53" i="148"/>
  <c r="T52" i="148"/>
  <c r="S52" i="148"/>
  <c r="R52" i="148"/>
  <c r="Q52" i="148"/>
  <c r="P52" i="148"/>
  <c r="O52" i="148"/>
  <c r="N52" i="148"/>
  <c r="M52" i="148"/>
  <c r="L52" i="148"/>
  <c r="K52" i="148"/>
  <c r="J52" i="148"/>
  <c r="I52" i="148"/>
  <c r="H52" i="148"/>
  <c r="G52" i="148"/>
  <c r="F52" i="148"/>
  <c r="E52" i="148"/>
  <c r="D52" i="148"/>
  <c r="T51" i="148"/>
  <c r="S51" i="148"/>
  <c r="R51" i="148"/>
  <c r="Q51" i="148"/>
  <c r="P51" i="148"/>
  <c r="O51" i="148"/>
  <c r="N51" i="148"/>
  <c r="M51" i="148"/>
  <c r="L51" i="148"/>
  <c r="K51" i="148"/>
  <c r="J51" i="148"/>
  <c r="I51" i="148"/>
  <c r="H51" i="148"/>
  <c r="G51" i="148"/>
  <c r="F51" i="148"/>
  <c r="E51" i="148"/>
  <c r="D51" i="148"/>
  <c r="T50" i="148"/>
  <c r="S50" i="148"/>
  <c r="R50" i="148"/>
  <c r="Q50" i="148"/>
  <c r="P50" i="148"/>
  <c r="O50" i="148"/>
  <c r="N50" i="148"/>
  <c r="M50" i="148"/>
  <c r="L50" i="148"/>
  <c r="K50" i="148"/>
  <c r="J50" i="148"/>
  <c r="I50" i="148"/>
  <c r="H50" i="148"/>
  <c r="G50" i="148"/>
  <c r="F50" i="148"/>
  <c r="E50" i="148"/>
  <c r="D50" i="148"/>
  <c r="T49" i="148"/>
  <c r="S49" i="148"/>
  <c r="R49" i="148"/>
  <c r="Q49" i="148"/>
  <c r="P49" i="148"/>
  <c r="O49" i="148"/>
  <c r="N49" i="148"/>
  <c r="M49" i="148"/>
  <c r="L49" i="148"/>
  <c r="K49" i="148"/>
  <c r="J49" i="148"/>
  <c r="I49" i="148"/>
  <c r="H49" i="148"/>
  <c r="G49" i="148"/>
  <c r="F49" i="148"/>
  <c r="E49" i="148"/>
  <c r="D49" i="148"/>
  <c r="T48" i="148"/>
  <c r="S48" i="148"/>
  <c r="R48" i="148"/>
  <c r="Q48" i="148"/>
  <c r="P48" i="148"/>
  <c r="O48" i="148"/>
  <c r="N48" i="148"/>
  <c r="M48" i="148"/>
  <c r="L48" i="148"/>
  <c r="K48" i="148"/>
  <c r="J48" i="148"/>
  <c r="I48" i="148"/>
  <c r="H48" i="148"/>
  <c r="G48" i="148"/>
  <c r="F48" i="148"/>
  <c r="E48" i="148"/>
  <c r="D48" i="148"/>
  <c r="T47" i="148"/>
  <c r="S47" i="148"/>
  <c r="R47" i="148"/>
  <c r="Q47" i="148"/>
  <c r="P47" i="148"/>
  <c r="O47" i="148"/>
  <c r="N47" i="148"/>
  <c r="M47" i="148"/>
  <c r="L47" i="148"/>
  <c r="K47" i="148"/>
  <c r="J47" i="148"/>
  <c r="I47" i="148"/>
  <c r="H47" i="148"/>
  <c r="G47" i="148"/>
  <c r="F47" i="148"/>
  <c r="E47" i="148"/>
  <c r="D47" i="148"/>
  <c r="U44" i="148"/>
  <c r="T44" i="148"/>
  <c r="S44" i="148"/>
  <c r="R44" i="148"/>
  <c r="Q44" i="148"/>
  <c r="P44" i="148"/>
  <c r="O44" i="148"/>
  <c r="N44" i="148"/>
  <c r="M44" i="148"/>
  <c r="L44" i="148"/>
  <c r="K44" i="148"/>
  <c r="J44" i="148"/>
  <c r="I44" i="148"/>
  <c r="H44" i="148"/>
  <c r="G44" i="148"/>
  <c r="F44" i="148"/>
  <c r="E44" i="148"/>
  <c r="D44" i="148"/>
  <c r="C44" i="148"/>
  <c r="T43" i="148"/>
  <c r="S43" i="148"/>
  <c r="R43" i="148"/>
  <c r="P43" i="148"/>
  <c r="O43" i="148"/>
  <c r="N43" i="148"/>
  <c r="M43" i="148"/>
  <c r="L43" i="148"/>
  <c r="K43" i="148"/>
  <c r="J43" i="148"/>
  <c r="I43" i="148"/>
  <c r="H43" i="148"/>
  <c r="G43" i="148"/>
  <c r="F43" i="148"/>
  <c r="E43" i="148"/>
  <c r="D43" i="148"/>
  <c r="C43" i="148"/>
  <c r="T42" i="148"/>
  <c r="S42" i="148"/>
  <c r="R42" i="148"/>
  <c r="P42" i="148"/>
  <c r="O42" i="148"/>
  <c r="N42" i="148"/>
  <c r="M42" i="148"/>
  <c r="L42" i="148"/>
  <c r="K42" i="148"/>
  <c r="J42" i="148"/>
  <c r="I42" i="148"/>
  <c r="H42" i="148"/>
  <c r="G42" i="148"/>
  <c r="F42" i="148"/>
  <c r="E42" i="148"/>
  <c r="D42" i="148"/>
  <c r="C42" i="148"/>
  <c r="U41" i="148"/>
  <c r="T41" i="148"/>
  <c r="S41" i="148"/>
  <c r="R41" i="148"/>
  <c r="Q41" i="148"/>
  <c r="P41" i="148"/>
  <c r="O41" i="148"/>
  <c r="N41" i="148"/>
  <c r="M41" i="148"/>
  <c r="L41" i="148"/>
  <c r="K41" i="148"/>
  <c r="J41" i="148"/>
  <c r="I41" i="148"/>
  <c r="H41" i="148"/>
  <c r="G41" i="148"/>
  <c r="F41" i="148"/>
  <c r="E41" i="148"/>
  <c r="D41" i="148"/>
  <c r="C41" i="148"/>
  <c r="T40" i="148"/>
  <c r="S40" i="148"/>
  <c r="R40" i="148"/>
  <c r="Q40" i="148"/>
  <c r="P40" i="148"/>
  <c r="O40" i="148"/>
  <c r="N40" i="148"/>
  <c r="M40" i="148"/>
  <c r="L40" i="148"/>
  <c r="K40" i="148"/>
  <c r="J40" i="148"/>
  <c r="I40" i="148"/>
  <c r="H40" i="148"/>
  <c r="G40" i="148"/>
  <c r="F40" i="148"/>
  <c r="E40" i="148"/>
  <c r="D40" i="148"/>
  <c r="C40" i="148"/>
  <c r="T39" i="148"/>
  <c r="S39" i="148"/>
  <c r="R39" i="148"/>
  <c r="Q39" i="148"/>
  <c r="P39" i="148"/>
  <c r="O39" i="148"/>
  <c r="N39" i="148"/>
  <c r="M39" i="148"/>
  <c r="L39" i="148"/>
  <c r="K39" i="148"/>
  <c r="J39" i="148"/>
  <c r="I39" i="148"/>
  <c r="H39" i="148"/>
  <c r="G39" i="148"/>
  <c r="F39" i="148"/>
  <c r="E39" i="148"/>
  <c r="D39" i="148"/>
  <c r="C39" i="148"/>
  <c r="T38" i="148"/>
  <c r="S38" i="148"/>
  <c r="R38" i="148"/>
  <c r="Q38" i="148"/>
  <c r="P38" i="148"/>
  <c r="O38" i="148"/>
  <c r="N38" i="148"/>
  <c r="M38" i="148"/>
  <c r="L38" i="148"/>
  <c r="K38" i="148"/>
  <c r="J38" i="148"/>
  <c r="I38" i="148"/>
  <c r="H38" i="148"/>
  <c r="G38" i="148"/>
  <c r="F38" i="148"/>
  <c r="E38" i="148"/>
  <c r="D38" i="148"/>
  <c r="C38" i="148"/>
  <c r="T37" i="148"/>
  <c r="S37" i="148"/>
  <c r="R37" i="148"/>
  <c r="Q37" i="148"/>
  <c r="P37" i="148"/>
  <c r="O37" i="148"/>
  <c r="N37" i="148"/>
  <c r="M37" i="148"/>
  <c r="L37" i="148"/>
  <c r="K37" i="148"/>
  <c r="J37" i="148"/>
  <c r="I37" i="148"/>
  <c r="H37" i="148"/>
  <c r="G37" i="148"/>
  <c r="F37" i="148"/>
  <c r="E37" i="148"/>
  <c r="D37" i="148"/>
  <c r="C37" i="148"/>
  <c r="T36" i="148"/>
  <c r="S36" i="148"/>
  <c r="R36" i="148"/>
  <c r="Q36" i="148"/>
  <c r="P36" i="148"/>
  <c r="O36" i="148"/>
  <c r="N36" i="148"/>
  <c r="M36" i="148"/>
  <c r="L36" i="148"/>
  <c r="K36" i="148"/>
  <c r="J36" i="148"/>
  <c r="I36" i="148"/>
  <c r="H36" i="148"/>
  <c r="G36" i="148"/>
  <c r="F36" i="148"/>
  <c r="E36" i="148"/>
  <c r="D36" i="148"/>
  <c r="C36" i="148"/>
  <c r="T35" i="148"/>
  <c r="S35" i="148"/>
  <c r="R35" i="148"/>
  <c r="Q35" i="148"/>
  <c r="P35" i="148"/>
  <c r="O35" i="148"/>
  <c r="N35" i="148"/>
  <c r="M35" i="148"/>
  <c r="L35" i="148"/>
  <c r="K35" i="148"/>
  <c r="J35" i="148"/>
  <c r="I35" i="148"/>
  <c r="H35" i="148"/>
  <c r="G35" i="148"/>
  <c r="F35" i="148"/>
  <c r="E35" i="148"/>
  <c r="D35" i="148"/>
  <c r="C35" i="148"/>
  <c r="T34" i="148"/>
  <c r="S34" i="148"/>
  <c r="R34" i="148"/>
  <c r="Q34" i="148"/>
  <c r="P34" i="148"/>
  <c r="O34" i="148"/>
  <c r="N34" i="148"/>
  <c r="M34" i="148"/>
  <c r="L34" i="148"/>
  <c r="K34" i="148"/>
  <c r="J34" i="148"/>
  <c r="I34" i="148"/>
  <c r="H34" i="148"/>
  <c r="G34" i="148"/>
  <c r="F34" i="148"/>
  <c r="E34" i="148"/>
  <c r="D34" i="148"/>
  <c r="C34" i="148"/>
  <c r="T33" i="148"/>
  <c r="S33" i="148"/>
  <c r="R33" i="148"/>
  <c r="Q33" i="148"/>
  <c r="P33" i="148"/>
  <c r="O33" i="148"/>
  <c r="N33" i="148"/>
  <c r="M33" i="148"/>
  <c r="L33" i="148"/>
  <c r="K33" i="148"/>
  <c r="J33" i="148"/>
  <c r="I33" i="148"/>
  <c r="H33" i="148"/>
  <c r="G33" i="148"/>
  <c r="F33" i="148"/>
  <c r="E33" i="148"/>
  <c r="D33" i="148"/>
  <c r="C33" i="148"/>
  <c r="U32" i="148"/>
  <c r="T32" i="148"/>
  <c r="S32" i="148"/>
  <c r="R32" i="148"/>
  <c r="Q32" i="148"/>
  <c r="P32" i="148"/>
  <c r="O32" i="148"/>
  <c r="N32" i="148"/>
  <c r="M32" i="148"/>
  <c r="L32" i="148"/>
  <c r="K32" i="148"/>
  <c r="J32" i="148"/>
  <c r="I32" i="148"/>
  <c r="H32" i="148"/>
  <c r="G32" i="148"/>
  <c r="F32" i="148"/>
  <c r="E32" i="148"/>
  <c r="D32" i="148"/>
  <c r="C32" i="148"/>
  <c r="U31" i="148"/>
  <c r="T31" i="148"/>
  <c r="S31" i="148"/>
  <c r="R31" i="148"/>
  <c r="Q31" i="148"/>
  <c r="P31" i="148"/>
  <c r="O31" i="148"/>
  <c r="N31" i="148"/>
  <c r="M31" i="148"/>
  <c r="L31" i="148"/>
  <c r="K31" i="148"/>
  <c r="J31" i="148"/>
  <c r="I31" i="148"/>
  <c r="H31" i="148"/>
  <c r="G31" i="148"/>
  <c r="F31" i="148"/>
  <c r="E31" i="148"/>
  <c r="D31" i="148"/>
  <c r="C31" i="148"/>
  <c r="U30" i="148"/>
  <c r="T30" i="148"/>
  <c r="S30" i="148"/>
  <c r="R30" i="148"/>
  <c r="Q30" i="148"/>
  <c r="P30" i="148"/>
  <c r="O30" i="148"/>
  <c r="N30" i="148"/>
  <c r="M30" i="148"/>
  <c r="L30" i="148"/>
  <c r="K30" i="148"/>
  <c r="J30" i="148"/>
  <c r="I30" i="148"/>
  <c r="H30" i="148"/>
  <c r="G30" i="148"/>
  <c r="F30" i="148"/>
  <c r="E30" i="148"/>
  <c r="D30" i="148"/>
  <c r="C30" i="148"/>
  <c r="U29" i="148"/>
  <c r="T29" i="148"/>
  <c r="S29" i="148"/>
  <c r="R29" i="148"/>
  <c r="Q29" i="148"/>
  <c r="P29" i="148"/>
  <c r="O29" i="148"/>
  <c r="N29" i="148"/>
  <c r="M29" i="148"/>
  <c r="L29" i="148"/>
  <c r="K29" i="148"/>
  <c r="J29" i="148"/>
  <c r="I29" i="148"/>
  <c r="H29" i="148"/>
  <c r="G29" i="148"/>
  <c r="F29" i="148"/>
  <c r="E29" i="148"/>
  <c r="D29" i="148"/>
  <c r="C29" i="148"/>
  <c r="U28" i="148"/>
  <c r="T28" i="148"/>
  <c r="S28" i="148"/>
  <c r="R28" i="148"/>
  <c r="Q28" i="148"/>
  <c r="P28" i="148"/>
  <c r="O28" i="148"/>
  <c r="N28" i="148"/>
  <c r="M28" i="148"/>
  <c r="L28" i="148"/>
  <c r="K28" i="148"/>
  <c r="J28" i="148"/>
  <c r="I28" i="148"/>
  <c r="H28" i="148"/>
  <c r="G28" i="148"/>
  <c r="F28" i="148"/>
  <c r="E28" i="148"/>
  <c r="D28" i="148"/>
  <c r="C28" i="148"/>
  <c r="U48" i="161"/>
  <c r="U49" i="161"/>
  <c r="U50" i="161"/>
  <c r="U51" i="161"/>
  <c r="U52" i="161"/>
  <c r="U53" i="161"/>
  <c r="U54" i="161"/>
  <c r="U55" i="161"/>
  <c r="U56" i="161"/>
  <c r="U57" i="161"/>
  <c r="U58" i="161"/>
  <c r="U59" i="161"/>
  <c r="U60" i="161"/>
  <c r="U61" i="161"/>
  <c r="U62" i="161"/>
  <c r="U63" i="161"/>
  <c r="U47" i="161"/>
  <c r="T63" i="161"/>
  <c r="S63" i="161"/>
  <c r="R63" i="161"/>
  <c r="Q63" i="161"/>
  <c r="P63" i="161"/>
  <c r="O63" i="161"/>
  <c r="N63" i="161"/>
  <c r="M63" i="161"/>
  <c r="L63" i="161"/>
  <c r="K63" i="161"/>
  <c r="J63" i="161"/>
  <c r="I63" i="161"/>
  <c r="H63" i="161"/>
  <c r="G63" i="161"/>
  <c r="F63" i="161"/>
  <c r="E63" i="161"/>
  <c r="D63" i="161"/>
  <c r="T62" i="161"/>
  <c r="S62" i="161"/>
  <c r="R62" i="161"/>
  <c r="Q62" i="161"/>
  <c r="P62" i="161"/>
  <c r="O62" i="161"/>
  <c r="N62" i="161"/>
  <c r="M62" i="161"/>
  <c r="L62" i="161"/>
  <c r="K62" i="161"/>
  <c r="J62" i="161"/>
  <c r="I62" i="161"/>
  <c r="H62" i="161"/>
  <c r="G62" i="161"/>
  <c r="F62" i="161"/>
  <c r="E62" i="161"/>
  <c r="D62" i="161"/>
  <c r="T61" i="161"/>
  <c r="S61" i="161"/>
  <c r="R61" i="161"/>
  <c r="Q61" i="161"/>
  <c r="P61" i="161"/>
  <c r="O61" i="161"/>
  <c r="N61" i="161"/>
  <c r="M61" i="161"/>
  <c r="L61" i="161"/>
  <c r="K61" i="161"/>
  <c r="J61" i="161"/>
  <c r="I61" i="161"/>
  <c r="H61" i="161"/>
  <c r="G61" i="161"/>
  <c r="F61" i="161"/>
  <c r="E61" i="161"/>
  <c r="D61" i="161"/>
  <c r="T60" i="161"/>
  <c r="S60" i="161"/>
  <c r="R60" i="161"/>
  <c r="Q60" i="161"/>
  <c r="P60" i="161"/>
  <c r="O60" i="161"/>
  <c r="N60" i="161"/>
  <c r="M60" i="161"/>
  <c r="L60" i="161"/>
  <c r="K60" i="161"/>
  <c r="J60" i="161"/>
  <c r="I60" i="161"/>
  <c r="H60" i="161"/>
  <c r="G60" i="161"/>
  <c r="F60" i="161"/>
  <c r="E60" i="161"/>
  <c r="D60" i="161"/>
  <c r="T59" i="161"/>
  <c r="S59" i="161"/>
  <c r="R59" i="161"/>
  <c r="Q59" i="161"/>
  <c r="P59" i="161"/>
  <c r="O59" i="161"/>
  <c r="N59" i="161"/>
  <c r="M59" i="161"/>
  <c r="L59" i="161"/>
  <c r="K59" i="161"/>
  <c r="J59" i="161"/>
  <c r="I59" i="161"/>
  <c r="H59" i="161"/>
  <c r="G59" i="161"/>
  <c r="F59" i="161"/>
  <c r="E59" i="161"/>
  <c r="D59" i="161"/>
  <c r="T58" i="161"/>
  <c r="S58" i="161"/>
  <c r="R58" i="161"/>
  <c r="Q58" i="161"/>
  <c r="P58" i="161"/>
  <c r="O58" i="161"/>
  <c r="N58" i="161"/>
  <c r="M58" i="161"/>
  <c r="L58" i="161"/>
  <c r="K58" i="161"/>
  <c r="J58" i="161"/>
  <c r="I58" i="161"/>
  <c r="H58" i="161"/>
  <c r="G58" i="161"/>
  <c r="F58" i="161"/>
  <c r="E58" i="161"/>
  <c r="D58" i="161"/>
  <c r="T57" i="161"/>
  <c r="S57" i="161"/>
  <c r="R57" i="161"/>
  <c r="Q57" i="161"/>
  <c r="P57" i="161"/>
  <c r="O57" i="161"/>
  <c r="N57" i="161"/>
  <c r="M57" i="161"/>
  <c r="L57" i="161"/>
  <c r="K57" i="161"/>
  <c r="J57" i="161"/>
  <c r="I57" i="161"/>
  <c r="H57" i="161"/>
  <c r="G57" i="161"/>
  <c r="F57" i="161"/>
  <c r="E57" i="161"/>
  <c r="D57" i="161"/>
  <c r="T56" i="161"/>
  <c r="S56" i="161"/>
  <c r="R56" i="161"/>
  <c r="Q56" i="161"/>
  <c r="P56" i="161"/>
  <c r="O56" i="161"/>
  <c r="N56" i="161"/>
  <c r="M56" i="161"/>
  <c r="L56" i="161"/>
  <c r="K56" i="161"/>
  <c r="J56" i="161"/>
  <c r="I56" i="161"/>
  <c r="H56" i="161"/>
  <c r="G56" i="161"/>
  <c r="F56" i="161"/>
  <c r="E56" i="161"/>
  <c r="D56" i="161"/>
  <c r="T55" i="161"/>
  <c r="S55" i="161"/>
  <c r="R55" i="161"/>
  <c r="Q55" i="161"/>
  <c r="P55" i="161"/>
  <c r="O55" i="161"/>
  <c r="N55" i="161"/>
  <c r="M55" i="161"/>
  <c r="L55" i="161"/>
  <c r="K55" i="161"/>
  <c r="J55" i="161"/>
  <c r="I55" i="161"/>
  <c r="H55" i="161"/>
  <c r="G55" i="161"/>
  <c r="F55" i="161"/>
  <c r="E55" i="161"/>
  <c r="D55" i="161"/>
  <c r="T54" i="161"/>
  <c r="S54" i="161"/>
  <c r="R54" i="161"/>
  <c r="Q54" i="161"/>
  <c r="P54" i="161"/>
  <c r="O54" i="161"/>
  <c r="N54" i="161"/>
  <c r="M54" i="161"/>
  <c r="L54" i="161"/>
  <c r="K54" i="161"/>
  <c r="J54" i="161"/>
  <c r="I54" i="161"/>
  <c r="H54" i="161"/>
  <c r="G54" i="161"/>
  <c r="F54" i="161"/>
  <c r="E54" i="161"/>
  <c r="D54" i="161"/>
  <c r="T53" i="161"/>
  <c r="S53" i="161"/>
  <c r="R53" i="161"/>
  <c r="Q53" i="161"/>
  <c r="P53" i="161"/>
  <c r="O53" i="161"/>
  <c r="N53" i="161"/>
  <c r="M53" i="161"/>
  <c r="L53" i="161"/>
  <c r="K53" i="161"/>
  <c r="J53" i="161"/>
  <c r="I53" i="161"/>
  <c r="H53" i="161"/>
  <c r="G53" i="161"/>
  <c r="F53" i="161"/>
  <c r="E53" i="161"/>
  <c r="D53" i="161"/>
  <c r="T52" i="161"/>
  <c r="S52" i="161"/>
  <c r="R52" i="161"/>
  <c r="Q52" i="161"/>
  <c r="P52" i="161"/>
  <c r="O52" i="161"/>
  <c r="N52" i="161"/>
  <c r="M52" i="161"/>
  <c r="L52" i="161"/>
  <c r="K52" i="161"/>
  <c r="J52" i="161"/>
  <c r="I52" i="161"/>
  <c r="H52" i="161"/>
  <c r="G52" i="161"/>
  <c r="F52" i="161"/>
  <c r="E52" i="161"/>
  <c r="D52" i="161"/>
  <c r="T51" i="161"/>
  <c r="S51" i="161"/>
  <c r="R51" i="161"/>
  <c r="Q51" i="161"/>
  <c r="P51" i="161"/>
  <c r="O51" i="161"/>
  <c r="N51" i="161"/>
  <c r="M51" i="161"/>
  <c r="L51" i="161"/>
  <c r="K51" i="161"/>
  <c r="J51" i="161"/>
  <c r="I51" i="161"/>
  <c r="H51" i="161"/>
  <c r="G51" i="161"/>
  <c r="F51" i="161"/>
  <c r="E51" i="161"/>
  <c r="D51" i="161"/>
  <c r="T50" i="161"/>
  <c r="S50" i="161"/>
  <c r="R50" i="161"/>
  <c r="Q50" i="161"/>
  <c r="P50" i="161"/>
  <c r="O50" i="161"/>
  <c r="N50" i="161"/>
  <c r="M50" i="161"/>
  <c r="L50" i="161"/>
  <c r="K50" i="161"/>
  <c r="J50" i="161"/>
  <c r="I50" i="161"/>
  <c r="H50" i="161"/>
  <c r="G50" i="161"/>
  <c r="F50" i="161"/>
  <c r="E50" i="161"/>
  <c r="D50" i="161"/>
  <c r="T49" i="161"/>
  <c r="S49" i="161"/>
  <c r="R49" i="161"/>
  <c r="Q49" i="161"/>
  <c r="P49" i="161"/>
  <c r="O49" i="161"/>
  <c r="N49" i="161"/>
  <c r="M49" i="161"/>
  <c r="L49" i="161"/>
  <c r="K49" i="161"/>
  <c r="J49" i="161"/>
  <c r="I49" i="161"/>
  <c r="H49" i="161"/>
  <c r="G49" i="161"/>
  <c r="F49" i="161"/>
  <c r="E49" i="161"/>
  <c r="D49" i="161"/>
  <c r="T48" i="161"/>
  <c r="S48" i="161"/>
  <c r="R48" i="161"/>
  <c r="Q48" i="161"/>
  <c r="P48" i="161"/>
  <c r="O48" i="161"/>
  <c r="N48" i="161"/>
  <c r="M48" i="161"/>
  <c r="L48" i="161"/>
  <c r="K48" i="161"/>
  <c r="J48" i="161"/>
  <c r="I48" i="161"/>
  <c r="H48" i="161"/>
  <c r="G48" i="161"/>
  <c r="F48" i="161"/>
  <c r="E48" i="161"/>
  <c r="D48" i="161"/>
  <c r="T47" i="161"/>
  <c r="S47" i="161"/>
  <c r="R47" i="161"/>
  <c r="Q47" i="161"/>
  <c r="P47" i="161"/>
  <c r="O47" i="161"/>
  <c r="N47" i="161"/>
  <c r="M47" i="161"/>
  <c r="L47" i="161"/>
  <c r="K47" i="161"/>
  <c r="J47" i="161"/>
  <c r="I47" i="161"/>
  <c r="H47" i="161"/>
  <c r="G47" i="161"/>
  <c r="F47" i="161"/>
  <c r="E47" i="161"/>
  <c r="D47" i="161"/>
  <c r="U44" i="161"/>
  <c r="T44" i="161"/>
  <c r="S44" i="161"/>
  <c r="R44" i="161"/>
  <c r="Q44" i="161"/>
  <c r="P44" i="161"/>
  <c r="O44" i="161"/>
  <c r="N44" i="161"/>
  <c r="M44" i="161"/>
  <c r="L44" i="161"/>
  <c r="K44" i="161"/>
  <c r="J44" i="161"/>
  <c r="I44" i="161"/>
  <c r="H44" i="161"/>
  <c r="G44" i="161"/>
  <c r="F44" i="161"/>
  <c r="E44" i="161"/>
  <c r="D44" i="161"/>
  <c r="C44" i="161"/>
  <c r="U43" i="161"/>
  <c r="T43" i="161"/>
  <c r="S43" i="161"/>
  <c r="R43" i="161"/>
  <c r="Q43" i="161"/>
  <c r="P43" i="161"/>
  <c r="O43" i="161"/>
  <c r="N43" i="161"/>
  <c r="M43" i="161"/>
  <c r="L43" i="161"/>
  <c r="K43" i="161"/>
  <c r="J43" i="161"/>
  <c r="I43" i="161"/>
  <c r="H43" i="161"/>
  <c r="G43" i="161"/>
  <c r="F43" i="161"/>
  <c r="E43" i="161"/>
  <c r="D43" i="161"/>
  <c r="C43" i="161"/>
  <c r="U42" i="161"/>
  <c r="T42" i="161"/>
  <c r="S42" i="161"/>
  <c r="R42" i="161"/>
  <c r="Q42" i="161"/>
  <c r="P42" i="161"/>
  <c r="O42" i="161"/>
  <c r="N42" i="161"/>
  <c r="M42" i="161"/>
  <c r="L42" i="161"/>
  <c r="K42" i="161"/>
  <c r="J42" i="161"/>
  <c r="I42" i="161"/>
  <c r="H42" i="161"/>
  <c r="G42" i="161"/>
  <c r="F42" i="161"/>
  <c r="E42" i="161"/>
  <c r="D42" i="161"/>
  <c r="C42" i="161"/>
  <c r="U41" i="161"/>
  <c r="T41" i="161"/>
  <c r="S41" i="161"/>
  <c r="R41" i="161"/>
  <c r="Q41" i="161"/>
  <c r="P41" i="161"/>
  <c r="O41" i="161"/>
  <c r="N41" i="161"/>
  <c r="M41" i="161"/>
  <c r="L41" i="161"/>
  <c r="K41" i="161"/>
  <c r="J41" i="161"/>
  <c r="I41" i="161"/>
  <c r="H41" i="161"/>
  <c r="G41" i="161"/>
  <c r="F41" i="161"/>
  <c r="E41" i="161"/>
  <c r="D41" i="161"/>
  <c r="C41" i="161"/>
  <c r="U40" i="161"/>
  <c r="T40" i="161"/>
  <c r="S40" i="161"/>
  <c r="R40" i="161"/>
  <c r="Q40" i="161"/>
  <c r="P40" i="161"/>
  <c r="O40" i="161"/>
  <c r="N40" i="161"/>
  <c r="M40" i="161"/>
  <c r="L40" i="161"/>
  <c r="K40" i="161"/>
  <c r="J40" i="161"/>
  <c r="I40" i="161"/>
  <c r="H40" i="161"/>
  <c r="G40" i="161"/>
  <c r="F40" i="161"/>
  <c r="E40" i="161"/>
  <c r="D40" i="161"/>
  <c r="C40" i="161"/>
  <c r="U39" i="161"/>
  <c r="T39" i="161"/>
  <c r="S39" i="161"/>
  <c r="R39" i="161"/>
  <c r="Q39" i="161"/>
  <c r="P39" i="161"/>
  <c r="O39" i="161"/>
  <c r="N39" i="161"/>
  <c r="M39" i="161"/>
  <c r="L39" i="161"/>
  <c r="K39" i="161"/>
  <c r="J39" i="161"/>
  <c r="I39" i="161"/>
  <c r="H39" i="161"/>
  <c r="G39" i="161"/>
  <c r="F39" i="161"/>
  <c r="E39" i="161"/>
  <c r="D39" i="161"/>
  <c r="C39" i="161"/>
  <c r="U38" i="161"/>
  <c r="T38" i="161"/>
  <c r="S38" i="161"/>
  <c r="R38" i="161"/>
  <c r="Q38" i="161"/>
  <c r="P38" i="161"/>
  <c r="O38" i="161"/>
  <c r="N38" i="161"/>
  <c r="M38" i="161"/>
  <c r="L38" i="161"/>
  <c r="K38" i="161"/>
  <c r="J38" i="161"/>
  <c r="I38" i="161"/>
  <c r="H38" i="161"/>
  <c r="G38" i="161"/>
  <c r="F38" i="161"/>
  <c r="E38" i="161"/>
  <c r="D38" i="161"/>
  <c r="C38" i="161"/>
  <c r="U37" i="161"/>
  <c r="T37" i="161"/>
  <c r="S37" i="161"/>
  <c r="R37" i="161"/>
  <c r="Q37" i="161"/>
  <c r="P37" i="161"/>
  <c r="O37" i="161"/>
  <c r="N37" i="161"/>
  <c r="M37" i="161"/>
  <c r="L37" i="161"/>
  <c r="K37" i="161"/>
  <c r="J37" i="161"/>
  <c r="I37" i="161"/>
  <c r="H37" i="161"/>
  <c r="G37" i="161"/>
  <c r="F37" i="161"/>
  <c r="E37" i="161"/>
  <c r="D37" i="161"/>
  <c r="C37" i="161"/>
  <c r="U36" i="161"/>
  <c r="T36" i="161"/>
  <c r="S36" i="161"/>
  <c r="R36" i="161"/>
  <c r="Q36" i="161"/>
  <c r="P36" i="161"/>
  <c r="O36" i="161"/>
  <c r="N36" i="161"/>
  <c r="M36" i="161"/>
  <c r="L36" i="161"/>
  <c r="K36" i="161"/>
  <c r="J36" i="161"/>
  <c r="I36" i="161"/>
  <c r="H36" i="161"/>
  <c r="G36" i="161"/>
  <c r="F36" i="161"/>
  <c r="E36" i="161"/>
  <c r="D36" i="161"/>
  <c r="C36" i="161"/>
  <c r="U35" i="161"/>
  <c r="T35" i="161"/>
  <c r="S35" i="161"/>
  <c r="R35" i="161"/>
  <c r="Q35" i="161"/>
  <c r="P35" i="161"/>
  <c r="O35" i="161"/>
  <c r="N35" i="161"/>
  <c r="M35" i="161"/>
  <c r="L35" i="161"/>
  <c r="K35" i="161"/>
  <c r="J35" i="161"/>
  <c r="I35" i="161"/>
  <c r="H35" i="161"/>
  <c r="G35" i="161"/>
  <c r="F35" i="161"/>
  <c r="E35" i="161"/>
  <c r="D35" i="161"/>
  <c r="C35" i="161"/>
  <c r="U34" i="161"/>
  <c r="T34" i="161"/>
  <c r="S34" i="161"/>
  <c r="R34" i="161"/>
  <c r="Q34" i="161"/>
  <c r="P34" i="161"/>
  <c r="O34" i="161"/>
  <c r="N34" i="161"/>
  <c r="M34" i="161"/>
  <c r="L34" i="161"/>
  <c r="K34" i="161"/>
  <c r="J34" i="161"/>
  <c r="I34" i="161"/>
  <c r="H34" i="161"/>
  <c r="G34" i="161"/>
  <c r="F34" i="161"/>
  <c r="E34" i="161"/>
  <c r="D34" i="161"/>
  <c r="C34" i="161"/>
  <c r="U33" i="161"/>
  <c r="T33" i="161"/>
  <c r="S33" i="161"/>
  <c r="R33" i="161"/>
  <c r="Q33" i="161"/>
  <c r="P33" i="161"/>
  <c r="O33" i="161"/>
  <c r="N33" i="161"/>
  <c r="M33" i="161"/>
  <c r="L33" i="161"/>
  <c r="K33" i="161"/>
  <c r="J33" i="161"/>
  <c r="I33" i="161"/>
  <c r="H33" i="161"/>
  <c r="G33" i="161"/>
  <c r="F33" i="161"/>
  <c r="E33" i="161"/>
  <c r="D33" i="161"/>
  <c r="C33" i="161"/>
  <c r="U32" i="161"/>
  <c r="T32" i="161"/>
  <c r="S32" i="161"/>
  <c r="R32" i="161"/>
  <c r="Q32" i="161"/>
  <c r="P32" i="161"/>
  <c r="O32" i="161"/>
  <c r="N32" i="161"/>
  <c r="M32" i="161"/>
  <c r="L32" i="161"/>
  <c r="K32" i="161"/>
  <c r="J32" i="161"/>
  <c r="I32" i="161"/>
  <c r="H32" i="161"/>
  <c r="G32" i="161"/>
  <c r="F32" i="161"/>
  <c r="E32" i="161"/>
  <c r="D32" i="161"/>
  <c r="C32" i="161"/>
  <c r="U31" i="161"/>
  <c r="T31" i="161"/>
  <c r="S31" i="161"/>
  <c r="R31" i="161"/>
  <c r="Q31" i="161"/>
  <c r="P31" i="161"/>
  <c r="O31" i="161"/>
  <c r="N31" i="161"/>
  <c r="M31" i="161"/>
  <c r="L31" i="161"/>
  <c r="K31" i="161"/>
  <c r="J31" i="161"/>
  <c r="I31" i="161"/>
  <c r="H31" i="161"/>
  <c r="G31" i="161"/>
  <c r="F31" i="161"/>
  <c r="E31" i="161"/>
  <c r="D31" i="161"/>
  <c r="C31" i="161"/>
  <c r="U30" i="161"/>
  <c r="T30" i="161"/>
  <c r="S30" i="161"/>
  <c r="R30" i="161"/>
  <c r="Q30" i="161"/>
  <c r="P30" i="161"/>
  <c r="O30" i="161"/>
  <c r="N30" i="161"/>
  <c r="M30" i="161"/>
  <c r="L30" i="161"/>
  <c r="K30" i="161"/>
  <c r="J30" i="161"/>
  <c r="I30" i="161"/>
  <c r="H30" i="161"/>
  <c r="G30" i="161"/>
  <c r="F30" i="161"/>
  <c r="E30" i="161"/>
  <c r="D30" i="161"/>
  <c r="C30" i="161"/>
  <c r="U29" i="161"/>
  <c r="T29" i="161"/>
  <c r="S29" i="161"/>
  <c r="R29" i="161"/>
  <c r="Q29" i="161"/>
  <c r="P29" i="161"/>
  <c r="O29" i="161"/>
  <c r="N29" i="161"/>
  <c r="M29" i="161"/>
  <c r="L29" i="161"/>
  <c r="K29" i="161"/>
  <c r="J29" i="161"/>
  <c r="I29" i="161"/>
  <c r="H29" i="161"/>
  <c r="G29" i="161"/>
  <c r="F29" i="161"/>
  <c r="E29" i="161"/>
  <c r="D29" i="161"/>
  <c r="C29" i="161"/>
  <c r="U28" i="161"/>
  <c r="T28" i="161"/>
  <c r="S28" i="161"/>
  <c r="R28" i="161"/>
  <c r="Q28" i="161"/>
  <c r="P28" i="161"/>
  <c r="O28" i="161"/>
  <c r="N28" i="161"/>
  <c r="M28" i="161"/>
  <c r="L28" i="161"/>
  <c r="K28" i="161"/>
  <c r="J28" i="161"/>
  <c r="I28" i="161"/>
  <c r="H28" i="161"/>
  <c r="G28" i="161"/>
  <c r="F28" i="161"/>
  <c r="E28" i="161"/>
  <c r="D28" i="161"/>
  <c r="C28" i="161"/>
  <c r="U50" i="147"/>
  <c r="U51" i="147"/>
  <c r="U52" i="147"/>
  <c r="U53" i="147"/>
  <c r="U54" i="147"/>
  <c r="U55" i="147"/>
  <c r="U56" i="147"/>
  <c r="U57" i="147"/>
  <c r="U58" i="147"/>
  <c r="U59" i="147"/>
  <c r="U60" i="147"/>
  <c r="U61" i="147"/>
  <c r="U62" i="147"/>
  <c r="U63" i="147"/>
  <c r="U64" i="147"/>
  <c r="U65" i="147"/>
  <c r="U66" i="147"/>
  <c r="U49" i="147"/>
  <c r="T66" i="147"/>
  <c r="S66" i="147"/>
  <c r="R66" i="147"/>
  <c r="Q66" i="147"/>
  <c r="P66" i="147"/>
  <c r="O66" i="147"/>
  <c r="N66" i="147"/>
  <c r="M66" i="147"/>
  <c r="L66" i="147"/>
  <c r="K66" i="147"/>
  <c r="J66" i="147"/>
  <c r="I66" i="147"/>
  <c r="H66" i="147"/>
  <c r="G66" i="147"/>
  <c r="F66" i="147"/>
  <c r="E66" i="147"/>
  <c r="D66" i="147"/>
  <c r="T65" i="147"/>
  <c r="S65" i="147"/>
  <c r="R65" i="147"/>
  <c r="Q65" i="147"/>
  <c r="P65" i="147"/>
  <c r="O65" i="147"/>
  <c r="N65" i="147"/>
  <c r="M65" i="147"/>
  <c r="L65" i="147"/>
  <c r="K65" i="147"/>
  <c r="J65" i="147"/>
  <c r="I65" i="147"/>
  <c r="H65" i="147"/>
  <c r="G65" i="147"/>
  <c r="F65" i="147"/>
  <c r="E65" i="147"/>
  <c r="D65" i="147"/>
  <c r="T64" i="147"/>
  <c r="S64" i="147"/>
  <c r="R64" i="147"/>
  <c r="Q64" i="147"/>
  <c r="P64" i="147"/>
  <c r="O64" i="147"/>
  <c r="N64" i="147"/>
  <c r="M64" i="147"/>
  <c r="L64" i="147"/>
  <c r="K64" i="147"/>
  <c r="J64" i="147"/>
  <c r="I64" i="147"/>
  <c r="H64" i="147"/>
  <c r="G64" i="147"/>
  <c r="F64" i="147"/>
  <c r="E64" i="147"/>
  <c r="D64" i="147"/>
  <c r="T63" i="147"/>
  <c r="S63" i="147"/>
  <c r="R63" i="147"/>
  <c r="Q63" i="147"/>
  <c r="P63" i="147"/>
  <c r="O63" i="147"/>
  <c r="N63" i="147"/>
  <c r="M63" i="147"/>
  <c r="L63" i="147"/>
  <c r="K63" i="147"/>
  <c r="J63" i="147"/>
  <c r="I63" i="147"/>
  <c r="H63" i="147"/>
  <c r="G63" i="147"/>
  <c r="F63" i="147"/>
  <c r="E63" i="147"/>
  <c r="D63" i="147"/>
  <c r="T62" i="147"/>
  <c r="S62" i="147"/>
  <c r="R62" i="147"/>
  <c r="Q62" i="147"/>
  <c r="P62" i="147"/>
  <c r="O62" i="147"/>
  <c r="N62" i="147"/>
  <c r="M62" i="147"/>
  <c r="L62" i="147"/>
  <c r="K62" i="147"/>
  <c r="J62" i="147"/>
  <c r="I62" i="147"/>
  <c r="H62" i="147"/>
  <c r="G62" i="147"/>
  <c r="F62" i="147"/>
  <c r="E62" i="147"/>
  <c r="D62" i="147"/>
  <c r="T61" i="147"/>
  <c r="S61" i="147"/>
  <c r="R61" i="147"/>
  <c r="Q61" i="147"/>
  <c r="P61" i="147"/>
  <c r="O61" i="147"/>
  <c r="N61" i="147"/>
  <c r="M61" i="147"/>
  <c r="L61" i="147"/>
  <c r="K61" i="147"/>
  <c r="J61" i="147"/>
  <c r="I61" i="147"/>
  <c r="H61" i="147"/>
  <c r="G61" i="147"/>
  <c r="F61" i="147"/>
  <c r="E61" i="147"/>
  <c r="D61" i="147"/>
  <c r="T60" i="147"/>
  <c r="S60" i="147"/>
  <c r="R60" i="147"/>
  <c r="Q60" i="147"/>
  <c r="P60" i="147"/>
  <c r="O60" i="147"/>
  <c r="N60" i="147"/>
  <c r="M60" i="147"/>
  <c r="L60" i="147"/>
  <c r="K60" i="147"/>
  <c r="J60" i="147"/>
  <c r="I60" i="147"/>
  <c r="H60" i="147"/>
  <c r="G60" i="147"/>
  <c r="F60" i="147"/>
  <c r="E60" i="147"/>
  <c r="D60" i="147"/>
  <c r="T59" i="147"/>
  <c r="S59" i="147"/>
  <c r="R59" i="147"/>
  <c r="Q59" i="147"/>
  <c r="P59" i="147"/>
  <c r="O59" i="147"/>
  <c r="N59" i="147"/>
  <c r="M59" i="147"/>
  <c r="L59" i="147"/>
  <c r="K59" i="147"/>
  <c r="J59" i="147"/>
  <c r="I59" i="147"/>
  <c r="H59" i="147"/>
  <c r="G59" i="147"/>
  <c r="F59" i="147"/>
  <c r="E59" i="147"/>
  <c r="D59" i="147"/>
  <c r="T58" i="147"/>
  <c r="S58" i="147"/>
  <c r="R58" i="147"/>
  <c r="Q58" i="147"/>
  <c r="P58" i="147"/>
  <c r="O58" i="147"/>
  <c r="N58" i="147"/>
  <c r="M58" i="147"/>
  <c r="L58" i="147"/>
  <c r="K58" i="147"/>
  <c r="J58" i="147"/>
  <c r="I58" i="147"/>
  <c r="H58" i="147"/>
  <c r="G58" i="147"/>
  <c r="F58" i="147"/>
  <c r="E58" i="147"/>
  <c r="D58" i="147"/>
  <c r="T57" i="147"/>
  <c r="S57" i="147"/>
  <c r="R57" i="147"/>
  <c r="Q57" i="147"/>
  <c r="P57" i="147"/>
  <c r="O57" i="147"/>
  <c r="N57" i="147"/>
  <c r="M57" i="147"/>
  <c r="L57" i="147"/>
  <c r="K57" i="147"/>
  <c r="J57" i="147"/>
  <c r="I57" i="147"/>
  <c r="H57" i="147"/>
  <c r="G57" i="147"/>
  <c r="F57" i="147"/>
  <c r="E57" i="147"/>
  <c r="D57" i="147"/>
  <c r="T56" i="147"/>
  <c r="S56" i="147"/>
  <c r="R56" i="147"/>
  <c r="Q56" i="147"/>
  <c r="P56" i="147"/>
  <c r="O56" i="147"/>
  <c r="N56" i="147"/>
  <c r="M56" i="147"/>
  <c r="L56" i="147"/>
  <c r="K56" i="147"/>
  <c r="J56" i="147"/>
  <c r="I56" i="147"/>
  <c r="H56" i="147"/>
  <c r="G56" i="147"/>
  <c r="F56" i="147"/>
  <c r="E56" i="147"/>
  <c r="D56" i="147"/>
  <c r="T55" i="147"/>
  <c r="S55" i="147"/>
  <c r="R55" i="147"/>
  <c r="Q55" i="147"/>
  <c r="P55" i="147"/>
  <c r="O55" i="147"/>
  <c r="N55" i="147"/>
  <c r="M55" i="147"/>
  <c r="L55" i="147"/>
  <c r="K55" i="147"/>
  <c r="J55" i="147"/>
  <c r="I55" i="147"/>
  <c r="H55" i="147"/>
  <c r="G55" i="147"/>
  <c r="F55" i="147"/>
  <c r="E55" i="147"/>
  <c r="D55" i="147"/>
  <c r="T54" i="147"/>
  <c r="S54" i="147"/>
  <c r="R54" i="147"/>
  <c r="Q54" i="147"/>
  <c r="P54" i="147"/>
  <c r="O54" i="147"/>
  <c r="N54" i="147"/>
  <c r="M54" i="147"/>
  <c r="L54" i="147"/>
  <c r="K54" i="147"/>
  <c r="J54" i="147"/>
  <c r="I54" i="147"/>
  <c r="H54" i="147"/>
  <c r="G54" i="147"/>
  <c r="F54" i="147"/>
  <c r="E54" i="147"/>
  <c r="D54" i="147"/>
  <c r="T53" i="147"/>
  <c r="S53" i="147"/>
  <c r="R53" i="147"/>
  <c r="Q53" i="147"/>
  <c r="P53" i="147"/>
  <c r="O53" i="147"/>
  <c r="N53" i="147"/>
  <c r="M53" i="147"/>
  <c r="L53" i="147"/>
  <c r="K53" i="147"/>
  <c r="J53" i="147"/>
  <c r="I53" i="147"/>
  <c r="H53" i="147"/>
  <c r="G53" i="147"/>
  <c r="F53" i="147"/>
  <c r="E53" i="147"/>
  <c r="D53" i="147"/>
  <c r="T52" i="147"/>
  <c r="S52" i="147"/>
  <c r="R52" i="147"/>
  <c r="Q52" i="147"/>
  <c r="P52" i="147"/>
  <c r="O52" i="147"/>
  <c r="N52" i="147"/>
  <c r="M52" i="147"/>
  <c r="L52" i="147"/>
  <c r="K52" i="147"/>
  <c r="J52" i="147"/>
  <c r="I52" i="147"/>
  <c r="H52" i="147"/>
  <c r="G52" i="147"/>
  <c r="F52" i="147"/>
  <c r="E52" i="147"/>
  <c r="D52" i="147"/>
  <c r="T51" i="147"/>
  <c r="S51" i="147"/>
  <c r="R51" i="147"/>
  <c r="Q51" i="147"/>
  <c r="P51" i="147"/>
  <c r="O51" i="147"/>
  <c r="N51" i="147"/>
  <c r="M51" i="147"/>
  <c r="L51" i="147"/>
  <c r="K51" i="147"/>
  <c r="J51" i="147"/>
  <c r="I51" i="147"/>
  <c r="H51" i="147"/>
  <c r="G51" i="147"/>
  <c r="F51" i="147"/>
  <c r="E51" i="147"/>
  <c r="D51" i="147"/>
  <c r="T50" i="147"/>
  <c r="S50" i="147"/>
  <c r="R50" i="147"/>
  <c r="Q50" i="147"/>
  <c r="P50" i="147"/>
  <c r="O50" i="147"/>
  <c r="N50" i="147"/>
  <c r="M50" i="147"/>
  <c r="L50" i="147"/>
  <c r="K50" i="147"/>
  <c r="J50" i="147"/>
  <c r="I50" i="147"/>
  <c r="H50" i="147"/>
  <c r="G50" i="147"/>
  <c r="F50" i="147"/>
  <c r="E50" i="147"/>
  <c r="D50" i="147"/>
  <c r="T49" i="147"/>
  <c r="S49" i="147"/>
  <c r="R49" i="147"/>
  <c r="Q49" i="147"/>
  <c r="P49" i="147"/>
  <c r="O49" i="147"/>
  <c r="N49" i="147"/>
  <c r="M49" i="147"/>
  <c r="L49" i="147"/>
  <c r="K49" i="147"/>
  <c r="J49" i="147"/>
  <c r="I49" i="147"/>
  <c r="H49" i="147"/>
  <c r="G49" i="147"/>
  <c r="F49" i="147"/>
  <c r="E49" i="147"/>
  <c r="D49" i="147"/>
  <c r="U48" i="160"/>
  <c r="U49" i="160"/>
  <c r="U50" i="160"/>
  <c r="U51" i="160"/>
  <c r="U52" i="160"/>
  <c r="U53" i="160"/>
  <c r="U54" i="160"/>
  <c r="U55" i="160"/>
  <c r="U56" i="160"/>
  <c r="U57" i="160"/>
  <c r="U58" i="160"/>
  <c r="U59" i="160"/>
  <c r="U60" i="160"/>
  <c r="U61" i="160"/>
  <c r="U62" i="160"/>
  <c r="U63" i="160"/>
  <c r="U47" i="160"/>
  <c r="T63" i="160"/>
  <c r="S63" i="160"/>
  <c r="R63" i="160"/>
  <c r="Q63" i="160"/>
  <c r="P63" i="160"/>
  <c r="O63" i="160"/>
  <c r="N63" i="160"/>
  <c r="M63" i="160"/>
  <c r="L63" i="160"/>
  <c r="K63" i="160"/>
  <c r="J63" i="160"/>
  <c r="I63" i="160"/>
  <c r="H63" i="160"/>
  <c r="G63" i="160"/>
  <c r="F63" i="160"/>
  <c r="E63" i="160"/>
  <c r="D63" i="160"/>
  <c r="T62" i="160"/>
  <c r="S62" i="160"/>
  <c r="R62" i="160"/>
  <c r="Q62" i="160"/>
  <c r="P62" i="160"/>
  <c r="O62" i="160"/>
  <c r="N62" i="160"/>
  <c r="M62" i="160"/>
  <c r="L62" i="160"/>
  <c r="K62" i="160"/>
  <c r="J62" i="160"/>
  <c r="I62" i="160"/>
  <c r="H62" i="160"/>
  <c r="G62" i="160"/>
  <c r="F62" i="160"/>
  <c r="E62" i="160"/>
  <c r="D62" i="160"/>
  <c r="T61" i="160"/>
  <c r="S61" i="160"/>
  <c r="R61" i="160"/>
  <c r="Q61" i="160"/>
  <c r="P61" i="160"/>
  <c r="O61" i="160"/>
  <c r="N61" i="160"/>
  <c r="M61" i="160"/>
  <c r="L61" i="160"/>
  <c r="K61" i="160"/>
  <c r="J61" i="160"/>
  <c r="I61" i="160"/>
  <c r="H61" i="160"/>
  <c r="G61" i="160"/>
  <c r="F61" i="160"/>
  <c r="E61" i="160"/>
  <c r="D61" i="160"/>
  <c r="T60" i="160"/>
  <c r="S60" i="160"/>
  <c r="R60" i="160"/>
  <c r="Q60" i="160"/>
  <c r="P60" i="160"/>
  <c r="O60" i="160"/>
  <c r="N60" i="160"/>
  <c r="M60" i="160"/>
  <c r="L60" i="160"/>
  <c r="K60" i="160"/>
  <c r="J60" i="160"/>
  <c r="I60" i="160"/>
  <c r="H60" i="160"/>
  <c r="G60" i="160"/>
  <c r="F60" i="160"/>
  <c r="E60" i="160"/>
  <c r="D60" i="160"/>
  <c r="T59" i="160"/>
  <c r="S59" i="160"/>
  <c r="R59" i="160"/>
  <c r="Q59" i="160"/>
  <c r="P59" i="160"/>
  <c r="O59" i="160"/>
  <c r="N59" i="160"/>
  <c r="M59" i="160"/>
  <c r="L59" i="160"/>
  <c r="K59" i="160"/>
  <c r="J59" i="160"/>
  <c r="I59" i="160"/>
  <c r="H59" i="160"/>
  <c r="G59" i="160"/>
  <c r="F59" i="160"/>
  <c r="E59" i="160"/>
  <c r="D59" i="160"/>
  <c r="T58" i="160"/>
  <c r="S58" i="160"/>
  <c r="R58" i="160"/>
  <c r="Q58" i="160"/>
  <c r="P58" i="160"/>
  <c r="O58" i="160"/>
  <c r="N58" i="160"/>
  <c r="M58" i="160"/>
  <c r="L58" i="160"/>
  <c r="K58" i="160"/>
  <c r="J58" i="160"/>
  <c r="I58" i="160"/>
  <c r="H58" i="160"/>
  <c r="G58" i="160"/>
  <c r="F58" i="160"/>
  <c r="E58" i="160"/>
  <c r="D58" i="160"/>
  <c r="T57" i="160"/>
  <c r="S57" i="160"/>
  <c r="R57" i="160"/>
  <c r="Q57" i="160"/>
  <c r="P57" i="160"/>
  <c r="O57" i="160"/>
  <c r="N57" i="160"/>
  <c r="M57" i="160"/>
  <c r="L57" i="160"/>
  <c r="K57" i="160"/>
  <c r="J57" i="160"/>
  <c r="I57" i="160"/>
  <c r="H57" i="160"/>
  <c r="G57" i="160"/>
  <c r="F57" i="160"/>
  <c r="E57" i="160"/>
  <c r="D57" i="160"/>
  <c r="T56" i="160"/>
  <c r="S56" i="160"/>
  <c r="R56" i="160"/>
  <c r="Q56" i="160"/>
  <c r="P56" i="160"/>
  <c r="O56" i="160"/>
  <c r="N56" i="160"/>
  <c r="M56" i="160"/>
  <c r="L56" i="160"/>
  <c r="K56" i="160"/>
  <c r="J56" i="160"/>
  <c r="I56" i="160"/>
  <c r="H56" i="160"/>
  <c r="G56" i="160"/>
  <c r="F56" i="160"/>
  <c r="E56" i="160"/>
  <c r="D56" i="160"/>
  <c r="T55" i="160"/>
  <c r="S55" i="160"/>
  <c r="R55" i="160"/>
  <c r="Q55" i="160"/>
  <c r="P55" i="160"/>
  <c r="O55" i="160"/>
  <c r="N55" i="160"/>
  <c r="M55" i="160"/>
  <c r="L55" i="160"/>
  <c r="K55" i="160"/>
  <c r="J55" i="160"/>
  <c r="I55" i="160"/>
  <c r="H55" i="160"/>
  <c r="G55" i="160"/>
  <c r="F55" i="160"/>
  <c r="E55" i="160"/>
  <c r="D55" i="160"/>
  <c r="T54" i="160"/>
  <c r="S54" i="160"/>
  <c r="R54" i="160"/>
  <c r="Q54" i="160"/>
  <c r="P54" i="160"/>
  <c r="O54" i="160"/>
  <c r="N54" i="160"/>
  <c r="M54" i="160"/>
  <c r="L54" i="160"/>
  <c r="K54" i="160"/>
  <c r="J54" i="160"/>
  <c r="I54" i="160"/>
  <c r="H54" i="160"/>
  <c r="G54" i="160"/>
  <c r="F54" i="160"/>
  <c r="E54" i="160"/>
  <c r="D54" i="160"/>
  <c r="T53" i="160"/>
  <c r="S53" i="160"/>
  <c r="R53" i="160"/>
  <c r="Q53" i="160"/>
  <c r="P53" i="160"/>
  <c r="O53" i="160"/>
  <c r="N53" i="160"/>
  <c r="M53" i="160"/>
  <c r="L53" i="160"/>
  <c r="K53" i="160"/>
  <c r="J53" i="160"/>
  <c r="I53" i="160"/>
  <c r="H53" i="160"/>
  <c r="G53" i="160"/>
  <c r="F53" i="160"/>
  <c r="E53" i="160"/>
  <c r="D53" i="160"/>
  <c r="T52" i="160"/>
  <c r="S52" i="160"/>
  <c r="R52" i="160"/>
  <c r="Q52" i="160"/>
  <c r="P52" i="160"/>
  <c r="O52" i="160"/>
  <c r="N52" i="160"/>
  <c r="M52" i="160"/>
  <c r="L52" i="160"/>
  <c r="K52" i="160"/>
  <c r="J52" i="160"/>
  <c r="I52" i="160"/>
  <c r="H52" i="160"/>
  <c r="G52" i="160"/>
  <c r="F52" i="160"/>
  <c r="E52" i="160"/>
  <c r="D52" i="160"/>
  <c r="T51" i="160"/>
  <c r="S51" i="160"/>
  <c r="R51" i="160"/>
  <c r="Q51" i="160"/>
  <c r="P51" i="160"/>
  <c r="O51" i="160"/>
  <c r="N51" i="160"/>
  <c r="M51" i="160"/>
  <c r="L51" i="160"/>
  <c r="K51" i="160"/>
  <c r="J51" i="160"/>
  <c r="I51" i="160"/>
  <c r="H51" i="160"/>
  <c r="G51" i="160"/>
  <c r="F51" i="160"/>
  <c r="E51" i="160"/>
  <c r="D51" i="160"/>
  <c r="T50" i="160"/>
  <c r="S50" i="160"/>
  <c r="R50" i="160"/>
  <c r="Q50" i="160"/>
  <c r="P50" i="160"/>
  <c r="O50" i="160"/>
  <c r="N50" i="160"/>
  <c r="M50" i="160"/>
  <c r="L50" i="160"/>
  <c r="K50" i="160"/>
  <c r="J50" i="160"/>
  <c r="I50" i="160"/>
  <c r="H50" i="160"/>
  <c r="G50" i="160"/>
  <c r="F50" i="160"/>
  <c r="E50" i="160"/>
  <c r="D50" i="160"/>
  <c r="T49" i="160"/>
  <c r="S49" i="160"/>
  <c r="R49" i="160"/>
  <c r="Q49" i="160"/>
  <c r="P49" i="160"/>
  <c r="O49" i="160"/>
  <c r="N49" i="160"/>
  <c r="M49" i="160"/>
  <c r="L49" i="160"/>
  <c r="K49" i="160"/>
  <c r="J49" i="160"/>
  <c r="I49" i="160"/>
  <c r="H49" i="160"/>
  <c r="G49" i="160"/>
  <c r="F49" i="160"/>
  <c r="E49" i="160"/>
  <c r="D49" i="160"/>
  <c r="T48" i="160"/>
  <c r="S48" i="160"/>
  <c r="R48" i="160"/>
  <c r="Q48" i="160"/>
  <c r="P48" i="160"/>
  <c r="O48" i="160"/>
  <c r="N48" i="160"/>
  <c r="M48" i="160"/>
  <c r="L48" i="160"/>
  <c r="K48" i="160"/>
  <c r="J48" i="160"/>
  <c r="I48" i="160"/>
  <c r="H48" i="160"/>
  <c r="G48" i="160"/>
  <c r="F48" i="160"/>
  <c r="E48" i="160"/>
  <c r="D48" i="160"/>
  <c r="T47" i="160"/>
  <c r="S47" i="160"/>
  <c r="R47" i="160"/>
  <c r="Q47" i="160"/>
  <c r="P47" i="160"/>
  <c r="O47" i="160"/>
  <c r="N47" i="160"/>
  <c r="M47" i="160"/>
  <c r="L47" i="160"/>
  <c r="K47" i="160"/>
  <c r="J47" i="160"/>
  <c r="I47" i="160"/>
  <c r="H47" i="160"/>
  <c r="G47" i="160"/>
  <c r="F47" i="160"/>
  <c r="E47" i="160"/>
  <c r="D47" i="160"/>
  <c r="T44" i="160"/>
  <c r="S44" i="160"/>
  <c r="R44" i="160"/>
  <c r="Q44" i="160"/>
  <c r="P44" i="160"/>
  <c r="O44" i="160"/>
  <c r="N44" i="160"/>
  <c r="M44" i="160"/>
  <c r="L44" i="160"/>
  <c r="K44" i="160"/>
  <c r="J44" i="160"/>
  <c r="I44" i="160"/>
  <c r="H44" i="160"/>
  <c r="G44" i="160"/>
  <c r="F44" i="160"/>
  <c r="E44" i="160"/>
  <c r="D44" i="160"/>
  <c r="C44" i="160"/>
  <c r="T43" i="160"/>
  <c r="S43" i="160"/>
  <c r="R43" i="160"/>
  <c r="Q43" i="160"/>
  <c r="P43" i="160"/>
  <c r="O43" i="160"/>
  <c r="N43" i="160"/>
  <c r="M43" i="160"/>
  <c r="L43" i="160"/>
  <c r="K43" i="160"/>
  <c r="J43" i="160"/>
  <c r="I43" i="160"/>
  <c r="H43" i="160"/>
  <c r="G43" i="160"/>
  <c r="F43" i="160"/>
  <c r="E43" i="160"/>
  <c r="D43" i="160"/>
  <c r="C43" i="160"/>
  <c r="T42" i="160"/>
  <c r="S42" i="160"/>
  <c r="R42" i="160"/>
  <c r="Q42" i="160"/>
  <c r="P42" i="160"/>
  <c r="O42" i="160"/>
  <c r="N42" i="160"/>
  <c r="M42" i="160"/>
  <c r="L42" i="160"/>
  <c r="K42" i="160"/>
  <c r="J42" i="160"/>
  <c r="I42" i="160"/>
  <c r="H42" i="160"/>
  <c r="G42" i="160"/>
  <c r="F42" i="160"/>
  <c r="E42" i="160"/>
  <c r="D42" i="160"/>
  <c r="C42" i="160"/>
  <c r="T41" i="160"/>
  <c r="S41" i="160"/>
  <c r="R41" i="160"/>
  <c r="Q41" i="160"/>
  <c r="P41" i="160"/>
  <c r="O41" i="160"/>
  <c r="N41" i="160"/>
  <c r="M41" i="160"/>
  <c r="L41" i="160"/>
  <c r="K41" i="160"/>
  <c r="J41" i="160"/>
  <c r="I41" i="160"/>
  <c r="H41" i="160"/>
  <c r="G41" i="160"/>
  <c r="F41" i="160"/>
  <c r="E41" i="160"/>
  <c r="D41" i="160"/>
  <c r="C41" i="160"/>
  <c r="T40" i="160"/>
  <c r="S40" i="160"/>
  <c r="R40" i="160"/>
  <c r="Q40" i="160"/>
  <c r="P40" i="160"/>
  <c r="O40" i="160"/>
  <c r="N40" i="160"/>
  <c r="M40" i="160"/>
  <c r="L40" i="160"/>
  <c r="K40" i="160"/>
  <c r="J40" i="160"/>
  <c r="I40" i="160"/>
  <c r="H40" i="160"/>
  <c r="G40" i="160"/>
  <c r="F40" i="160"/>
  <c r="E40" i="160"/>
  <c r="D40" i="160"/>
  <c r="C40" i="160"/>
  <c r="T39" i="160"/>
  <c r="S39" i="160"/>
  <c r="R39" i="160"/>
  <c r="Q39" i="160"/>
  <c r="P39" i="160"/>
  <c r="O39" i="160"/>
  <c r="N39" i="160"/>
  <c r="M39" i="160"/>
  <c r="L39" i="160"/>
  <c r="K39" i="160"/>
  <c r="J39" i="160"/>
  <c r="I39" i="160"/>
  <c r="H39" i="160"/>
  <c r="G39" i="160"/>
  <c r="F39" i="160"/>
  <c r="E39" i="160"/>
  <c r="D39" i="160"/>
  <c r="C39" i="160"/>
  <c r="T38" i="160"/>
  <c r="S38" i="160"/>
  <c r="R38" i="160"/>
  <c r="Q38" i="160"/>
  <c r="P38" i="160"/>
  <c r="O38" i="160"/>
  <c r="N38" i="160"/>
  <c r="M38" i="160"/>
  <c r="L38" i="160"/>
  <c r="K38" i="160"/>
  <c r="J38" i="160"/>
  <c r="I38" i="160"/>
  <c r="H38" i="160"/>
  <c r="G38" i="160"/>
  <c r="F38" i="160"/>
  <c r="E38" i="160"/>
  <c r="D38" i="160"/>
  <c r="C38" i="160"/>
  <c r="T37" i="160"/>
  <c r="S37" i="160"/>
  <c r="R37" i="160"/>
  <c r="Q37" i="160"/>
  <c r="P37" i="160"/>
  <c r="O37" i="160"/>
  <c r="N37" i="160"/>
  <c r="M37" i="160"/>
  <c r="L37" i="160"/>
  <c r="K37" i="160"/>
  <c r="J37" i="160"/>
  <c r="I37" i="160"/>
  <c r="H37" i="160"/>
  <c r="G37" i="160"/>
  <c r="F37" i="160"/>
  <c r="E37" i="160"/>
  <c r="D37" i="160"/>
  <c r="C37" i="160"/>
  <c r="T36" i="160"/>
  <c r="S36" i="160"/>
  <c r="R36" i="160"/>
  <c r="Q36" i="160"/>
  <c r="P36" i="160"/>
  <c r="O36" i="160"/>
  <c r="N36" i="160"/>
  <c r="M36" i="160"/>
  <c r="L36" i="160"/>
  <c r="K36" i="160"/>
  <c r="J36" i="160"/>
  <c r="I36" i="160"/>
  <c r="H36" i="160"/>
  <c r="G36" i="160"/>
  <c r="F36" i="160"/>
  <c r="E36" i="160"/>
  <c r="D36" i="160"/>
  <c r="C36" i="160"/>
  <c r="T35" i="160"/>
  <c r="S35" i="160"/>
  <c r="R35" i="160"/>
  <c r="Q35" i="160"/>
  <c r="P35" i="160"/>
  <c r="O35" i="160"/>
  <c r="N35" i="160"/>
  <c r="M35" i="160"/>
  <c r="L35" i="160"/>
  <c r="K35" i="160"/>
  <c r="J35" i="160"/>
  <c r="I35" i="160"/>
  <c r="H35" i="160"/>
  <c r="G35" i="160"/>
  <c r="F35" i="160"/>
  <c r="E35" i="160"/>
  <c r="D35" i="160"/>
  <c r="C35" i="160"/>
  <c r="T34" i="160"/>
  <c r="S34" i="160"/>
  <c r="R34" i="160"/>
  <c r="Q34" i="160"/>
  <c r="P34" i="160"/>
  <c r="O34" i="160"/>
  <c r="N34" i="160"/>
  <c r="M34" i="160"/>
  <c r="L34" i="160"/>
  <c r="K34" i="160"/>
  <c r="J34" i="160"/>
  <c r="I34" i="160"/>
  <c r="H34" i="160"/>
  <c r="G34" i="160"/>
  <c r="F34" i="160"/>
  <c r="E34" i="160"/>
  <c r="D34" i="160"/>
  <c r="C34" i="160"/>
  <c r="T33" i="160"/>
  <c r="S33" i="160"/>
  <c r="R33" i="160"/>
  <c r="Q33" i="160"/>
  <c r="P33" i="160"/>
  <c r="O33" i="160"/>
  <c r="N33" i="160"/>
  <c r="M33" i="160"/>
  <c r="L33" i="160"/>
  <c r="K33" i="160"/>
  <c r="J33" i="160"/>
  <c r="I33" i="160"/>
  <c r="H33" i="160"/>
  <c r="G33" i="160"/>
  <c r="F33" i="160"/>
  <c r="E33" i="160"/>
  <c r="D33" i="160"/>
  <c r="C33" i="160"/>
  <c r="T32" i="160"/>
  <c r="S32" i="160"/>
  <c r="R32" i="160"/>
  <c r="Q32" i="160"/>
  <c r="P32" i="160"/>
  <c r="O32" i="160"/>
  <c r="N32" i="160"/>
  <c r="M32" i="160"/>
  <c r="L32" i="160"/>
  <c r="K32" i="160"/>
  <c r="J32" i="160"/>
  <c r="I32" i="160"/>
  <c r="H32" i="160"/>
  <c r="G32" i="160"/>
  <c r="F32" i="160"/>
  <c r="E32" i="160"/>
  <c r="D32" i="160"/>
  <c r="C32" i="160"/>
  <c r="T31" i="160"/>
  <c r="S31" i="160"/>
  <c r="R31" i="160"/>
  <c r="Q31" i="160"/>
  <c r="P31" i="160"/>
  <c r="O31" i="160"/>
  <c r="N31" i="160"/>
  <c r="M31" i="160"/>
  <c r="L31" i="160"/>
  <c r="K31" i="160"/>
  <c r="J31" i="160"/>
  <c r="I31" i="160"/>
  <c r="H31" i="160"/>
  <c r="G31" i="160"/>
  <c r="F31" i="160"/>
  <c r="E31" i="160"/>
  <c r="D31" i="160"/>
  <c r="C31" i="160"/>
  <c r="T30" i="160"/>
  <c r="S30" i="160"/>
  <c r="R30" i="160"/>
  <c r="Q30" i="160"/>
  <c r="P30" i="160"/>
  <c r="O30" i="160"/>
  <c r="N30" i="160"/>
  <c r="M30" i="160"/>
  <c r="L30" i="160"/>
  <c r="K30" i="160"/>
  <c r="J30" i="160"/>
  <c r="I30" i="160"/>
  <c r="H30" i="160"/>
  <c r="G30" i="160"/>
  <c r="F30" i="160"/>
  <c r="E30" i="160"/>
  <c r="D30" i="160"/>
  <c r="C30" i="160"/>
  <c r="T29" i="160"/>
  <c r="S29" i="160"/>
  <c r="R29" i="160"/>
  <c r="Q29" i="160"/>
  <c r="P29" i="160"/>
  <c r="O29" i="160"/>
  <c r="N29" i="160"/>
  <c r="M29" i="160"/>
  <c r="L29" i="160"/>
  <c r="K29" i="160"/>
  <c r="J29" i="160"/>
  <c r="I29" i="160"/>
  <c r="H29" i="160"/>
  <c r="G29" i="160"/>
  <c r="F29" i="160"/>
  <c r="E29" i="160"/>
  <c r="D29" i="160"/>
  <c r="C29" i="160"/>
  <c r="T28" i="160"/>
  <c r="S28" i="160"/>
  <c r="R28" i="160"/>
  <c r="Q28" i="160"/>
  <c r="P28" i="160"/>
  <c r="O28" i="160"/>
  <c r="N28" i="160"/>
  <c r="M28" i="160"/>
  <c r="L28" i="160"/>
  <c r="K28" i="160"/>
  <c r="J28" i="160"/>
  <c r="I28" i="160"/>
  <c r="H28" i="160"/>
  <c r="G28" i="160"/>
  <c r="F28" i="160"/>
  <c r="E28" i="160"/>
  <c r="D28" i="160"/>
  <c r="C28" i="160"/>
  <c r="U50" i="146"/>
  <c r="U51" i="146"/>
  <c r="U52" i="146"/>
  <c r="U53" i="146"/>
  <c r="U54" i="146"/>
  <c r="U55" i="146"/>
  <c r="U56" i="146"/>
  <c r="U57" i="146"/>
  <c r="U58" i="146"/>
  <c r="U59" i="146"/>
  <c r="U60" i="146"/>
  <c r="U61" i="146"/>
  <c r="U62" i="146"/>
  <c r="U63" i="146"/>
  <c r="U64" i="146"/>
  <c r="U65" i="146"/>
  <c r="U66" i="146"/>
  <c r="U49" i="146"/>
  <c r="T66" i="146"/>
  <c r="S66" i="146"/>
  <c r="R66" i="146"/>
  <c r="Q66" i="146"/>
  <c r="P66" i="146"/>
  <c r="O66" i="146"/>
  <c r="N66" i="146"/>
  <c r="M66" i="146"/>
  <c r="L66" i="146"/>
  <c r="K66" i="146"/>
  <c r="J66" i="146"/>
  <c r="I66" i="146"/>
  <c r="H66" i="146"/>
  <c r="G66" i="146"/>
  <c r="F66" i="146"/>
  <c r="E66" i="146"/>
  <c r="D66" i="146"/>
  <c r="T65" i="146"/>
  <c r="S65" i="146"/>
  <c r="R65" i="146"/>
  <c r="Q65" i="146"/>
  <c r="P65" i="146"/>
  <c r="O65" i="146"/>
  <c r="N65" i="146"/>
  <c r="M65" i="146"/>
  <c r="L65" i="146"/>
  <c r="K65" i="146"/>
  <c r="J65" i="146"/>
  <c r="I65" i="146"/>
  <c r="H65" i="146"/>
  <c r="G65" i="146"/>
  <c r="F65" i="146"/>
  <c r="E65" i="146"/>
  <c r="D65" i="146"/>
  <c r="T64" i="146"/>
  <c r="S64" i="146"/>
  <c r="R64" i="146"/>
  <c r="Q64" i="146"/>
  <c r="P64" i="146"/>
  <c r="O64" i="146"/>
  <c r="N64" i="146"/>
  <c r="M64" i="146"/>
  <c r="L64" i="146"/>
  <c r="K64" i="146"/>
  <c r="J64" i="146"/>
  <c r="I64" i="146"/>
  <c r="H64" i="146"/>
  <c r="G64" i="146"/>
  <c r="F64" i="146"/>
  <c r="E64" i="146"/>
  <c r="D64" i="146"/>
  <c r="T63" i="146"/>
  <c r="S63" i="146"/>
  <c r="R63" i="146"/>
  <c r="Q63" i="146"/>
  <c r="P63" i="146"/>
  <c r="O63" i="146"/>
  <c r="N63" i="146"/>
  <c r="M63" i="146"/>
  <c r="L63" i="146"/>
  <c r="K63" i="146"/>
  <c r="J63" i="146"/>
  <c r="I63" i="146"/>
  <c r="H63" i="146"/>
  <c r="G63" i="146"/>
  <c r="F63" i="146"/>
  <c r="E63" i="146"/>
  <c r="D63" i="146"/>
  <c r="T62" i="146"/>
  <c r="S62" i="146"/>
  <c r="R62" i="146"/>
  <c r="Q62" i="146"/>
  <c r="P62" i="146"/>
  <c r="O62" i="146"/>
  <c r="N62" i="146"/>
  <c r="M62" i="146"/>
  <c r="L62" i="146"/>
  <c r="K62" i="146"/>
  <c r="J62" i="146"/>
  <c r="I62" i="146"/>
  <c r="H62" i="146"/>
  <c r="G62" i="146"/>
  <c r="F62" i="146"/>
  <c r="E62" i="146"/>
  <c r="D62" i="146"/>
  <c r="T61" i="146"/>
  <c r="S61" i="146"/>
  <c r="R61" i="146"/>
  <c r="Q61" i="146"/>
  <c r="P61" i="146"/>
  <c r="O61" i="146"/>
  <c r="N61" i="146"/>
  <c r="M61" i="146"/>
  <c r="L61" i="146"/>
  <c r="K61" i="146"/>
  <c r="J61" i="146"/>
  <c r="I61" i="146"/>
  <c r="H61" i="146"/>
  <c r="G61" i="146"/>
  <c r="F61" i="146"/>
  <c r="E61" i="146"/>
  <c r="D61" i="146"/>
  <c r="T60" i="146"/>
  <c r="S60" i="146"/>
  <c r="R60" i="146"/>
  <c r="Q60" i="146"/>
  <c r="P60" i="146"/>
  <c r="O60" i="146"/>
  <c r="N60" i="146"/>
  <c r="M60" i="146"/>
  <c r="L60" i="146"/>
  <c r="K60" i="146"/>
  <c r="J60" i="146"/>
  <c r="I60" i="146"/>
  <c r="H60" i="146"/>
  <c r="G60" i="146"/>
  <c r="F60" i="146"/>
  <c r="E60" i="146"/>
  <c r="D60" i="146"/>
  <c r="T59" i="146"/>
  <c r="S59" i="146"/>
  <c r="R59" i="146"/>
  <c r="Q59" i="146"/>
  <c r="P59" i="146"/>
  <c r="O59" i="146"/>
  <c r="N59" i="146"/>
  <c r="M59" i="146"/>
  <c r="L59" i="146"/>
  <c r="K59" i="146"/>
  <c r="J59" i="146"/>
  <c r="I59" i="146"/>
  <c r="H59" i="146"/>
  <c r="G59" i="146"/>
  <c r="F59" i="146"/>
  <c r="E59" i="146"/>
  <c r="D59" i="146"/>
  <c r="T58" i="146"/>
  <c r="S58" i="146"/>
  <c r="R58" i="146"/>
  <c r="Q58" i="146"/>
  <c r="P58" i="146"/>
  <c r="O58" i="146"/>
  <c r="N58" i="146"/>
  <c r="M58" i="146"/>
  <c r="L58" i="146"/>
  <c r="K58" i="146"/>
  <c r="J58" i="146"/>
  <c r="I58" i="146"/>
  <c r="H58" i="146"/>
  <c r="G58" i="146"/>
  <c r="F58" i="146"/>
  <c r="E58" i="146"/>
  <c r="D58" i="146"/>
  <c r="T57" i="146"/>
  <c r="S57" i="146"/>
  <c r="R57" i="146"/>
  <c r="Q57" i="146"/>
  <c r="P57" i="146"/>
  <c r="O57" i="146"/>
  <c r="N57" i="146"/>
  <c r="M57" i="146"/>
  <c r="L57" i="146"/>
  <c r="K57" i="146"/>
  <c r="J57" i="146"/>
  <c r="I57" i="146"/>
  <c r="H57" i="146"/>
  <c r="G57" i="146"/>
  <c r="F57" i="146"/>
  <c r="E57" i="146"/>
  <c r="D57" i="146"/>
  <c r="T56" i="146"/>
  <c r="S56" i="146"/>
  <c r="R56" i="146"/>
  <c r="Q56" i="146"/>
  <c r="P56" i="146"/>
  <c r="O56" i="146"/>
  <c r="N56" i="146"/>
  <c r="M56" i="146"/>
  <c r="L56" i="146"/>
  <c r="K56" i="146"/>
  <c r="J56" i="146"/>
  <c r="I56" i="146"/>
  <c r="H56" i="146"/>
  <c r="G56" i="146"/>
  <c r="F56" i="146"/>
  <c r="E56" i="146"/>
  <c r="D56" i="146"/>
  <c r="T55" i="146"/>
  <c r="S55" i="146"/>
  <c r="R55" i="146"/>
  <c r="Q55" i="146"/>
  <c r="P55" i="146"/>
  <c r="O55" i="146"/>
  <c r="N55" i="146"/>
  <c r="M55" i="146"/>
  <c r="L55" i="146"/>
  <c r="K55" i="146"/>
  <c r="J55" i="146"/>
  <c r="I55" i="146"/>
  <c r="H55" i="146"/>
  <c r="G55" i="146"/>
  <c r="F55" i="146"/>
  <c r="E55" i="146"/>
  <c r="D55" i="146"/>
  <c r="T54" i="146"/>
  <c r="S54" i="146"/>
  <c r="R54" i="146"/>
  <c r="Q54" i="146"/>
  <c r="P54" i="146"/>
  <c r="O54" i="146"/>
  <c r="N54" i="146"/>
  <c r="M54" i="146"/>
  <c r="L54" i="146"/>
  <c r="K54" i="146"/>
  <c r="J54" i="146"/>
  <c r="I54" i="146"/>
  <c r="H54" i="146"/>
  <c r="G54" i="146"/>
  <c r="F54" i="146"/>
  <c r="E54" i="146"/>
  <c r="D54" i="146"/>
  <c r="T53" i="146"/>
  <c r="S53" i="146"/>
  <c r="R53" i="146"/>
  <c r="Q53" i="146"/>
  <c r="P53" i="146"/>
  <c r="O53" i="146"/>
  <c r="N53" i="146"/>
  <c r="M53" i="146"/>
  <c r="L53" i="146"/>
  <c r="K53" i="146"/>
  <c r="J53" i="146"/>
  <c r="I53" i="146"/>
  <c r="H53" i="146"/>
  <c r="G53" i="146"/>
  <c r="F53" i="146"/>
  <c r="E53" i="146"/>
  <c r="D53" i="146"/>
  <c r="T52" i="146"/>
  <c r="S52" i="146"/>
  <c r="R52" i="146"/>
  <c r="Q52" i="146"/>
  <c r="P52" i="146"/>
  <c r="O52" i="146"/>
  <c r="N52" i="146"/>
  <c r="M52" i="146"/>
  <c r="L52" i="146"/>
  <c r="K52" i="146"/>
  <c r="J52" i="146"/>
  <c r="I52" i="146"/>
  <c r="H52" i="146"/>
  <c r="G52" i="146"/>
  <c r="F52" i="146"/>
  <c r="E52" i="146"/>
  <c r="D52" i="146"/>
  <c r="T51" i="146"/>
  <c r="S51" i="146"/>
  <c r="R51" i="146"/>
  <c r="Q51" i="146"/>
  <c r="P51" i="146"/>
  <c r="O51" i="146"/>
  <c r="N51" i="146"/>
  <c r="M51" i="146"/>
  <c r="L51" i="146"/>
  <c r="K51" i="146"/>
  <c r="J51" i="146"/>
  <c r="I51" i="146"/>
  <c r="H51" i="146"/>
  <c r="G51" i="146"/>
  <c r="F51" i="146"/>
  <c r="E51" i="146"/>
  <c r="D51" i="146"/>
  <c r="T50" i="146"/>
  <c r="S50" i="146"/>
  <c r="R50" i="146"/>
  <c r="Q50" i="146"/>
  <c r="P50" i="146"/>
  <c r="O50" i="146"/>
  <c r="N50" i="146"/>
  <c r="M50" i="146"/>
  <c r="L50" i="146"/>
  <c r="K50" i="146"/>
  <c r="J50" i="146"/>
  <c r="I50" i="146"/>
  <c r="H50" i="146"/>
  <c r="G50" i="146"/>
  <c r="F50" i="146"/>
  <c r="E50" i="146"/>
  <c r="D50" i="146"/>
  <c r="T49" i="146"/>
  <c r="S49" i="146"/>
  <c r="R49" i="146"/>
  <c r="Q49" i="146"/>
  <c r="P49" i="146"/>
  <c r="O49" i="146"/>
  <c r="N49" i="146"/>
  <c r="M49" i="146"/>
  <c r="L49" i="146"/>
  <c r="K49" i="146"/>
  <c r="J49" i="146"/>
  <c r="I49" i="146"/>
  <c r="H49" i="146"/>
  <c r="G49" i="146"/>
  <c r="F49" i="146"/>
  <c r="E49" i="146"/>
  <c r="D49" i="146"/>
  <c r="U46" i="146"/>
  <c r="T46" i="146"/>
  <c r="S46" i="146"/>
  <c r="R46" i="146"/>
  <c r="Q46" i="146"/>
  <c r="P46" i="146"/>
  <c r="O46" i="146"/>
  <c r="N46" i="146"/>
  <c r="M46" i="146"/>
  <c r="L46" i="146"/>
  <c r="K46" i="146"/>
  <c r="J46" i="146"/>
  <c r="I46" i="146"/>
  <c r="H46" i="146"/>
  <c r="G46" i="146"/>
  <c r="F46" i="146"/>
  <c r="E46" i="146"/>
  <c r="D46" i="146"/>
  <c r="C46" i="146"/>
  <c r="U45" i="146"/>
  <c r="T45" i="146"/>
  <c r="S45" i="146"/>
  <c r="R45" i="146"/>
  <c r="Q45" i="146"/>
  <c r="P45" i="146"/>
  <c r="O45" i="146"/>
  <c r="N45" i="146"/>
  <c r="M45" i="146"/>
  <c r="L45" i="146"/>
  <c r="K45" i="146"/>
  <c r="J45" i="146"/>
  <c r="I45" i="146"/>
  <c r="H45" i="146"/>
  <c r="G45" i="146"/>
  <c r="F45" i="146"/>
  <c r="E45" i="146"/>
  <c r="D45" i="146"/>
  <c r="C45" i="146"/>
  <c r="U44" i="146"/>
  <c r="T44" i="146"/>
  <c r="S44" i="146"/>
  <c r="R44" i="146"/>
  <c r="Q44" i="146"/>
  <c r="P44" i="146"/>
  <c r="O44" i="146"/>
  <c r="N44" i="146"/>
  <c r="M44" i="146"/>
  <c r="L44" i="146"/>
  <c r="K44" i="146"/>
  <c r="J44" i="146"/>
  <c r="I44" i="146"/>
  <c r="H44" i="146"/>
  <c r="G44" i="146"/>
  <c r="F44" i="146"/>
  <c r="E44" i="146"/>
  <c r="D44" i="146"/>
  <c r="C44" i="146"/>
  <c r="U43" i="146"/>
  <c r="T43" i="146"/>
  <c r="S43" i="146"/>
  <c r="R43" i="146"/>
  <c r="Q43" i="146"/>
  <c r="P43" i="146"/>
  <c r="O43" i="146"/>
  <c r="N43" i="146"/>
  <c r="M43" i="146"/>
  <c r="L43" i="146"/>
  <c r="K43" i="146"/>
  <c r="J43" i="146"/>
  <c r="I43" i="146"/>
  <c r="H43" i="146"/>
  <c r="G43" i="146"/>
  <c r="F43" i="146"/>
  <c r="E43" i="146"/>
  <c r="D43" i="146"/>
  <c r="C43" i="146"/>
  <c r="U42" i="146"/>
  <c r="T42" i="146"/>
  <c r="S42" i="146"/>
  <c r="R42" i="146"/>
  <c r="Q42" i="146"/>
  <c r="P42" i="146"/>
  <c r="O42" i="146"/>
  <c r="N42" i="146"/>
  <c r="M42" i="146"/>
  <c r="L42" i="146"/>
  <c r="K42" i="146"/>
  <c r="J42" i="146"/>
  <c r="I42" i="146"/>
  <c r="H42" i="146"/>
  <c r="G42" i="146"/>
  <c r="F42" i="146"/>
  <c r="E42" i="146"/>
  <c r="D42" i="146"/>
  <c r="C42" i="146"/>
  <c r="U41" i="146"/>
  <c r="T41" i="146"/>
  <c r="S41" i="146"/>
  <c r="R41" i="146"/>
  <c r="Q41" i="146"/>
  <c r="P41" i="146"/>
  <c r="O41" i="146"/>
  <c r="N41" i="146"/>
  <c r="M41" i="146"/>
  <c r="L41" i="146"/>
  <c r="K41" i="146"/>
  <c r="J41" i="146"/>
  <c r="I41" i="146"/>
  <c r="H41" i="146"/>
  <c r="G41" i="146"/>
  <c r="F41" i="146"/>
  <c r="E41" i="146"/>
  <c r="D41" i="146"/>
  <c r="C41" i="146"/>
  <c r="U40" i="146"/>
  <c r="T40" i="146"/>
  <c r="S40" i="146"/>
  <c r="R40" i="146"/>
  <c r="Q40" i="146"/>
  <c r="P40" i="146"/>
  <c r="O40" i="146"/>
  <c r="N40" i="146"/>
  <c r="M40" i="146"/>
  <c r="L40" i="146"/>
  <c r="K40" i="146"/>
  <c r="J40" i="146"/>
  <c r="I40" i="146"/>
  <c r="H40" i="146"/>
  <c r="G40" i="146"/>
  <c r="F40" i="146"/>
  <c r="E40" i="146"/>
  <c r="D40" i="146"/>
  <c r="C40" i="146"/>
  <c r="U39" i="146"/>
  <c r="T39" i="146"/>
  <c r="S39" i="146"/>
  <c r="R39" i="146"/>
  <c r="Q39" i="146"/>
  <c r="P39" i="146"/>
  <c r="O39" i="146"/>
  <c r="N39" i="146"/>
  <c r="M39" i="146"/>
  <c r="L39" i="146"/>
  <c r="K39" i="146"/>
  <c r="J39" i="146"/>
  <c r="I39" i="146"/>
  <c r="H39" i="146"/>
  <c r="G39" i="146"/>
  <c r="F39" i="146"/>
  <c r="E39" i="146"/>
  <c r="D39" i="146"/>
  <c r="C39" i="146"/>
  <c r="U38" i="146"/>
  <c r="T38" i="146"/>
  <c r="S38" i="146"/>
  <c r="R38" i="146"/>
  <c r="Q38" i="146"/>
  <c r="P38" i="146"/>
  <c r="O38" i="146"/>
  <c r="N38" i="146"/>
  <c r="M38" i="146"/>
  <c r="L38" i="146"/>
  <c r="K38" i="146"/>
  <c r="J38" i="146"/>
  <c r="I38" i="146"/>
  <c r="H38" i="146"/>
  <c r="G38" i="146"/>
  <c r="F38" i="146"/>
  <c r="E38" i="146"/>
  <c r="D38" i="146"/>
  <c r="C38" i="146"/>
  <c r="U37" i="146"/>
  <c r="T37" i="146"/>
  <c r="S37" i="146"/>
  <c r="R37" i="146"/>
  <c r="Q37" i="146"/>
  <c r="P37" i="146"/>
  <c r="O37" i="146"/>
  <c r="N37" i="146"/>
  <c r="M37" i="146"/>
  <c r="L37" i="146"/>
  <c r="K37" i="146"/>
  <c r="J37" i="146"/>
  <c r="I37" i="146"/>
  <c r="H37" i="146"/>
  <c r="G37" i="146"/>
  <c r="F37" i="146"/>
  <c r="E37" i="146"/>
  <c r="D37" i="146"/>
  <c r="C37" i="146"/>
  <c r="U36" i="146"/>
  <c r="T36" i="146"/>
  <c r="S36" i="146"/>
  <c r="R36" i="146"/>
  <c r="Q36" i="146"/>
  <c r="P36" i="146"/>
  <c r="O36" i="146"/>
  <c r="N36" i="146"/>
  <c r="M36" i="146"/>
  <c r="L36" i="146"/>
  <c r="K36" i="146"/>
  <c r="J36" i="146"/>
  <c r="I36" i="146"/>
  <c r="H36" i="146"/>
  <c r="G36" i="146"/>
  <c r="F36" i="146"/>
  <c r="E36" i="146"/>
  <c r="D36" i="146"/>
  <c r="C36" i="146"/>
  <c r="U35" i="146"/>
  <c r="T35" i="146"/>
  <c r="S35" i="146"/>
  <c r="R35" i="146"/>
  <c r="Q35" i="146"/>
  <c r="P35" i="146"/>
  <c r="O35" i="146"/>
  <c r="N35" i="146"/>
  <c r="M35" i="146"/>
  <c r="L35" i="146"/>
  <c r="K35" i="146"/>
  <c r="J35" i="146"/>
  <c r="I35" i="146"/>
  <c r="H35" i="146"/>
  <c r="G35" i="146"/>
  <c r="F35" i="146"/>
  <c r="E35" i="146"/>
  <c r="D35" i="146"/>
  <c r="C35" i="146"/>
  <c r="U34" i="146"/>
  <c r="T34" i="146"/>
  <c r="S34" i="146"/>
  <c r="R34" i="146"/>
  <c r="Q34" i="146"/>
  <c r="P34" i="146"/>
  <c r="O34" i="146"/>
  <c r="N34" i="146"/>
  <c r="M34" i="146"/>
  <c r="L34" i="146"/>
  <c r="K34" i="146"/>
  <c r="J34" i="146"/>
  <c r="I34" i="146"/>
  <c r="H34" i="146"/>
  <c r="G34" i="146"/>
  <c r="F34" i="146"/>
  <c r="E34" i="146"/>
  <c r="D34" i="146"/>
  <c r="C34" i="146"/>
  <c r="U33" i="146"/>
  <c r="T33" i="146"/>
  <c r="S33" i="146"/>
  <c r="R33" i="146"/>
  <c r="Q33" i="146"/>
  <c r="P33" i="146"/>
  <c r="O33" i="146"/>
  <c r="N33" i="146"/>
  <c r="M33" i="146"/>
  <c r="L33" i="146"/>
  <c r="K33" i="146"/>
  <c r="J33" i="146"/>
  <c r="I33" i="146"/>
  <c r="H33" i="146"/>
  <c r="G33" i="146"/>
  <c r="F33" i="146"/>
  <c r="E33" i="146"/>
  <c r="D33" i="146"/>
  <c r="C33" i="146"/>
  <c r="U32" i="146"/>
  <c r="T32" i="146"/>
  <c r="S32" i="146"/>
  <c r="R32" i="146"/>
  <c r="Q32" i="146"/>
  <c r="P32" i="146"/>
  <c r="O32" i="146"/>
  <c r="N32" i="146"/>
  <c r="M32" i="146"/>
  <c r="L32" i="146"/>
  <c r="K32" i="146"/>
  <c r="J32" i="146"/>
  <c r="I32" i="146"/>
  <c r="H32" i="146"/>
  <c r="G32" i="146"/>
  <c r="F32" i="146"/>
  <c r="E32" i="146"/>
  <c r="D32" i="146"/>
  <c r="C32" i="146"/>
  <c r="U31" i="146"/>
  <c r="T31" i="146"/>
  <c r="S31" i="146"/>
  <c r="R31" i="146"/>
  <c r="Q31" i="146"/>
  <c r="P31" i="146"/>
  <c r="O31" i="146"/>
  <c r="N31" i="146"/>
  <c r="M31" i="146"/>
  <c r="L31" i="146"/>
  <c r="K31" i="146"/>
  <c r="J31" i="146"/>
  <c r="I31" i="146"/>
  <c r="H31" i="146"/>
  <c r="G31" i="146"/>
  <c r="F31" i="146"/>
  <c r="E31" i="146"/>
  <c r="D31" i="146"/>
  <c r="C31" i="146"/>
  <c r="U30" i="146"/>
  <c r="T30" i="146"/>
  <c r="S30" i="146"/>
  <c r="R30" i="146"/>
  <c r="Q30" i="146"/>
  <c r="P30" i="146"/>
  <c r="O30" i="146"/>
  <c r="N30" i="146"/>
  <c r="M30" i="146"/>
  <c r="L30" i="146"/>
  <c r="K30" i="146"/>
  <c r="J30" i="146"/>
  <c r="I30" i="146"/>
  <c r="H30" i="146"/>
  <c r="G30" i="146"/>
  <c r="F30" i="146"/>
  <c r="E30" i="146"/>
  <c r="D30" i="146"/>
  <c r="C30" i="146"/>
  <c r="U29" i="146"/>
  <c r="T29" i="146"/>
  <c r="S29" i="146"/>
  <c r="R29" i="146"/>
  <c r="Q29" i="146"/>
  <c r="P29" i="146"/>
  <c r="O29" i="146"/>
  <c r="N29" i="146"/>
  <c r="M29" i="146"/>
  <c r="L29" i="146"/>
  <c r="K29" i="146"/>
  <c r="J29" i="146"/>
  <c r="I29" i="146"/>
  <c r="H29" i="146"/>
  <c r="G29" i="146"/>
  <c r="F29" i="146"/>
  <c r="E29" i="146"/>
  <c r="D29" i="146"/>
  <c r="C29" i="146"/>
  <c r="U63" i="159"/>
  <c r="U62" i="159"/>
  <c r="U61" i="159"/>
  <c r="U60" i="159"/>
  <c r="U59" i="159"/>
  <c r="U58" i="159"/>
  <c r="U57" i="159"/>
  <c r="U56" i="159"/>
  <c r="U55" i="159"/>
  <c r="U54" i="159"/>
  <c r="U53" i="159"/>
  <c r="U52" i="159"/>
  <c r="U51" i="159"/>
  <c r="U50" i="159"/>
  <c r="U49" i="159"/>
  <c r="U48" i="159"/>
  <c r="U47" i="159"/>
  <c r="T63" i="159"/>
  <c r="S63" i="159"/>
  <c r="R63" i="159"/>
  <c r="Q63" i="159"/>
  <c r="P63" i="159"/>
  <c r="O63" i="159"/>
  <c r="N63" i="159"/>
  <c r="M63" i="159"/>
  <c r="L63" i="159"/>
  <c r="K63" i="159"/>
  <c r="J63" i="159"/>
  <c r="I63" i="159"/>
  <c r="H63" i="159"/>
  <c r="G63" i="159"/>
  <c r="F63" i="159"/>
  <c r="E63" i="159"/>
  <c r="D63" i="159"/>
  <c r="T62" i="159"/>
  <c r="S62" i="159"/>
  <c r="R62" i="159"/>
  <c r="Q62" i="159"/>
  <c r="P62" i="159"/>
  <c r="O62" i="159"/>
  <c r="N62" i="159"/>
  <c r="M62" i="159"/>
  <c r="L62" i="159"/>
  <c r="K62" i="159"/>
  <c r="J62" i="159"/>
  <c r="I62" i="159"/>
  <c r="H62" i="159"/>
  <c r="G62" i="159"/>
  <c r="F62" i="159"/>
  <c r="E62" i="159"/>
  <c r="D62" i="159"/>
  <c r="T61" i="159"/>
  <c r="S61" i="159"/>
  <c r="R61" i="159"/>
  <c r="Q61" i="159"/>
  <c r="P61" i="159"/>
  <c r="O61" i="159"/>
  <c r="N61" i="159"/>
  <c r="M61" i="159"/>
  <c r="L61" i="159"/>
  <c r="K61" i="159"/>
  <c r="J61" i="159"/>
  <c r="I61" i="159"/>
  <c r="H61" i="159"/>
  <c r="G61" i="159"/>
  <c r="F61" i="159"/>
  <c r="E61" i="159"/>
  <c r="D61" i="159"/>
  <c r="T60" i="159"/>
  <c r="S60" i="159"/>
  <c r="R60" i="159"/>
  <c r="Q60" i="159"/>
  <c r="P60" i="159"/>
  <c r="O60" i="159"/>
  <c r="N60" i="159"/>
  <c r="M60" i="159"/>
  <c r="L60" i="159"/>
  <c r="K60" i="159"/>
  <c r="J60" i="159"/>
  <c r="I60" i="159"/>
  <c r="H60" i="159"/>
  <c r="G60" i="159"/>
  <c r="F60" i="159"/>
  <c r="E60" i="159"/>
  <c r="D60" i="159"/>
  <c r="T59" i="159"/>
  <c r="S59" i="159"/>
  <c r="R59" i="159"/>
  <c r="Q59" i="159"/>
  <c r="P59" i="159"/>
  <c r="O59" i="159"/>
  <c r="N59" i="159"/>
  <c r="M59" i="159"/>
  <c r="L59" i="159"/>
  <c r="K59" i="159"/>
  <c r="J59" i="159"/>
  <c r="I59" i="159"/>
  <c r="H59" i="159"/>
  <c r="G59" i="159"/>
  <c r="F59" i="159"/>
  <c r="E59" i="159"/>
  <c r="D59" i="159"/>
  <c r="T58" i="159"/>
  <c r="S58" i="159"/>
  <c r="R58" i="159"/>
  <c r="Q58" i="159"/>
  <c r="P58" i="159"/>
  <c r="O58" i="159"/>
  <c r="N58" i="159"/>
  <c r="M58" i="159"/>
  <c r="L58" i="159"/>
  <c r="K58" i="159"/>
  <c r="J58" i="159"/>
  <c r="I58" i="159"/>
  <c r="H58" i="159"/>
  <c r="G58" i="159"/>
  <c r="F58" i="159"/>
  <c r="E58" i="159"/>
  <c r="D58" i="159"/>
  <c r="T57" i="159"/>
  <c r="S57" i="159"/>
  <c r="R57" i="159"/>
  <c r="Q57" i="159"/>
  <c r="P57" i="159"/>
  <c r="O57" i="159"/>
  <c r="N57" i="159"/>
  <c r="M57" i="159"/>
  <c r="L57" i="159"/>
  <c r="K57" i="159"/>
  <c r="J57" i="159"/>
  <c r="I57" i="159"/>
  <c r="H57" i="159"/>
  <c r="G57" i="159"/>
  <c r="F57" i="159"/>
  <c r="E57" i="159"/>
  <c r="D57" i="159"/>
  <c r="T56" i="159"/>
  <c r="S56" i="159"/>
  <c r="R56" i="159"/>
  <c r="Q56" i="159"/>
  <c r="P56" i="159"/>
  <c r="O56" i="159"/>
  <c r="N56" i="159"/>
  <c r="M56" i="159"/>
  <c r="L56" i="159"/>
  <c r="K56" i="159"/>
  <c r="J56" i="159"/>
  <c r="I56" i="159"/>
  <c r="H56" i="159"/>
  <c r="G56" i="159"/>
  <c r="F56" i="159"/>
  <c r="E56" i="159"/>
  <c r="D56" i="159"/>
  <c r="T55" i="159"/>
  <c r="S55" i="159"/>
  <c r="R55" i="159"/>
  <c r="Q55" i="159"/>
  <c r="P55" i="159"/>
  <c r="O55" i="159"/>
  <c r="N55" i="159"/>
  <c r="M55" i="159"/>
  <c r="L55" i="159"/>
  <c r="K55" i="159"/>
  <c r="J55" i="159"/>
  <c r="I55" i="159"/>
  <c r="H55" i="159"/>
  <c r="G55" i="159"/>
  <c r="F55" i="159"/>
  <c r="E55" i="159"/>
  <c r="D55" i="159"/>
  <c r="T54" i="159"/>
  <c r="S54" i="159"/>
  <c r="R54" i="159"/>
  <c r="Q54" i="159"/>
  <c r="P54" i="159"/>
  <c r="O54" i="159"/>
  <c r="N54" i="159"/>
  <c r="M54" i="159"/>
  <c r="L54" i="159"/>
  <c r="K54" i="159"/>
  <c r="J54" i="159"/>
  <c r="I54" i="159"/>
  <c r="H54" i="159"/>
  <c r="G54" i="159"/>
  <c r="F54" i="159"/>
  <c r="E54" i="159"/>
  <c r="D54" i="159"/>
  <c r="T53" i="159"/>
  <c r="S53" i="159"/>
  <c r="R53" i="159"/>
  <c r="Q53" i="159"/>
  <c r="P53" i="159"/>
  <c r="O53" i="159"/>
  <c r="N53" i="159"/>
  <c r="M53" i="159"/>
  <c r="L53" i="159"/>
  <c r="K53" i="159"/>
  <c r="J53" i="159"/>
  <c r="I53" i="159"/>
  <c r="H53" i="159"/>
  <c r="G53" i="159"/>
  <c r="F53" i="159"/>
  <c r="E53" i="159"/>
  <c r="D53" i="159"/>
  <c r="T52" i="159"/>
  <c r="S52" i="159"/>
  <c r="R52" i="159"/>
  <c r="Q52" i="159"/>
  <c r="P52" i="159"/>
  <c r="O52" i="159"/>
  <c r="N52" i="159"/>
  <c r="M52" i="159"/>
  <c r="L52" i="159"/>
  <c r="K52" i="159"/>
  <c r="J52" i="159"/>
  <c r="I52" i="159"/>
  <c r="H52" i="159"/>
  <c r="G52" i="159"/>
  <c r="F52" i="159"/>
  <c r="E52" i="159"/>
  <c r="D52" i="159"/>
  <c r="T51" i="159"/>
  <c r="S51" i="159"/>
  <c r="R51" i="159"/>
  <c r="Q51" i="159"/>
  <c r="P51" i="159"/>
  <c r="O51" i="159"/>
  <c r="N51" i="159"/>
  <c r="M51" i="159"/>
  <c r="L51" i="159"/>
  <c r="K51" i="159"/>
  <c r="J51" i="159"/>
  <c r="I51" i="159"/>
  <c r="H51" i="159"/>
  <c r="G51" i="159"/>
  <c r="F51" i="159"/>
  <c r="E51" i="159"/>
  <c r="D51" i="159"/>
  <c r="T50" i="159"/>
  <c r="S50" i="159"/>
  <c r="R50" i="159"/>
  <c r="Q50" i="159"/>
  <c r="P50" i="159"/>
  <c r="O50" i="159"/>
  <c r="N50" i="159"/>
  <c r="M50" i="159"/>
  <c r="L50" i="159"/>
  <c r="K50" i="159"/>
  <c r="J50" i="159"/>
  <c r="I50" i="159"/>
  <c r="H50" i="159"/>
  <c r="G50" i="159"/>
  <c r="F50" i="159"/>
  <c r="E50" i="159"/>
  <c r="D50" i="159"/>
  <c r="T49" i="159"/>
  <c r="S49" i="159"/>
  <c r="R49" i="159"/>
  <c r="Q49" i="159"/>
  <c r="P49" i="159"/>
  <c r="O49" i="159"/>
  <c r="N49" i="159"/>
  <c r="M49" i="159"/>
  <c r="L49" i="159"/>
  <c r="K49" i="159"/>
  <c r="J49" i="159"/>
  <c r="I49" i="159"/>
  <c r="H49" i="159"/>
  <c r="G49" i="159"/>
  <c r="F49" i="159"/>
  <c r="E49" i="159"/>
  <c r="D49" i="159"/>
  <c r="T48" i="159"/>
  <c r="S48" i="159"/>
  <c r="R48" i="159"/>
  <c r="Q48" i="159"/>
  <c r="P48" i="159"/>
  <c r="O48" i="159"/>
  <c r="N48" i="159"/>
  <c r="M48" i="159"/>
  <c r="L48" i="159"/>
  <c r="K48" i="159"/>
  <c r="J48" i="159"/>
  <c r="I48" i="159"/>
  <c r="H48" i="159"/>
  <c r="G48" i="159"/>
  <c r="F48" i="159"/>
  <c r="E48" i="159"/>
  <c r="D48" i="159"/>
  <c r="T47" i="159"/>
  <c r="S47" i="159"/>
  <c r="R47" i="159"/>
  <c r="Q47" i="159"/>
  <c r="P47" i="159"/>
  <c r="O47" i="159"/>
  <c r="N47" i="159"/>
  <c r="M47" i="159"/>
  <c r="L47" i="159"/>
  <c r="K47" i="159"/>
  <c r="J47" i="159"/>
  <c r="I47" i="159"/>
  <c r="H47" i="159"/>
  <c r="G47" i="159"/>
  <c r="F47" i="159"/>
  <c r="E47" i="159"/>
  <c r="D47" i="159"/>
  <c r="T44" i="159"/>
  <c r="S44" i="159"/>
  <c r="R44" i="159"/>
  <c r="Q44" i="159"/>
  <c r="P44" i="159"/>
  <c r="O44" i="159"/>
  <c r="N44" i="159"/>
  <c r="M44" i="159"/>
  <c r="L44" i="159"/>
  <c r="K44" i="159"/>
  <c r="J44" i="159"/>
  <c r="I44" i="159"/>
  <c r="H44" i="159"/>
  <c r="G44" i="159"/>
  <c r="F44" i="159"/>
  <c r="E44" i="159"/>
  <c r="D44" i="159"/>
  <c r="C44" i="159"/>
  <c r="T43" i="159"/>
  <c r="S43" i="159"/>
  <c r="R43" i="159"/>
  <c r="Q43" i="159"/>
  <c r="P43" i="159"/>
  <c r="O43" i="159"/>
  <c r="N43" i="159"/>
  <c r="M43" i="159"/>
  <c r="L43" i="159"/>
  <c r="K43" i="159"/>
  <c r="J43" i="159"/>
  <c r="I43" i="159"/>
  <c r="H43" i="159"/>
  <c r="G43" i="159"/>
  <c r="F43" i="159"/>
  <c r="E43" i="159"/>
  <c r="D43" i="159"/>
  <c r="C43" i="159"/>
  <c r="T42" i="159"/>
  <c r="S42" i="159"/>
  <c r="R42" i="159"/>
  <c r="Q42" i="159"/>
  <c r="P42" i="159"/>
  <c r="O42" i="159"/>
  <c r="N42" i="159"/>
  <c r="M42" i="159"/>
  <c r="L42" i="159"/>
  <c r="K42" i="159"/>
  <c r="J42" i="159"/>
  <c r="I42" i="159"/>
  <c r="H42" i="159"/>
  <c r="G42" i="159"/>
  <c r="F42" i="159"/>
  <c r="E42" i="159"/>
  <c r="D42" i="159"/>
  <c r="C42" i="159"/>
  <c r="T41" i="159"/>
  <c r="S41" i="159"/>
  <c r="R41" i="159"/>
  <c r="Q41" i="159"/>
  <c r="P41" i="159"/>
  <c r="O41" i="159"/>
  <c r="N41" i="159"/>
  <c r="M41" i="159"/>
  <c r="L41" i="159"/>
  <c r="K41" i="159"/>
  <c r="J41" i="159"/>
  <c r="I41" i="159"/>
  <c r="H41" i="159"/>
  <c r="G41" i="159"/>
  <c r="F41" i="159"/>
  <c r="E41" i="159"/>
  <c r="D41" i="159"/>
  <c r="C41" i="159"/>
  <c r="T40" i="159"/>
  <c r="S40" i="159"/>
  <c r="R40" i="159"/>
  <c r="Q40" i="159"/>
  <c r="P40" i="159"/>
  <c r="O40" i="159"/>
  <c r="N40" i="159"/>
  <c r="M40" i="159"/>
  <c r="L40" i="159"/>
  <c r="K40" i="159"/>
  <c r="J40" i="159"/>
  <c r="I40" i="159"/>
  <c r="H40" i="159"/>
  <c r="G40" i="159"/>
  <c r="F40" i="159"/>
  <c r="E40" i="159"/>
  <c r="D40" i="159"/>
  <c r="C40" i="159"/>
  <c r="T39" i="159"/>
  <c r="S39" i="159"/>
  <c r="R39" i="159"/>
  <c r="Q39" i="159"/>
  <c r="P39" i="159"/>
  <c r="O39" i="159"/>
  <c r="N39" i="159"/>
  <c r="M39" i="159"/>
  <c r="L39" i="159"/>
  <c r="K39" i="159"/>
  <c r="J39" i="159"/>
  <c r="I39" i="159"/>
  <c r="H39" i="159"/>
  <c r="G39" i="159"/>
  <c r="F39" i="159"/>
  <c r="E39" i="159"/>
  <c r="D39" i="159"/>
  <c r="C39" i="159"/>
  <c r="T38" i="159"/>
  <c r="S38" i="159"/>
  <c r="R38" i="159"/>
  <c r="Q38" i="159"/>
  <c r="P38" i="159"/>
  <c r="O38" i="159"/>
  <c r="N38" i="159"/>
  <c r="M38" i="159"/>
  <c r="L38" i="159"/>
  <c r="K38" i="159"/>
  <c r="J38" i="159"/>
  <c r="I38" i="159"/>
  <c r="H38" i="159"/>
  <c r="G38" i="159"/>
  <c r="F38" i="159"/>
  <c r="E38" i="159"/>
  <c r="D38" i="159"/>
  <c r="C38" i="159"/>
  <c r="T37" i="159"/>
  <c r="S37" i="159"/>
  <c r="R37" i="159"/>
  <c r="Q37" i="159"/>
  <c r="P37" i="159"/>
  <c r="O37" i="159"/>
  <c r="N37" i="159"/>
  <c r="M37" i="159"/>
  <c r="L37" i="159"/>
  <c r="K37" i="159"/>
  <c r="J37" i="159"/>
  <c r="I37" i="159"/>
  <c r="H37" i="159"/>
  <c r="G37" i="159"/>
  <c r="F37" i="159"/>
  <c r="E37" i="159"/>
  <c r="D37" i="159"/>
  <c r="C37" i="159"/>
  <c r="T36" i="159"/>
  <c r="S36" i="159"/>
  <c r="R36" i="159"/>
  <c r="Q36" i="159"/>
  <c r="P36" i="159"/>
  <c r="O36" i="159"/>
  <c r="N36" i="159"/>
  <c r="M36" i="159"/>
  <c r="L36" i="159"/>
  <c r="K36" i="159"/>
  <c r="J36" i="159"/>
  <c r="I36" i="159"/>
  <c r="H36" i="159"/>
  <c r="G36" i="159"/>
  <c r="F36" i="159"/>
  <c r="E36" i="159"/>
  <c r="D36" i="159"/>
  <c r="C36" i="159"/>
  <c r="T35" i="159"/>
  <c r="S35" i="159"/>
  <c r="R35" i="159"/>
  <c r="Q35" i="159"/>
  <c r="P35" i="159"/>
  <c r="O35" i="159"/>
  <c r="N35" i="159"/>
  <c r="M35" i="159"/>
  <c r="L35" i="159"/>
  <c r="K35" i="159"/>
  <c r="J35" i="159"/>
  <c r="I35" i="159"/>
  <c r="H35" i="159"/>
  <c r="G35" i="159"/>
  <c r="F35" i="159"/>
  <c r="E35" i="159"/>
  <c r="D35" i="159"/>
  <c r="C35" i="159"/>
  <c r="T34" i="159"/>
  <c r="S34" i="159"/>
  <c r="R34" i="159"/>
  <c r="Q34" i="159"/>
  <c r="P34" i="159"/>
  <c r="O34" i="159"/>
  <c r="N34" i="159"/>
  <c r="M34" i="159"/>
  <c r="L34" i="159"/>
  <c r="K34" i="159"/>
  <c r="J34" i="159"/>
  <c r="I34" i="159"/>
  <c r="H34" i="159"/>
  <c r="G34" i="159"/>
  <c r="F34" i="159"/>
  <c r="E34" i="159"/>
  <c r="D34" i="159"/>
  <c r="C34" i="159"/>
  <c r="T33" i="159"/>
  <c r="S33" i="159"/>
  <c r="R33" i="159"/>
  <c r="Q33" i="159"/>
  <c r="P33" i="159"/>
  <c r="O33" i="159"/>
  <c r="N33" i="159"/>
  <c r="M33" i="159"/>
  <c r="L33" i="159"/>
  <c r="K33" i="159"/>
  <c r="J33" i="159"/>
  <c r="I33" i="159"/>
  <c r="H33" i="159"/>
  <c r="G33" i="159"/>
  <c r="F33" i="159"/>
  <c r="E33" i="159"/>
  <c r="D33" i="159"/>
  <c r="C33" i="159"/>
  <c r="T32" i="159"/>
  <c r="S32" i="159"/>
  <c r="R32" i="159"/>
  <c r="Q32" i="159"/>
  <c r="P32" i="159"/>
  <c r="O32" i="159"/>
  <c r="N32" i="159"/>
  <c r="M32" i="159"/>
  <c r="L32" i="159"/>
  <c r="K32" i="159"/>
  <c r="J32" i="159"/>
  <c r="I32" i="159"/>
  <c r="H32" i="159"/>
  <c r="G32" i="159"/>
  <c r="F32" i="159"/>
  <c r="E32" i="159"/>
  <c r="D32" i="159"/>
  <c r="C32" i="159"/>
  <c r="T31" i="159"/>
  <c r="S31" i="159"/>
  <c r="R31" i="159"/>
  <c r="Q31" i="159"/>
  <c r="P31" i="159"/>
  <c r="O31" i="159"/>
  <c r="N31" i="159"/>
  <c r="M31" i="159"/>
  <c r="L31" i="159"/>
  <c r="K31" i="159"/>
  <c r="J31" i="159"/>
  <c r="I31" i="159"/>
  <c r="H31" i="159"/>
  <c r="G31" i="159"/>
  <c r="F31" i="159"/>
  <c r="E31" i="159"/>
  <c r="D31" i="159"/>
  <c r="C31" i="159"/>
  <c r="T30" i="159"/>
  <c r="S30" i="159"/>
  <c r="R30" i="159"/>
  <c r="Q30" i="159"/>
  <c r="P30" i="159"/>
  <c r="O30" i="159"/>
  <c r="N30" i="159"/>
  <c r="M30" i="159"/>
  <c r="L30" i="159"/>
  <c r="K30" i="159"/>
  <c r="J30" i="159"/>
  <c r="I30" i="159"/>
  <c r="H30" i="159"/>
  <c r="G30" i="159"/>
  <c r="F30" i="159"/>
  <c r="E30" i="159"/>
  <c r="D30" i="159"/>
  <c r="C30" i="159"/>
  <c r="T29" i="159"/>
  <c r="S29" i="159"/>
  <c r="R29" i="159"/>
  <c r="Q29" i="159"/>
  <c r="P29" i="159"/>
  <c r="O29" i="159"/>
  <c r="N29" i="159"/>
  <c r="M29" i="159"/>
  <c r="L29" i="159"/>
  <c r="K29" i="159"/>
  <c r="J29" i="159"/>
  <c r="I29" i="159"/>
  <c r="H29" i="159"/>
  <c r="G29" i="159"/>
  <c r="F29" i="159"/>
  <c r="E29" i="159"/>
  <c r="D29" i="159"/>
  <c r="C29" i="159"/>
  <c r="T28" i="159"/>
  <c r="S28" i="159"/>
  <c r="R28" i="159"/>
  <c r="Q28" i="159"/>
  <c r="P28" i="159"/>
  <c r="O28" i="159"/>
  <c r="N28" i="159"/>
  <c r="M28" i="159"/>
  <c r="L28" i="159"/>
  <c r="K28" i="159"/>
  <c r="J28" i="159"/>
  <c r="I28" i="159"/>
  <c r="H28" i="159"/>
  <c r="G28" i="159"/>
  <c r="F28" i="159"/>
  <c r="E28" i="159"/>
  <c r="D28" i="159"/>
  <c r="C28" i="159"/>
  <c r="U63" i="84"/>
  <c r="U62" i="84"/>
  <c r="U61" i="84"/>
  <c r="U60" i="84"/>
  <c r="U59" i="84"/>
  <c r="U58" i="84"/>
  <c r="U57" i="84"/>
  <c r="U56" i="84"/>
  <c r="U55" i="84"/>
  <c r="U54" i="84"/>
  <c r="U53" i="84"/>
  <c r="U52" i="84"/>
  <c r="U51" i="84"/>
  <c r="U50" i="84"/>
  <c r="U49" i="84"/>
  <c r="U48" i="84"/>
  <c r="U47" i="84"/>
  <c r="T63" i="84"/>
  <c r="S63" i="84"/>
  <c r="R63" i="84"/>
  <c r="Q63" i="84"/>
  <c r="P63" i="84"/>
  <c r="O63" i="84"/>
  <c r="N63" i="84"/>
  <c r="M63" i="84"/>
  <c r="L63" i="84"/>
  <c r="K63" i="84"/>
  <c r="J63" i="84"/>
  <c r="I63" i="84"/>
  <c r="H63" i="84"/>
  <c r="G63" i="84"/>
  <c r="F63" i="84"/>
  <c r="E63" i="84"/>
  <c r="D63" i="84"/>
  <c r="T62" i="84"/>
  <c r="S62" i="84"/>
  <c r="R62" i="84"/>
  <c r="Q62" i="84"/>
  <c r="P62" i="84"/>
  <c r="O62" i="84"/>
  <c r="N62" i="84"/>
  <c r="M62" i="84"/>
  <c r="L62" i="84"/>
  <c r="K62" i="84"/>
  <c r="J62" i="84"/>
  <c r="I62" i="84"/>
  <c r="H62" i="84"/>
  <c r="G62" i="84"/>
  <c r="F62" i="84"/>
  <c r="E62" i="84"/>
  <c r="D62" i="84"/>
  <c r="T61" i="84"/>
  <c r="S61" i="84"/>
  <c r="R61" i="84"/>
  <c r="Q61" i="84"/>
  <c r="P61" i="84"/>
  <c r="O61" i="84"/>
  <c r="N61" i="84"/>
  <c r="M61" i="84"/>
  <c r="L61" i="84"/>
  <c r="K61" i="84"/>
  <c r="J61" i="84"/>
  <c r="I61" i="84"/>
  <c r="H61" i="84"/>
  <c r="G61" i="84"/>
  <c r="F61" i="84"/>
  <c r="E61" i="84"/>
  <c r="D61" i="84"/>
  <c r="T60" i="84"/>
  <c r="S60" i="84"/>
  <c r="R60" i="84"/>
  <c r="Q60" i="84"/>
  <c r="P60" i="84"/>
  <c r="O60" i="84"/>
  <c r="N60" i="84"/>
  <c r="M60" i="84"/>
  <c r="L60" i="84"/>
  <c r="K60" i="84"/>
  <c r="J60" i="84"/>
  <c r="I60" i="84"/>
  <c r="H60" i="84"/>
  <c r="G60" i="84"/>
  <c r="F60" i="84"/>
  <c r="E60" i="84"/>
  <c r="D60" i="84"/>
  <c r="T59" i="84"/>
  <c r="S59" i="84"/>
  <c r="R59" i="84"/>
  <c r="Q59" i="84"/>
  <c r="P59" i="84"/>
  <c r="O59" i="84"/>
  <c r="N59" i="84"/>
  <c r="M59" i="84"/>
  <c r="L59" i="84"/>
  <c r="K59" i="84"/>
  <c r="J59" i="84"/>
  <c r="I59" i="84"/>
  <c r="H59" i="84"/>
  <c r="G59" i="84"/>
  <c r="F59" i="84"/>
  <c r="E59" i="84"/>
  <c r="D59" i="84"/>
  <c r="T58" i="84"/>
  <c r="S58" i="84"/>
  <c r="R58" i="84"/>
  <c r="Q58" i="84"/>
  <c r="P58" i="84"/>
  <c r="O58" i="84"/>
  <c r="N58" i="84"/>
  <c r="M58" i="84"/>
  <c r="L58" i="84"/>
  <c r="K58" i="84"/>
  <c r="J58" i="84"/>
  <c r="I58" i="84"/>
  <c r="H58" i="84"/>
  <c r="G58" i="84"/>
  <c r="F58" i="84"/>
  <c r="E58" i="84"/>
  <c r="D58" i="84"/>
  <c r="T57" i="84"/>
  <c r="S57" i="84"/>
  <c r="R57" i="84"/>
  <c r="Q57" i="84"/>
  <c r="P57" i="84"/>
  <c r="O57" i="84"/>
  <c r="N57" i="84"/>
  <c r="M57" i="84"/>
  <c r="L57" i="84"/>
  <c r="K57" i="84"/>
  <c r="J57" i="84"/>
  <c r="I57" i="84"/>
  <c r="H57" i="84"/>
  <c r="G57" i="84"/>
  <c r="F57" i="84"/>
  <c r="E57" i="84"/>
  <c r="D57" i="84"/>
  <c r="T56" i="84"/>
  <c r="S56" i="84"/>
  <c r="R56" i="84"/>
  <c r="Q56" i="84"/>
  <c r="P56" i="84"/>
  <c r="O56" i="84"/>
  <c r="N56" i="84"/>
  <c r="M56" i="84"/>
  <c r="L56" i="84"/>
  <c r="K56" i="84"/>
  <c r="J56" i="84"/>
  <c r="I56" i="84"/>
  <c r="H56" i="84"/>
  <c r="G56" i="84"/>
  <c r="F56" i="84"/>
  <c r="E56" i="84"/>
  <c r="D56" i="84"/>
  <c r="T55" i="84"/>
  <c r="S55" i="84"/>
  <c r="R55" i="84"/>
  <c r="Q55" i="84"/>
  <c r="P55" i="84"/>
  <c r="O55" i="84"/>
  <c r="N55" i="84"/>
  <c r="M55" i="84"/>
  <c r="L55" i="84"/>
  <c r="K55" i="84"/>
  <c r="J55" i="84"/>
  <c r="I55" i="84"/>
  <c r="H55" i="84"/>
  <c r="G55" i="84"/>
  <c r="F55" i="84"/>
  <c r="E55" i="84"/>
  <c r="D55" i="84"/>
  <c r="T54" i="84"/>
  <c r="S54" i="84"/>
  <c r="R54" i="84"/>
  <c r="Q54" i="84"/>
  <c r="P54" i="84"/>
  <c r="O54" i="84"/>
  <c r="N54" i="84"/>
  <c r="M54" i="84"/>
  <c r="L54" i="84"/>
  <c r="K54" i="84"/>
  <c r="J54" i="84"/>
  <c r="I54" i="84"/>
  <c r="H54" i="84"/>
  <c r="G54" i="84"/>
  <c r="F54" i="84"/>
  <c r="E54" i="84"/>
  <c r="D54" i="84"/>
  <c r="T53" i="84"/>
  <c r="S53" i="84"/>
  <c r="R53" i="84"/>
  <c r="Q53" i="84"/>
  <c r="P53" i="84"/>
  <c r="O53" i="84"/>
  <c r="N53" i="84"/>
  <c r="M53" i="84"/>
  <c r="L53" i="84"/>
  <c r="K53" i="84"/>
  <c r="J53" i="84"/>
  <c r="I53" i="84"/>
  <c r="H53" i="84"/>
  <c r="G53" i="84"/>
  <c r="F53" i="84"/>
  <c r="E53" i="84"/>
  <c r="D53" i="84"/>
  <c r="T52" i="84"/>
  <c r="S52" i="84"/>
  <c r="R52" i="84"/>
  <c r="Q52" i="84"/>
  <c r="P52" i="84"/>
  <c r="O52" i="84"/>
  <c r="N52" i="84"/>
  <c r="M52" i="84"/>
  <c r="L52" i="84"/>
  <c r="K52" i="84"/>
  <c r="J52" i="84"/>
  <c r="I52" i="84"/>
  <c r="H52" i="84"/>
  <c r="G52" i="84"/>
  <c r="F52" i="84"/>
  <c r="E52" i="84"/>
  <c r="D52" i="84"/>
  <c r="T51" i="84"/>
  <c r="S51" i="84"/>
  <c r="R51" i="84"/>
  <c r="Q51" i="84"/>
  <c r="P51" i="84"/>
  <c r="O51" i="84"/>
  <c r="N51" i="84"/>
  <c r="M51" i="84"/>
  <c r="L51" i="84"/>
  <c r="K51" i="84"/>
  <c r="J51" i="84"/>
  <c r="I51" i="84"/>
  <c r="H51" i="84"/>
  <c r="G51" i="84"/>
  <c r="F51" i="84"/>
  <c r="E51" i="84"/>
  <c r="D51" i="84"/>
  <c r="T50" i="84"/>
  <c r="S50" i="84"/>
  <c r="R50" i="84"/>
  <c r="Q50" i="84"/>
  <c r="P50" i="84"/>
  <c r="O50" i="84"/>
  <c r="N50" i="84"/>
  <c r="M50" i="84"/>
  <c r="L50" i="84"/>
  <c r="K50" i="84"/>
  <c r="J50" i="84"/>
  <c r="I50" i="84"/>
  <c r="H50" i="84"/>
  <c r="G50" i="84"/>
  <c r="F50" i="84"/>
  <c r="E50" i="84"/>
  <c r="D50" i="84"/>
  <c r="T49" i="84"/>
  <c r="S49" i="84"/>
  <c r="R49" i="84"/>
  <c r="Q49" i="84"/>
  <c r="P49" i="84"/>
  <c r="O49" i="84"/>
  <c r="N49" i="84"/>
  <c r="M49" i="84"/>
  <c r="L49" i="84"/>
  <c r="K49" i="84"/>
  <c r="J49" i="84"/>
  <c r="I49" i="84"/>
  <c r="H49" i="84"/>
  <c r="G49" i="84"/>
  <c r="F49" i="84"/>
  <c r="E49" i="84"/>
  <c r="D49" i="84"/>
  <c r="T48" i="84"/>
  <c r="S48" i="84"/>
  <c r="R48" i="84"/>
  <c r="Q48" i="84"/>
  <c r="P48" i="84"/>
  <c r="O48" i="84"/>
  <c r="N48" i="84"/>
  <c r="M48" i="84"/>
  <c r="L48" i="84"/>
  <c r="K48" i="84"/>
  <c r="J48" i="84"/>
  <c r="I48" i="84"/>
  <c r="H48" i="84"/>
  <c r="G48" i="84"/>
  <c r="F48" i="84"/>
  <c r="E48" i="84"/>
  <c r="D48" i="84"/>
  <c r="T47" i="84"/>
  <c r="S47" i="84"/>
  <c r="R47" i="84"/>
  <c r="Q47" i="84"/>
  <c r="P47" i="84"/>
  <c r="O47" i="84"/>
  <c r="N47" i="84"/>
  <c r="M47" i="84"/>
  <c r="L47" i="84"/>
  <c r="K47" i="84"/>
  <c r="J47" i="84"/>
  <c r="I47" i="84"/>
  <c r="H47" i="84"/>
  <c r="G47" i="84"/>
  <c r="F47" i="84"/>
  <c r="E47" i="84"/>
  <c r="D47" i="84"/>
  <c r="T44" i="84"/>
  <c r="S44" i="84"/>
  <c r="R44" i="84"/>
  <c r="Q44" i="84"/>
  <c r="P44" i="84"/>
  <c r="O44" i="84"/>
  <c r="N44" i="84"/>
  <c r="M44" i="84"/>
  <c r="L44" i="84"/>
  <c r="K44" i="84"/>
  <c r="J44" i="84"/>
  <c r="I44" i="84"/>
  <c r="H44" i="84"/>
  <c r="G44" i="84"/>
  <c r="F44" i="84"/>
  <c r="E44" i="84"/>
  <c r="D44" i="84"/>
  <c r="C44" i="84"/>
  <c r="T43" i="84"/>
  <c r="S43" i="84"/>
  <c r="R43" i="84"/>
  <c r="Q43" i="84"/>
  <c r="P43" i="84"/>
  <c r="O43" i="84"/>
  <c r="N43" i="84"/>
  <c r="M43" i="84"/>
  <c r="L43" i="84"/>
  <c r="K43" i="84"/>
  <c r="J43" i="84"/>
  <c r="I43" i="84"/>
  <c r="H43" i="84"/>
  <c r="G43" i="84"/>
  <c r="F43" i="84"/>
  <c r="E43" i="84"/>
  <c r="D43" i="84"/>
  <c r="C43" i="84"/>
  <c r="T42" i="84"/>
  <c r="S42" i="84"/>
  <c r="R42" i="84"/>
  <c r="Q42" i="84"/>
  <c r="P42" i="84"/>
  <c r="O42" i="84"/>
  <c r="N42" i="84"/>
  <c r="M42" i="84"/>
  <c r="L42" i="84"/>
  <c r="K42" i="84"/>
  <c r="J42" i="84"/>
  <c r="I42" i="84"/>
  <c r="H42" i="84"/>
  <c r="G42" i="84"/>
  <c r="F42" i="84"/>
  <c r="E42" i="84"/>
  <c r="D42" i="84"/>
  <c r="C42" i="84"/>
  <c r="T41" i="84"/>
  <c r="S41" i="84"/>
  <c r="R41" i="84"/>
  <c r="Q41" i="84"/>
  <c r="P41" i="84"/>
  <c r="O41" i="84"/>
  <c r="N41" i="84"/>
  <c r="M41" i="84"/>
  <c r="L41" i="84"/>
  <c r="K41" i="84"/>
  <c r="J41" i="84"/>
  <c r="I41" i="84"/>
  <c r="H41" i="84"/>
  <c r="G41" i="84"/>
  <c r="F41" i="84"/>
  <c r="E41" i="84"/>
  <c r="D41" i="84"/>
  <c r="C41" i="84"/>
  <c r="T40" i="84"/>
  <c r="S40" i="84"/>
  <c r="R40" i="84"/>
  <c r="Q40" i="84"/>
  <c r="P40" i="84"/>
  <c r="O40" i="84"/>
  <c r="N40" i="84"/>
  <c r="M40" i="84"/>
  <c r="L40" i="84"/>
  <c r="K40" i="84"/>
  <c r="J40" i="84"/>
  <c r="I40" i="84"/>
  <c r="H40" i="84"/>
  <c r="G40" i="84"/>
  <c r="F40" i="84"/>
  <c r="E40" i="84"/>
  <c r="D40" i="84"/>
  <c r="C40" i="84"/>
  <c r="T39" i="84"/>
  <c r="S39" i="84"/>
  <c r="R39" i="84"/>
  <c r="Q39" i="84"/>
  <c r="P39" i="84"/>
  <c r="O39" i="84"/>
  <c r="N39" i="84"/>
  <c r="M39" i="84"/>
  <c r="L39" i="84"/>
  <c r="K39" i="84"/>
  <c r="J39" i="84"/>
  <c r="I39" i="84"/>
  <c r="H39" i="84"/>
  <c r="G39" i="84"/>
  <c r="F39" i="84"/>
  <c r="E39" i="84"/>
  <c r="D39" i="84"/>
  <c r="C39" i="84"/>
  <c r="T38" i="84"/>
  <c r="S38" i="84"/>
  <c r="R38" i="84"/>
  <c r="Q38" i="84"/>
  <c r="P38" i="84"/>
  <c r="O38" i="84"/>
  <c r="N38" i="84"/>
  <c r="M38" i="84"/>
  <c r="L38" i="84"/>
  <c r="K38" i="84"/>
  <c r="J38" i="84"/>
  <c r="I38" i="84"/>
  <c r="H38" i="84"/>
  <c r="G38" i="84"/>
  <c r="F38" i="84"/>
  <c r="E38" i="84"/>
  <c r="D38" i="84"/>
  <c r="C38" i="84"/>
  <c r="T37" i="84"/>
  <c r="S37" i="84"/>
  <c r="R37" i="84"/>
  <c r="Q37" i="84"/>
  <c r="P37" i="84"/>
  <c r="O37" i="84"/>
  <c r="N37" i="84"/>
  <c r="M37" i="84"/>
  <c r="L37" i="84"/>
  <c r="K37" i="84"/>
  <c r="J37" i="84"/>
  <c r="I37" i="84"/>
  <c r="H37" i="84"/>
  <c r="G37" i="84"/>
  <c r="F37" i="84"/>
  <c r="E37" i="84"/>
  <c r="D37" i="84"/>
  <c r="C37" i="84"/>
  <c r="T36" i="84"/>
  <c r="S36" i="84"/>
  <c r="R36" i="84"/>
  <c r="Q36" i="84"/>
  <c r="P36" i="84"/>
  <c r="O36" i="84"/>
  <c r="N36" i="84"/>
  <c r="M36" i="84"/>
  <c r="L36" i="84"/>
  <c r="K36" i="84"/>
  <c r="J36" i="84"/>
  <c r="I36" i="84"/>
  <c r="H36" i="84"/>
  <c r="G36" i="84"/>
  <c r="F36" i="84"/>
  <c r="E36" i="84"/>
  <c r="D36" i="84"/>
  <c r="C36" i="84"/>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30" i="84"/>
  <c r="S30" i="84"/>
  <c r="R30" i="84"/>
  <c r="Q30" i="84"/>
  <c r="P30" i="84"/>
  <c r="O30" i="84"/>
  <c r="N30" i="84"/>
  <c r="M30" i="84"/>
  <c r="L30" i="84"/>
  <c r="K30" i="84"/>
  <c r="J30" i="84"/>
  <c r="I30" i="84"/>
  <c r="H30" i="84"/>
  <c r="G30" i="84"/>
  <c r="F30" i="84"/>
  <c r="E30" i="84"/>
  <c r="D30" i="84"/>
  <c r="C30" i="84"/>
  <c r="T29" i="84"/>
  <c r="S29" i="84"/>
  <c r="R29" i="84"/>
  <c r="Q29" i="84"/>
  <c r="P29" i="84"/>
  <c r="O29" i="84"/>
  <c r="N29" i="84"/>
  <c r="M29" i="84"/>
  <c r="L29" i="84"/>
  <c r="K29" i="84"/>
  <c r="J29" i="84"/>
  <c r="I29" i="84"/>
  <c r="H29" i="84"/>
  <c r="G29" i="84"/>
  <c r="F29" i="84"/>
  <c r="E29" i="84"/>
  <c r="D29" i="84"/>
  <c r="C29" i="84"/>
  <c r="T28" i="84"/>
  <c r="S28" i="84"/>
  <c r="R28" i="84"/>
  <c r="Q28" i="84"/>
  <c r="P28" i="84"/>
  <c r="O28" i="84"/>
  <c r="N28" i="84"/>
  <c r="M28" i="84"/>
  <c r="L28" i="84"/>
  <c r="K28" i="84"/>
  <c r="J28" i="84"/>
  <c r="I28" i="84"/>
  <c r="H28" i="84"/>
  <c r="G28" i="84"/>
  <c r="F28" i="84"/>
  <c r="E28" i="84"/>
  <c r="D28" i="84"/>
  <c r="C28" i="84"/>
  <c r="U64" i="158"/>
  <c r="U63" i="158"/>
  <c r="U62" i="158"/>
  <c r="U61" i="158"/>
  <c r="U60" i="158"/>
  <c r="U59" i="158"/>
  <c r="U58" i="158"/>
  <c r="U57" i="158"/>
  <c r="U56" i="158"/>
  <c r="U55" i="158"/>
  <c r="U54" i="158"/>
  <c r="U53" i="158"/>
  <c r="U52" i="158"/>
  <c r="U51" i="158"/>
  <c r="U50" i="158"/>
  <c r="U49" i="158"/>
  <c r="U48" i="158"/>
  <c r="E48" i="158"/>
  <c r="F48" i="158"/>
  <c r="G48" i="158"/>
  <c r="H48" i="158"/>
  <c r="I48" i="158"/>
  <c r="J48" i="158"/>
  <c r="K48" i="158"/>
  <c r="L48" i="158"/>
  <c r="M48" i="158"/>
  <c r="N48" i="158"/>
  <c r="O48" i="158"/>
  <c r="P48" i="158"/>
  <c r="Q48" i="158"/>
  <c r="R48" i="158"/>
  <c r="S48" i="158"/>
  <c r="T48" i="158"/>
  <c r="E49" i="158"/>
  <c r="F49" i="158"/>
  <c r="G49" i="158"/>
  <c r="H49" i="158"/>
  <c r="I49" i="158"/>
  <c r="J49" i="158"/>
  <c r="K49" i="158"/>
  <c r="L49" i="158"/>
  <c r="M49" i="158"/>
  <c r="N49" i="158"/>
  <c r="O49" i="158"/>
  <c r="P49" i="158"/>
  <c r="Q49" i="158"/>
  <c r="R49" i="158"/>
  <c r="S49" i="158"/>
  <c r="T49" i="158"/>
  <c r="E50" i="158"/>
  <c r="F50" i="158"/>
  <c r="G50" i="158"/>
  <c r="H50" i="158"/>
  <c r="I50" i="158"/>
  <c r="J50" i="158"/>
  <c r="K50" i="158"/>
  <c r="L50" i="158"/>
  <c r="M50" i="158"/>
  <c r="N50" i="158"/>
  <c r="O50" i="158"/>
  <c r="P50" i="158"/>
  <c r="Q50" i="158"/>
  <c r="R50" i="158"/>
  <c r="S50" i="158"/>
  <c r="T50" i="158"/>
  <c r="E51" i="158"/>
  <c r="F51" i="158"/>
  <c r="G51" i="158"/>
  <c r="H51" i="158"/>
  <c r="I51" i="158"/>
  <c r="J51" i="158"/>
  <c r="K51" i="158"/>
  <c r="L51" i="158"/>
  <c r="M51" i="158"/>
  <c r="N51" i="158"/>
  <c r="O51" i="158"/>
  <c r="P51" i="158"/>
  <c r="Q51" i="158"/>
  <c r="R51" i="158"/>
  <c r="S51" i="158"/>
  <c r="T51" i="158"/>
  <c r="E52" i="158"/>
  <c r="F52" i="158"/>
  <c r="G52" i="158"/>
  <c r="H52" i="158"/>
  <c r="I52" i="158"/>
  <c r="J52" i="158"/>
  <c r="K52" i="158"/>
  <c r="L52" i="158"/>
  <c r="M52" i="158"/>
  <c r="N52" i="158"/>
  <c r="O52" i="158"/>
  <c r="P52" i="158"/>
  <c r="Q52" i="158"/>
  <c r="R52" i="158"/>
  <c r="S52" i="158"/>
  <c r="T52" i="158"/>
  <c r="E53" i="158"/>
  <c r="F53" i="158"/>
  <c r="G53" i="158"/>
  <c r="H53" i="158"/>
  <c r="I53" i="158"/>
  <c r="J53" i="158"/>
  <c r="K53" i="158"/>
  <c r="L53" i="158"/>
  <c r="M53" i="158"/>
  <c r="N53" i="158"/>
  <c r="O53" i="158"/>
  <c r="P53" i="158"/>
  <c r="Q53" i="158"/>
  <c r="R53" i="158"/>
  <c r="S53" i="158"/>
  <c r="T53" i="158"/>
  <c r="E54" i="158"/>
  <c r="F54" i="158"/>
  <c r="G54" i="158"/>
  <c r="H54" i="158"/>
  <c r="I54" i="158"/>
  <c r="J54" i="158"/>
  <c r="K54" i="158"/>
  <c r="L54" i="158"/>
  <c r="M54" i="158"/>
  <c r="N54" i="158"/>
  <c r="O54" i="158"/>
  <c r="P54" i="158"/>
  <c r="Q54" i="158"/>
  <c r="R54" i="158"/>
  <c r="S54" i="158"/>
  <c r="T54" i="158"/>
  <c r="E55" i="158"/>
  <c r="F55" i="158"/>
  <c r="G55" i="158"/>
  <c r="H55" i="158"/>
  <c r="I55" i="158"/>
  <c r="J55" i="158"/>
  <c r="K55" i="158"/>
  <c r="L55" i="158"/>
  <c r="M55" i="158"/>
  <c r="N55" i="158"/>
  <c r="O55" i="158"/>
  <c r="P55" i="158"/>
  <c r="Q55" i="158"/>
  <c r="R55" i="158"/>
  <c r="S55" i="158"/>
  <c r="T55" i="158"/>
  <c r="E56" i="158"/>
  <c r="F56" i="158"/>
  <c r="G56" i="158"/>
  <c r="H56" i="158"/>
  <c r="I56" i="158"/>
  <c r="J56" i="158"/>
  <c r="K56" i="158"/>
  <c r="L56" i="158"/>
  <c r="M56" i="158"/>
  <c r="N56" i="158"/>
  <c r="O56" i="158"/>
  <c r="P56" i="158"/>
  <c r="Q56" i="158"/>
  <c r="R56" i="158"/>
  <c r="S56" i="158"/>
  <c r="T56" i="158"/>
  <c r="E57" i="158"/>
  <c r="F57" i="158"/>
  <c r="G57" i="158"/>
  <c r="H57" i="158"/>
  <c r="I57" i="158"/>
  <c r="J57" i="158"/>
  <c r="K57" i="158"/>
  <c r="L57" i="158"/>
  <c r="M57" i="158"/>
  <c r="N57" i="158"/>
  <c r="O57" i="158"/>
  <c r="P57" i="158"/>
  <c r="Q57" i="158"/>
  <c r="R57" i="158"/>
  <c r="S57" i="158"/>
  <c r="T57" i="158"/>
  <c r="E58" i="158"/>
  <c r="F58" i="158"/>
  <c r="G58" i="158"/>
  <c r="H58" i="158"/>
  <c r="I58" i="158"/>
  <c r="J58" i="158"/>
  <c r="K58" i="158"/>
  <c r="L58" i="158"/>
  <c r="M58" i="158"/>
  <c r="N58" i="158"/>
  <c r="O58" i="158"/>
  <c r="P58" i="158"/>
  <c r="Q58" i="158"/>
  <c r="R58" i="158"/>
  <c r="S58" i="158"/>
  <c r="T58" i="158"/>
  <c r="E59" i="158"/>
  <c r="F59" i="158"/>
  <c r="G59" i="158"/>
  <c r="H59" i="158"/>
  <c r="I59" i="158"/>
  <c r="J59" i="158"/>
  <c r="K59" i="158"/>
  <c r="L59" i="158"/>
  <c r="M59" i="158"/>
  <c r="N59" i="158"/>
  <c r="O59" i="158"/>
  <c r="P59" i="158"/>
  <c r="Q59" i="158"/>
  <c r="R59" i="158"/>
  <c r="S59" i="158"/>
  <c r="T59" i="158"/>
  <c r="E60" i="158"/>
  <c r="F60" i="158"/>
  <c r="G60" i="158"/>
  <c r="H60" i="158"/>
  <c r="I60" i="158"/>
  <c r="J60" i="158"/>
  <c r="K60" i="158"/>
  <c r="L60" i="158"/>
  <c r="M60" i="158"/>
  <c r="N60" i="158"/>
  <c r="O60" i="158"/>
  <c r="P60" i="158"/>
  <c r="Q60" i="158"/>
  <c r="R60" i="158"/>
  <c r="S60" i="158"/>
  <c r="T60" i="158"/>
  <c r="E61" i="158"/>
  <c r="F61" i="158"/>
  <c r="G61" i="158"/>
  <c r="H61" i="158"/>
  <c r="I61" i="158"/>
  <c r="J61" i="158"/>
  <c r="K61" i="158"/>
  <c r="L61" i="158"/>
  <c r="M61" i="158"/>
  <c r="N61" i="158"/>
  <c r="O61" i="158"/>
  <c r="P61" i="158"/>
  <c r="Q61" i="158"/>
  <c r="R61" i="158"/>
  <c r="S61" i="158"/>
  <c r="T61" i="158"/>
  <c r="E62" i="158"/>
  <c r="F62" i="158"/>
  <c r="G62" i="158"/>
  <c r="H62" i="158"/>
  <c r="I62" i="158"/>
  <c r="J62" i="158"/>
  <c r="K62" i="158"/>
  <c r="L62" i="158"/>
  <c r="M62" i="158"/>
  <c r="N62" i="158"/>
  <c r="O62" i="158"/>
  <c r="P62" i="158"/>
  <c r="Q62" i="158"/>
  <c r="R62" i="158"/>
  <c r="S62" i="158"/>
  <c r="T62" i="158"/>
  <c r="E63" i="158"/>
  <c r="F63" i="158"/>
  <c r="G63" i="158"/>
  <c r="H63" i="158"/>
  <c r="I63" i="158"/>
  <c r="J63" i="158"/>
  <c r="K63" i="158"/>
  <c r="L63" i="158"/>
  <c r="M63" i="158"/>
  <c r="N63" i="158"/>
  <c r="O63" i="158"/>
  <c r="P63" i="158"/>
  <c r="Q63" i="158"/>
  <c r="R63" i="158"/>
  <c r="S63" i="158"/>
  <c r="T63" i="158"/>
  <c r="E64" i="158"/>
  <c r="F64" i="158"/>
  <c r="G64" i="158"/>
  <c r="H64" i="158"/>
  <c r="I64" i="158"/>
  <c r="J64" i="158"/>
  <c r="K64" i="158"/>
  <c r="L64" i="158"/>
  <c r="M64" i="158"/>
  <c r="N64" i="158"/>
  <c r="O64" i="158"/>
  <c r="P64" i="158"/>
  <c r="Q64" i="158"/>
  <c r="R64" i="158"/>
  <c r="S64" i="158"/>
  <c r="T64" i="158"/>
  <c r="D49" i="158"/>
  <c r="D50" i="158"/>
  <c r="D51" i="158"/>
  <c r="D52" i="158"/>
  <c r="D53" i="158"/>
  <c r="D54" i="158"/>
  <c r="D55" i="158"/>
  <c r="D56" i="158"/>
  <c r="D57" i="158"/>
  <c r="D58" i="158"/>
  <c r="D59" i="158"/>
  <c r="D60" i="158"/>
  <c r="D61" i="158"/>
  <c r="D62" i="158"/>
  <c r="D63" i="158"/>
  <c r="D64" i="158"/>
  <c r="D48" i="158"/>
  <c r="C29" i="158"/>
  <c r="D29" i="158"/>
  <c r="E29" i="158"/>
  <c r="F29" i="158"/>
  <c r="G29" i="158"/>
  <c r="H29" i="158"/>
  <c r="I29" i="158"/>
  <c r="J29" i="158"/>
  <c r="K29" i="158"/>
  <c r="L29" i="158"/>
  <c r="M29" i="158"/>
  <c r="N29" i="158"/>
  <c r="O29" i="158"/>
  <c r="P29" i="158"/>
  <c r="Q29" i="158"/>
  <c r="R29" i="158"/>
  <c r="S29" i="158"/>
  <c r="T29" i="158"/>
  <c r="C30" i="158"/>
  <c r="D30" i="158"/>
  <c r="E30" i="158"/>
  <c r="F30" i="158"/>
  <c r="G30" i="158"/>
  <c r="H30" i="158"/>
  <c r="I30" i="158"/>
  <c r="J30" i="158"/>
  <c r="K30" i="158"/>
  <c r="L30" i="158"/>
  <c r="M30" i="158"/>
  <c r="N30" i="158"/>
  <c r="O30" i="158"/>
  <c r="P30" i="158"/>
  <c r="Q30" i="158"/>
  <c r="R30" i="158"/>
  <c r="S30" i="158"/>
  <c r="T30" i="158"/>
  <c r="C31" i="158"/>
  <c r="D31" i="158"/>
  <c r="E31" i="158"/>
  <c r="F31" i="158"/>
  <c r="G31" i="158"/>
  <c r="H31" i="158"/>
  <c r="I31" i="158"/>
  <c r="J31" i="158"/>
  <c r="K31" i="158"/>
  <c r="L31" i="158"/>
  <c r="M31" i="158"/>
  <c r="N31" i="158"/>
  <c r="O31" i="158"/>
  <c r="P31" i="158"/>
  <c r="Q31" i="158"/>
  <c r="R31" i="158"/>
  <c r="S31" i="158"/>
  <c r="T31" i="158"/>
  <c r="C32" i="158"/>
  <c r="D32" i="158"/>
  <c r="E32" i="158"/>
  <c r="F32" i="158"/>
  <c r="G32" i="158"/>
  <c r="H32" i="158"/>
  <c r="I32" i="158"/>
  <c r="J32" i="158"/>
  <c r="K32" i="158"/>
  <c r="L32" i="158"/>
  <c r="M32" i="158"/>
  <c r="N32" i="158"/>
  <c r="O32" i="158"/>
  <c r="P32" i="158"/>
  <c r="Q32" i="158"/>
  <c r="R32" i="158"/>
  <c r="S32" i="158"/>
  <c r="T32" i="158"/>
  <c r="C33" i="158"/>
  <c r="D33" i="158"/>
  <c r="E33" i="158"/>
  <c r="F33" i="158"/>
  <c r="G33" i="158"/>
  <c r="H33" i="158"/>
  <c r="I33" i="158"/>
  <c r="J33" i="158"/>
  <c r="K33" i="158"/>
  <c r="L33" i="158"/>
  <c r="M33" i="158"/>
  <c r="N33" i="158"/>
  <c r="O33" i="158"/>
  <c r="P33" i="158"/>
  <c r="Q33" i="158"/>
  <c r="R33" i="158"/>
  <c r="S33" i="158"/>
  <c r="T33" i="158"/>
  <c r="C34" i="158"/>
  <c r="D34" i="158"/>
  <c r="E34" i="158"/>
  <c r="F34" i="158"/>
  <c r="G34" i="158"/>
  <c r="H34" i="158"/>
  <c r="I34" i="158"/>
  <c r="J34" i="158"/>
  <c r="K34" i="158"/>
  <c r="L34" i="158"/>
  <c r="M34" i="158"/>
  <c r="N34" i="158"/>
  <c r="O34" i="158"/>
  <c r="P34" i="158"/>
  <c r="Q34" i="158"/>
  <c r="R34" i="158"/>
  <c r="S34" i="158"/>
  <c r="T34" i="158"/>
  <c r="C35" i="158"/>
  <c r="D35" i="158"/>
  <c r="E35" i="158"/>
  <c r="F35" i="158"/>
  <c r="G35" i="158"/>
  <c r="H35" i="158"/>
  <c r="I35" i="158"/>
  <c r="J35" i="158"/>
  <c r="K35" i="158"/>
  <c r="L35" i="158"/>
  <c r="M35" i="158"/>
  <c r="N35" i="158"/>
  <c r="O35" i="158"/>
  <c r="P35" i="158"/>
  <c r="Q35" i="158"/>
  <c r="R35" i="158"/>
  <c r="S35" i="158"/>
  <c r="T35" i="158"/>
  <c r="C36" i="158"/>
  <c r="D36" i="158"/>
  <c r="E36" i="158"/>
  <c r="F36" i="158"/>
  <c r="G36" i="158"/>
  <c r="H36" i="158"/>
  <c r="I36" i="158"/>
  <c r="J36" i="158"/>
  <c r="K36" i="158"/>
  <c r="L36" i="158"/>
  <c r="M36" i="158"/>
  <c r="N36" i="158"/>
  <c r="O36" i="158"/>
  <c r="P36" i="158"/>
  <c r="Q36" i="158"/>
  <c r="R36" i="158"/>
  <c r="S36" i="158"/>
  <c r="T36" i="158"/>
  <c r="C37" i="158"/>
  <c r="D37" i="158"/>
  <c r="E37" i="158"/>
  <c r="F37" i="158"/>
  <c r="G37" i="158"/>
  <c r="H37" i="158"/>
  <c r="I37" i="158"/>
  <c r="J37" i="158"/>
  <c r="K37" i="158"/>
  <c r="L37" i="158"/>
  <c r="M37" i="158"/>
  <c r="N37" i="158"/>
  <c r="O37" i="158"/>
  <c r="P37" i="158"/>
  <c r="Q37" i="158"/>
  <c r="R37" i="158"/>
  <c r="S37" i="158"/>
  <c r="T37" i="158"/>
  <c r="C38" i="158"/>
  <c r="D38" i="158"/>
  <c r="E38" i="158"/>
  <c r="F38" i="158"/>
  <c r="G38" i="158"/>
  <c r="H38" i="158"/>
  <c r="I38" i="158"/>
  <c r="J38" i="158"/>
  <c r="K38" i="158"/>
  <c r="L38" i="158"/>
  <c r="M38" i="158"/>
  <c r="N38" i="158"/>
  <c r="O38" i="158"/>
  <c r="P38" i="158"/>
  <c r="Q38" i="158"/>
  <c r="R38" i="158"/>
  <c r="S38" i="158"/>
  <c r="T38" i="158"/>
  <c r="C39" i="158"/>
  <c r="D39" i="158"/>
  <c r="E39" i="158"/>
  <c r="F39" i="158"/>
  <c r="G39" i="158"/>
  <c r="H39" i="158"/>
  <c r="I39" i="158"/>
  <c r="J39" i="158"/>
  <c r="K39" i="158"/>
  <c r="L39" i="158"/>
  <c r="M39" i="158"/>
  <c r="N39" i="158"/>
  <c r="O39" i="158"/>
  <c r="P39" i="158"/>
  <c r="Q39" i="158"/>
  <c r="R39" i="158"/>
  <c r="S39" i="158"/>
  <c r="T39" i="158"/>
  <c r="C40" i="158"/>
  <c r="D40" i="158"/>
  <c r="E40" i="158"/>
  <c r="F40" i="158"/>
  <c r="G40" i="158"/>
  <c r="H40" i="158"/>
  <c r="I40" i="158"/>
  <c r="J40" i="158"/>
  <c r="K40" i="158"/>
  <c r="L40" i="158"/>
  <c r="M40" i="158"/>
  <c r="N40" i="158"/>
  <c r="O40" i="158"/>
  <c r="P40" i="158"/>
  <c r="Q40" i="158"/>
  <c r="R40" i="158"/>
  <c r="S40" i="158"/>
  <c r="T40" i="158"/>
  <c r="C41" i="158"/>
  <c r="D41" i="158"/>
  <c r="E41" i="158"/>
  <c r="F41" i="158"/>
  <c r="G41" i="158"/>
  <c r="H41" i="158"/>
  <c r="I41" i="158"/>
  <c r="J41" i="158"/>
  <c r="K41" i="158"/>
  <c r="L41" i="158"/>
  <c r="M41" i="158"/>
  <c r="N41" i="158"/>
  <c r="O41" i="158"/>
  <c r="P41" i="158"/>
  <c r="Q41" i="158"/>
  <c r="R41" i="158"/>
  <c r="S41" i="158"/>
  <c r="T41" i="158"/>
  <c r="C42" i="158"/>
  <c r="D42" i="158"/>
  <c r="E42" i="158"/>
  <c r="F42" i="158"/>
  <c r="G42" i="158"/>
  <c r="H42" i="158"/>
  <c r="I42" i="158"/>
  <c r="J42" i="158"/>
  <c r="K42" i="158"/>
  <c r="L42" i="158"/>
  <c r="M42" i="158"/>
  <c r="N42" i="158"/>
  <c r="O42" i="158"/>
  <c r="P42" i="158"/>
  <c r="Q42" i="158"/>
  <c r="R42" i="158"/>
  <c r="S42" i="158"/>
  <c r="T42" i="158"/>
  <c r="C43" i="158"/>
  <c r="D43" i="158"/>
  <c r="E43" i="158"/>
  <c r="F43" i="158"/>
  <c r="G43" i="158"/>
  <c r="H43" i="158"/>
  <c r="I43" i="158"/>
  <c r="J43" i="158"/>
  <c r="K43" i="158"/>
  <c r="L43" i="158"/>
  <c r="M43" i="158"/>
  <c r="N43" i="158"/>
  <c r="O43" i="158"/>
  <c r="P43" i="158"/>
  <c r="Q43" i="158"/>
  <c r="R43" i="158"/>
  <c r="S43" i="158"/>
  <c r="T43" i="158"/>
  <c r="C44" i="158"/>
  <c r="D44" i="158"/>
  <c r="E44" i="158"/>
  <c r="F44" i="158"/>
  <c r="G44" i="158"/>
  <c r="H44" i="158"/>
  <c r="I44" i="158"/>
  <c r="J44" i="158"/>
  <c r="K44" i="158"/>
  <c r="L44" i="158"/>
  <c r="M44" i="158"/>
  <c r="N44" i="158"/>
  <c r="O44" i="158"/>
  <c r="P44" i="158"/>
  <c r="Q44" i="158"/>
  <c r="R44" i="158"/>
  <c r="S44" i="158"/>
  <c r="T44" i="158"/>
  <c r="D28" i="158"/>
  <c r="E28" i="158"/>
  <c r="F28" i="158"/>
  <c r="G28" i="158"/>
  <c r="H28" i="158"/>
  <c r="I28" i="158"/>
  <c r="J28" i="158"/>
  <c r="K28" i="158"/>
  <c r="L28" i="158"/>
  <c r="M28" i="158"/>
  <c r="N28" i="158"/>
  <c r="O28" i="158"/>
  <c r="P28" i="158"/>
  <c r="Q28" i="158"/>
  <c r="R28" i="158"/>
  <c r="S28" i="158"/>
  <c r="T28" i="158"/>
  <c r="C28" i="158"/>
  <c r="U66" i="82"/>
  <c r="U65" i="82"/>
  <c r="U64" i="82"/>
  <c r="U63" i="82"/>
  <c r="U62" i="82"/>
  <c r="U61" i="82"/>
  <c r="U60" i="82"/>
  <c r="U59" i="82"/>
  <c r="U58" i="82"/>
  <c r="U57" i="82"/>
  <c r="U56" i="82"/>
  <c r="U55" i="82"/>
  <c r="U54" i="82"/>
  <c r="U53" i="82"/>
  <c r="U52" i="82"/>
  <c r="U51" i="82"/>
  <c r="U50" i="82"/>
  <c r="U49" i="82"/>
  <c r="U63" i="157"/>
  <c r="U62" i="157"/>
  <c r="U61" i="157"/>
  <c r="U60" i="157"/>
  <c r="U59" i="157"/>
  <c r="U58" i="157"/>
  <c r="U57" i="157"/>
  <c r="U56" i="157"/>
  <c r="U55" i="157"/>
  <c r="U54" i="157"/>
  <c r="U53" i="157"/>
  <c r="U52" i="157"/>
  <c r="U51" i="157"/>
  <c r="U50" i="157"/>
  <c r="U49" i="157"/>
  <c r="U48" i="157"/>
  <c r="U47" i="157"/>
  <c r="T63" i="157"/>
  <c r="S63" i="157"/>
  <c r="R63" i="157"/>
  <c r="Q63" i="157"/>
  <c r="P63" i="157"/>
  <c r="O63" i="157"/>
  <c r="N63" i="157"/>
  <c r="M63" i="157"/>
  <c r="L63" i="157"/>
  <c r="K63" i="157"/>
  <c r="J63" i="157"/>
  <c r="I63" i="157"/>
  <c r="H63" i="157"/>
  <c r="G63" i="157"/>
  <c r="F63" i="157"/>
  <c r="E63" i="157"/>
  <c r="D63" i="157"/>
  <c r="T62" i="157"/>
  <c r="S62" i="157"/>
  <c r="R62" i="157"/>
  <c r="Q62" i="157"/>
  <c r="P62" i="157"/>
  <c r="O62" i="157"/>
  <c r="N62" i="157"/>
  <c r="M62" i="157"/>
  <c r="L62" i="157"/>
  <c r="K62" i="157"/>
  <c r="J62" i="157"/>
  <c r="I62" i="157"/>
  <c r="H62" i="157"/>
  <c r="G62" i="157"/>
  <c r="F62" i="157"/>
  <c r="E62" i="157"/>
  <c r="D62" i="157"/>
  <c r="T61" i="157"/>
  <c r="S61" i="157"/>
  <c r="R61" i="157"/>
  <c r="Q61" i="157"/>
  <c r="P61" i="157"/>
  <c r="O61" i="157"/>
  <c r="N61" i="157"/>
  <c r="M61" i="157"/>
  <c r="L61" i="157"/>
  <c r="K61" i="157"/>
  <c r="J61" i="157"/>
  <c r="I61" i="157"/>
  <c r="H61" i="157"/>
  <c r="G61" i="157"/>
  <c r="F61" i="157"/>
  <c r="E61" i="157"/>
  <c r="D61" i="157"/>
  <c r="T60" i="157"/>
  <c r="S60" i="157"/>
  <c r="R60" i="157"/>
  <c r="Q60" i="157"/>
  <c r="P60" i="157"/>
  <c r="O60" i="157"/>
  <c r="N60" i="157"/>
  <c r="M60" i="157"/>
  <c r="L60" i="157"/>
  <c r="K60" i="157"/>
  <c r="J60" i="157"/>
  <c r="I60" i="157"/>
  <c r="H60" i="157"/>
  <c r="G60" i="157"/>
  <c r="F60" i="157"/>
  <c r="E60" i="157"/>
  <c r="D60" i="157"/>
  <c r="T59" i="157"/>
  <c r="S59" i="157"/>
  <c r="R59" i="157"/>
  <c r="Q59" i="157"/>
  <c r="P59" i="157"/>
  <c r="O59" i="157"/>
  <c r="N59" i="157"/>
  <c r="M59" i="157"/>
  <c r="L59" i="157"/>
  <c r="K59" i="157"/>
  <c r="J59" i="157"/>
  <c r="I59" i="157"/>
  <c r="H59" i="157"/>
  <c r="G59" i="157"/>
  <c r="F59" i="157"/>
  <c r="E59" i="157"/>
  <c r="D59" i="157"/>
  <c r="T58" i="157"/>
  <c r="S58" i="157"/>
  <c r="R58" i="157"/>
  <c r="Q58" i="157"/>
  <c r="P58" i="157"/>
  <c r="O58" i="157"/>
  <c r="N58" i="157"/>
  <c r="M58" i="157"/>
  <c r="L58" i="157"/>
  <c r="K58" i="157"/>
  <c r="J58" i="157"/>
  <c r="I58" i="157"/>
  <c r="H58" i="157"/>
  <c r="G58" i="157"/>
  <c r="F58" i="157"/>
  <c r="E58" i="157"/>
  <c r="D58" i="157"/>
  <c r="T57" i="157"/>
  <c r="S57" i="157"/>
  <c r="R57" i="157"/>
  <c r="Q57" i="157"/>
  <c r="P57" i="157"/>
  <c r="O57" i="157"/>
  <c r="N57" i="157"/>
  <c r="M57" i="157"/>
  <c r="L57" i="157"/>
  <c r="K57" i="157"/>
  <c r="J57" i="157"/>
  <c r="I57" i="157"/>
  <c r="H57" i="157"/>
  <c r="G57" i="157"/>
  <c r="F57" i="157"/>
  <c r="E57" i="157"/>
  <c r="D57" i="157"/>
  <c r="T56" i="157"/>
  <c r="S56" i="157"/>
  <c r="R56" i="157"/>
  <c r="Q56" i="157"/>
  <c r="P56" i="157"/>
  <c r="O56" i="157"/>
  <c r="N56" i="157"/>
  <c r="M56" i="157"/>
  <c r="L56" i="157"/>
  <c r="K56" i="157"/>
  <c r="J56" i="157"/>
  <c r="I56" i="157"/>
  <c r="H56" i="157"/>
  <c r="G56" i="157"/>
  <c r="F56" i="157"/>
  <c r="E56" i="157"/>
  <c r="D56" i="157"/>
  <c r="T55" i="157"/>
  <c r="S55" i="157"/>
  <c r="R55" i="157"/>
  <c r="Q55" i="157"/>
  <c r="P55" i="157"/>
  <c r="O55" i="157"/>
  <c r="N55" i="157"/>
  <c r="M55" i="157"/>
  <c r="L55" i="157"/>
  <c r="K55" i="157"/>
  <c r="J55" i="157"/>
  <c r="I55" i="157"/>
  <c r="H55" i="157"/>
  <c r="G55" i="157"/>
  <c r="F55" i="157"/>
  <c r="E55" i="157"/>
  <c r="D55" i="157"/>
  <c r="T54" i="157"/>
  <c r="S54" i="157"/>
  <c r="R54" i="157"/>
  <c r="Q54" i="157"/>
  <c r="P54" i="157"/>
  <c r="O54" i="157"/>
  <c r="N54" i="157"/>
  <c r="M54" i="157"/>
  <c r="L54" i="157"/>
  <c r="K54" i="157"/>
  <c r="J54" i="157"/>
  <c r="I54" i="157"/>
  <c r="H54" i="157"/>
  <c r="G54" i="157"/>
  <c r="F54" i="157"/>
  <c r="E54" i="157"/>
  <c r="D54" i="157"/>
  <c r="T53" i="157"/>
  <c r="S53" i="157"/>
  <c r="R53" i="157"/>
  <c r="Q53" i="157"/>
  <c r="P53" i="157"/>
  <c r="O53" i="157"/>
  <c r="N53" i="157"/>
  <c r="M53" i="157"/>
  <c r="L53" i="157"/>
  <c r="K53" i="157"/>
  <c r="J53" i="157"/>
  <c r="I53" i="157"/>
  <c r="H53" i="157"/>
  <c r="G53" i="157"/>
  <c r="F53" i="157"/>
  <c r="E53" i="157"/>
  <c r="D53" i="157"/>
  <c r="T52" i="157"/>
  <c r="S52" i="157"/>
  <c r="R52" i="157"/>
  <c r="Q52" i="157"/>
  <c r="P52" i="157"/>
  <c r="O52" i="157"/>
  <c r="N52" i="157"/>
  <c r="M52" i="157"/>
  <c r="L52" i="157"/>
  <c r="K52" i="157"/>
  <c r="J52" i="157"/>
  <c r="I52" i="157"/>
  <c r="H52" i="157"/>
  <c r="G52" i="157"/>
  <c r="F52" i="157"/>
  <c r="E52" i="157"/>
  <c r="D52" i="157"/>
  <c r="T51" i="157"/>
  <c r="S51" i="157"/>
  <c r="R51" i="157"/>
  <c r="Q51" i="157"/>
  <c r="P51" i="157"/>
  <c r="O51" i="157"/>
  <c r="N51" i="157"/>
  <c r="M51" i="157"/>
  <c r="L51" i="157"/>
  <c r="K51" i="157"/>
  <c r="J51" i="157"/>
  <c r="I51" i="157"/>
  <c r="H51" i="157"/>
  <c r="G51" i="157"/>
  <c r="F51" i="157"/>
  <c r="E51" i="157"/>
  <c r="D51" i="157"/>
  <c r="T50" i="157"/>
  <c r="S50" i="157"/>
  <c r="R50" i="157"/>
  <c r="Q50" i="157"/>
  <c r="P50" i="157"/>
  <c r="O50" i="157"/>
  <c r="N50" i="157"/>
  <c r="M50" i="157"/>
  <c r="L50" i="157"/>
  <c r="K50" i="157"/>
  <c r="J50" i="157"/>
  <c r="I50" i="157"/>
  <c r="H50" i="157"/>
  <c r="G50" i="157"/>
  <c r="F50" i="157"/>
  <c r="E50" i="157"/>
  <c r="D50" i="157"/>
  <c r="T49" i="157"/>
  <c r="S49" i="157"/>
  <c r="R49" i="157"/>
  <c r="Q49" i="157"/>
  <c r="P49" i="157"/>
  <c r="O49" i="157"/>
  <c r="N49" i="157"/>
  <c r="M49" i="157"/>
  <c r="L49" i="157"/>
  <c r="K49" i="157"/>
  <c r="J49" i="157"/>
  <c r="I49" i="157"/>
  <c r="H49" i="157"/>
  <c r="G49" i="157"/>
  <c r="F49" i="157"/>
  <c r="E49" i="157"/>
  <c r="D49" i="157"/>
  <c r="T48" i="157"/>
  <c r="S48" i="157"/>
  <c r="R48" i="157"/>
  <c r="Q48" i="157"/>
  <c r="P48" i="157"/>
  <c r="O48" i="157"/>
  <c r="N48" i="157"/>
  <c r="M48" i="157"/>
  <c r="L48" i="157"/>
  <c r="K48" i="157"/>
  <c r="J48" i="157"/>
  <c r="I48" i="157"/>
  <c r="H48" i="157"/>
  <c r="G48" i="157"/>
  <c r="F48" i="157"/>
  <c r="E48" i="157"/>
  <c r="D48" i="157"/>
  <c r="T47" i="157"/>
  <c r="S47" i="157"/>
  <c r="R47" i="157"/>
  <c r="Q47" i="157"/>
  <c r="P47" i="157"/>
  <c r="O47" i="157"/>
  <c r="N47" i="157"/>
  <c r="M47" i="157"/>
  <c r="L47" i="157"/>
  <c r="K47" i="157"/>
  <c r="J47" i="157"/>
  <c r="I47" i="157"/>
  <c r="H47" i="157"/>
  <c r="G47" i="157"/>
  <c r="F47" i="157"/>
  <c r="E47" i="157"/>
  <c r="D47" i="157"/>
  <c r="U44" i="157"/>
  <c r="T44" i="157"/>
  <c r="S44" i="157"/>
  <c r="R44" i="157"/>
  <c r="Q44" i="157"/>
  <c r="P44" i="157"/>
  <c r="O44" i="157"/>
  <c r="N44" i="157"/>
  <c r="M44" i="157"/>
  <c r="L44" i="157"/>
  <c r="K44" i="157"/>
  <c r="J44" i="157"/>
  <c r="I44" i="157"/>
  <c r="H44" i="157"/>
  <c r="G44" i="157"/>
  <c r="F44" i="157"/>
  <c r="E44" i="157"/>
  <c r="D44" i="157"/>
  <c r="C44" i="157"/>
  <c r="U43" i="157"/>
  <c r="T43" i="157"/>
  <c r="S43" i="157"/>
  <c r="R43" i="157"/>
  <c r="Q43" i="157"/>
  <c r="P43" i="157"/>
  <c r="O43" i="157"/>
  <c r="N43" i="157"/>
  <c r="M43" i="157"/>
  <c r="L43" i="157"/>
  <c r="K43" i="157"/>
  <c r="J43" i="157"/>
  <c r="I43" i="157"/>
  <c r="H43" i="157"/>
  <c r="G43" i="157"/>
  <c r="F43" i="157"/>
  <c r="E43" i="157"/>
  <c r="D43" i="157"/>
  <c r="C43" i="157"/>
  <c r="U42" i="157"/>
  <c r="T42" i="157"/>
  <c r="S42" i="157"/>
  <c r="R42" i="157"/>
  <c r="Q42" i="157"/>
  <c r="P42" i="157"/>
  <c r="O42" i="157"/>
  <c r="N42" i="157"/>
  <c r="M42" i="157"/>
  <c r="L42" i="157"/>
  <c r="K42" i="157"/>
  <c r="J42" i="157"/>
  <c r="I42" i="157"/>
  <c r="H42" i="157"/>
  <c r="G42" i="157"/>
  <c r="F42" i="157"/>
  <c r="E42" i="157"/>
  <c r="D42" i="157"/>
  <c r="C42" i="157"/>
  <c r="U41" i="157"/>
  <c r="T41" i="157"/>
  <c r="S41" i="157"/>
  <c r="R41" i="157"/>
  <c r="Q41" i="157"/>
  <c r="P41" i="157"/>
  <c r="O41" i="157"/>
  <c r="N41" i="157"/>
  <c r="M41" i="157"/>
  <c r="L41" i="157"/>
  <c r="K41" i="157"/>
  <c r="J41" i="157"/>
  <c r="I41" i="157"/>
  <c r="H41" i="157"/>
  <c r="G41" i="157"/>
  <c r="F41" i="157"/>
  <c r="E41" i="157"/>
  <c r="D41" i="157"/>
  <c r="C41" i="157"/>
  <c r="U40" i="157"/>
  <c r="T40" i="157"/>
  <c r="S40" i="157"/>
  <c r="R40" i="157"/>
  <c r="Q40" i="157"/>
  <c r="P40" i="157"/>
  <c r="O40" i="157"/>
  <c r="N40" i="157"/>
  <c r="M40" i="157"/>
  <c r="L40" i="157"/>
  <c r="K40" i="157"/>
  <c r="J40" i="157"/>
  <c r="I40" i="157"/>
  <c r="H40" i="157"/>
  <c r="G40" i="157"/>
  <c r="F40" i="157"/>
  <c r="E40" i="157"/>
  <c r="D40" i="157"/>
  <c r="C40" i="157"/>
  <c r="U39" i="157"/>
  <c r="T39" i="157"/>
  <c r="S39" i="157"/>
  <c r="R39" i="157"/>
  <c r="Q39" i="157"/>
  <c r="P39" i="157"/>
  <c r="O39" i="157"/>
  <c r="N39" i="157"/>
  <c r="M39" i="157"/>
  <c r="L39" i="157"/>
  <c r="K39" i="157"/>
  <c r="J39" i="157"/>
  <c r="I39" i="157"/>
  <c r="H39" i="157"/>
  <c r="G39" i="157"/>
  <c r="F39" i="157"/>
  <c r="E39" i="157"/>
  <c r="D39" i="157"/>
  <c r="C39" i="157"/>
  <c r="U38" i="157"/>
  <c r="T38" i="157"/>
  <c r="S38" i="157"/>
  <c r="R38" i="157"/>
  <c r="Q38" i="157"/>
  <c r="P38" i="157"/>
  <c r="O38" i="157"/>
  <c r="N38" i="157"/>
  <c r="M38" i="157"/>
  <c r="L38" i="157"/>
  <c r="K38" i="157"/>
  <c r="J38" i="157"/>
  <c r="I38" i="157"/>
  <c r="H38" i="157"/>
  <c r="G38" i="157"/>
  <c r="F38" i="157"/>
  <c r="E38" i="157"/>
  <c r="D38" i="157"/>
  <c r="C38" i="157"/>
  <c r="U37" i="157"/>
  <c r="T37" i="157"/>
  <c r="S37" i="157"/>
  <c r="R37" i="157"/>
  <c r="Q37" i="157"/>
  <c r="P37" i="157"/>
  <c r="O37" i="157"/>
  <c r="N37" i="157"/>
  <c r="M37" i="157"/>
  <c r="L37" i="157"/>
  <c r="K37" i="157"/>
  <c r="J37" i="157"/>
  <c r="I37" i="157"/>
  <c r="H37" i="157"/>
  <c r="G37" i="157"/>
  <c r="F37" i="157"/>
  <c r="E37" i="157"/>
  <c r="D37" i="157"/>
  <c r="C37" i="157"/>
  <c r="U36" i="157"/>
  <c r="T36" i="157"/>
  <c r="S36" i="157"/>
  <c r="R36" i="157"/>
  <c r="Q36" i="157"/>
  <c r="P36" i="157"/>
  <c r="O36" i="157"/>
  <c r="N36" i="157"/>
  <c r="M36" i="157"/>
  <c r="L36" i="157"/>
  <c r="K36" i="157"/>
  <c r="J36" i="157"/>
  <c r="I36" i="157"/>
  <c r="H36" i="157"/>
  <c r="G36" i="157"/>
  <c r="F36" i="157"/>
  <c r="E36" i="157"/>
  <c r="D36" i="157"/>
  <c r="C36" i="157"/>
  <c r="U35" i="157"/>
  <c r="T35" i="157"/>
  <c r="S35" i="157"/>
  <c r="R35" i="157"/>
  <c r="Q35" i="157"/>
  <c r="P35" i="157"/>
  <c r="O35" i="157"/>
  <c r="N35" i="157"/>
  <c r="M35" i="157"/>
  <c r="L35" i="157"/>
  <c r="K35" i="157"/>
  <c r="J35" i="157"/>
  <c r="I35" i="157"/>
  <c r="H35" i="157"/>
  <c r="G35" i="157"/>
  <c r="F35" i="157"/>
  <c r="E35" i="157"/>
  <c r="D35" i="157"/>
  <c r="C35" i="157"/>
  <c r="U34" i="157"/>
  <c r="T34" i="157"/>
  <c r="S34" i="157"/>
  <c r="R34" i="157"/>
  <c r="Q34" i="157"/>
  <c r="P34" i="157"/>
  <c r="O34" i="157"/>
  <c r="N34" i="157"/>
  <c r="M34" i="157"/>
  <c r="L34" i="157"/>
  <c r="K34" i="157"/>
  <c r="J34" i="157"/>
  <c r="I34" i="157"/>
  <c r="H34" i="157"/>
  <c r="G34" i="157"/>
  <c r="F34" i="157"/>
  <c r="E34" i="157"/>
  <c r="D34" i="157"/>
  <c r="C34" i="157"/>
  <c r="U33" i="157"/>
  <c r="T33" i="157"/>
  <c r="S33" i="157"/>
  <c r="R33" i="157"/>
  <c r="Q33" i="157"/>
  <c r="P33" i="157"/>
  <c r="O33" i="157"/>
  <c r="N33" i="157"/>
  <c r="M33" i="157"/>
  <c r="L33" i="157"/>
  <c r="K33" i="157"/>
  <c r="J33" i="157"/>
  <c r="I33" i="157"/>
  <c r="H33" i="157"/>
  <c r="G33" i="157"/>
  <c r="F33" i="157"/>
  <c r="E33" i="157"/>
  <c r="D33" i="157"/>
  <c r="C33" i="157"/>
  <c r="U32" i="157"/>
  <c r="T32" i="157"/>
  <c r="S32" i="157"/>
  <c r="R32" i="157"/>
  <c r="Q32" i="157"/>
  <c r="P32" i="157"/>
  <c r="O32" i="157"/>
  <c r="N32" i="157"/>
  <c r="M32" i="157"/>
  <c r="L32" i="157"/>
  <c r="K32" i="157"/>
  <c r="J32" i="157"/>
  <c r="I32" i="157"/>
  <c r="H32" i="157"/>
  <c r="G32" i="157"/>
  <c r="F32" i="157"/>
  <c r="E32" i="157"/>
  <c r="D32" i="157"/>
  <c r="C32" i="157"/>
  <c r="U31" i="157"/>
  <c r="T31" i="157"/>
  <c r="S31" i="157"/>
  <c r="R31" i="157"/>
  <c r="Q31" i="157"/>
  <c r="P31" i="157"/>
  <c r="O31" i="157"/>
  <c r="N31" i="157"/>
  <c r="M31" i="157"/>
  <c r="L31" i="157"/>
  <c r="K31" i="157"/>
  <c r="J31" i="157"/>
  <c r="I31" i="157"/>
  <c r="H31" i="157"/>
  <c r="G31" i="157"/>
  <c r="F31" i="157"/>
  <c r="E31" i="157"/>
  <c r="D31" i="157"/>
  <c r="C31" i="157"/>
  <c r="U30" i="157"/>
  <c r="T30" i="157"/>
  <c r="S30" i="157"/>
  <c r="R30" i="157"/>
  <c r="Q30" i="157"/>
  <c r="P30" i="157"/>
  <c r="O30" i="157"/>
  <c r="N30" i="157"/>
  <c r="M30" i="157"/>
  <c r="L30" i="157"/>
  <c r="K30" i="157"/>
  <c r="J30" i="157"/>
  <c r="I30" i="157"/>
  <c r="H30" i="157"/>
  <c r="G30" i="157"/>
  <c r="F30" i="157"/>
  <c r="E30" i="157"/>
  <c r="D30" i="157"/>
  <c r="C30" i="157"/>
  <c r="U29" i="157"/>
  <c r="T29" i="157"/>
  <c r="S29" i="157"/>
  <c r="R29" i="157"/>
  <c r="Q29" i="157"/>
  <c r="P29" i="157"/>
  <c r="O29" i="157"/>
  <c r="N29" i="157"/>
  <c r="M29" i="157"/>
  <c r="L29" i="157"/>
  <c r="K29" i="157"/>
  <c r="J29" i="157"/>
  <c r="I29" i="157"/>
  <c r="H29" i="157"/>
  <c r="G29" i="157"/>
  <c r="F29" i="157"/>
  <c r="E29" i="157"/>
  <c r="D29" i="157"/>
  <c r="C29" i="157"/>
  <c r="U28" i="157"/>
  <c r="T28" i="157"/>
  <c r="S28" i="157"/>
  <c r="R28" i="157"/>
  <c r="Q28" i="157"/>
  <c r="P28" i="157"/>
  <c r="O28" i="157"/>
  <c r="N28" i="157"/>
  <c r="M28" i="157"/>
  <c r="L28" i="157"/>
  <c r="K28" i="157"/>
  <c r="J28" i="157"/>
  <c r="I28" i="157"/>
  <c r="H28" i="157"/>
  <c r="G28" i="157"/>
  <c r="F28" i="157"/>
  <c r="E28" i="157"/>
  <c r="D28" i="157"/>
  <c r="C28" i="157"/>
  <c r="U48" i="80"/>
  <c r="U49" i="80"/>
  <c r="U50" i="80"/>
  <c r="U51" i="80"/>
  <c r="U52" i="80"/>
  <c r="U53" i="80"/>
  <c r="U54" i="80"/>
  <c r="U55" i="80"/>
  <c r="U56" i="80"/>
  <c r="U57" i="80"/>
  <c r="U58" i="80"/>
  <c r="U59" i="80"/>
  <c r="U60" i="80"/>
  <c r="U61" i="80"/>
  <c r="U62" i="80"/>
  <c r="U63" i="80"/>
  <c r="U47" i="80"/>
  <c r="T63" i="80"/>
  <c r="S63" i="80"/>
  <c r="R63" i="80"/>
  <c r="Q63" i="80"/>
  <c r="P63" i="80"/>
  <c r="O63" i="80"/>
  <c r="N63" i="80"/>
  <c r="M63" i="80"/>
  <c r="L63" i="80"/>
  <c r="K63" i="80"/>
  <c r="J63" i="80"/>
  <c r="I63" i="80"/>
  <c r="H63" i="80"/>
  <c r="G63" i="80"/>
  <c r="F63" i="80"/>
  <c r="E63" i="80"/>
  <c r="D63" i="80"/>
  <c r="T62" i="80"/>
  <c r="S62" i="80"/>
  <c r="R62" i="80"/>
  <c r="Q62" i="80"/>
  <c r="P62" i="80"/>
  <c r="O62" i="80"/>
  <c r="N62" i="80"/>
  <c r="M62" i="80"/>
  <c r="L62" i="80"/>
  <c r="K62" i="80"/>
  <c r="J62" i="80"/>
  <c r="I62" i="80"/>
  <c r="H62" i="80"/>
  <c r="G62" i="80"/>
  <c r="F62" i="80"/>
  <c r="E62" i="80"/>
  <c r="D62" i="80"/>
  <c r="T61" i="80"/>
  <c r="S61" i="80"/>
  <c r="R61" i="80"/>
  <c r="Q61" i="80"/>
  <c r="P61" i="80"/>
  <c r="O61" i="80"/>
  <c r="N61" i="80"/>
  <c r="M61" i="80"/>
  <c r="L61" i="80"/>
  <c r="K61" i="80"/>
  <c r="J61" i="80"/>
  <c r="I61" i="80"/>
  <c r="H61" i="80"/>
  <c r="G61" i="80"/>
  <c r="F61" i="80"/>
  <c r="E61" i="80"/>
  <c r="D61" i="80"/>
  <c r="T60" i="80"/>
  <c r="S60" i="80"/>
  <c r="R60" i="80"/>
  <c r="Q60" i="80"/>
  <c r="P60" i="80"/>
  <c r="O60" i="80"/>
  <c r="N60" i="80"/>
  <c r="M60" i="80"/>
  <c r="L60" i="80"/>
  <c r="K60" i="80"/>
  <c r="J60" i="80"/>
  <c r="I60" i="80"/>
  <c r="H60" i="80"/>
  <c r="G60" i="80"/>
  <c r="F60" i="80"/>
  <c r="E60" i="80"/>
  <c r="D60" i="80"/>
  <c r="T59" i="80"/>
  <c r="S59" i="80"/>
  <c r="R59" i="80"/>
  <c r="Q59" i="80"/>
  <c r="P59" i="80"/>
  <c r="O59" i="80"/>
  <c r="N59" i="80"/>
  <c r="M59" i="80"/>
  <c r="L59" i="80"/>
  <c r="K59" i="80"/>
  <c r="J59" i="80"/>
  <c r="I59" i="80"/>
  <c r="H59" i="80"/>
  <c r="G59" i="80"/>
  <c r="F59" i="80"/>
  <c r="E59" i="80"/>
  <c r="D59" i="80"/>
  <c r="T58" i="80"/>
  <c r="S58" i="80"/>
  <c r="R58" i="80"/>
  <c r="Q58" i="80"/>
  <c r="P58" i="80"/>
  <c r="O58" i="80"/>
  <c r="N58" i="80"/>
  <c r="M58" i="80"/>
  <c r="L58" i="80"/>
  <c r="K58" i="80"/>
  <c r="J58" i="80"/>
  <c r="I58" i="80"/>
  <c r="H58" i="80"/>
  <c r="G58" i="80"/>
  <c r="F58" i="80"/>
  <c r="E58" i="80"/>
  <c r="D58" i="80"/>
  <c r="T57" i="80"/>
  <c r="S57" i="80"/>
  <c r="R57" i="80"/>
  <c r="Q57" i="80"/>
  <c r="P57" i="80"/>
  <c r="O57" i="80"/>
  <c r="N57" i="80"/>
  <c r="M57" i="80"/>
  <c r="L57" i="80"/>
  <c r="K57" i="80"/>
  <c r="J57" i="80"/>
  <c r="I57" i="80"/>
  <c r="H57" i="80"/>
  <c r="G57" i="80"/>
  <c r="F57" i="80"/>
  <c r="E57" i="80"/>
  <c r="D57" i="80"/>
  <c r="T56" i="80"/>
  <c r="S56" i="80"/>
  <c r="R56" i="80"/>
  <c r="Q56" i="80"/>
  <c r="P56" i="80"/>
  <c r="O56" i="80"/>
  <c r="N56" i="80"/>
  <c r="M56" i="80"/>
  <c r="L56" i="80"/>
  <c r="K56" i="80"/>
  <c r="J56" i="80"/>
  <c r="I56" i="80"/>
  <c r="H56" i="80"/>
  <c r="G56" i="80"/>
  <c r="F56" i="80"/>
  <c r="E56" i="80"/>
  <c r="D56" i="80"/>
  <c r="T55" i="80"/>
  <c r="S55" i="80"/>
  <c r="R55" i="80"/>
  <c r="Q55" i="80"/>
  <c r="P55" i="80"/>
  <c r="O55" i="80"/>
  <c r="N55" i="80"/>
  <c r="M55" i="80"/>
  <c r="L55" i="80"/>
  <c r="K55" i="80"/>
  <c r="J55" i="80"/>
  <c r="I55" i="80"/>
  <c r="H55" i="80"/>
  <c r="G55" i="80"/>
  <c r="F55" i="80"/>
  <c r="E55" i="80"/>
  <c r="D55" i="80"/>
  <c r="T54" i="80"/>
  <c r="S54" i="80"/>
  <c r="R54" i="80"/>
  <c r="Q54" i="80"/>
  <c r="P54" i="80"/>
  <c r="O54" i="80"/>
  <c r="N54" i="80"/>
  <c r="M54" i="80"/>
  <c r="L54" i="80"/>
  <c r="K54" i="80"/>
  <c r="J54" i="80"/>
  <c r="I54" i="80"/>
  <c r="H54" i="80"/>
  <c r="G54" i="80"/>
  <c r="F54" i="80"/>
  <c r="E54" i="80"/>
  <c r="D54" i="80"/>
  <c r="T53" i="80"/>
  <c r="S53" i="80"/>
  <c r="R53" i="80"/>
  <c r="Q53" i="80"/>
  <c r="P53" i="80"/>
  <c r="O53" i="80"/>
  <c r="N53" i="80"/>
  <c r="M53" i="80"/>
  <c r="L53" i="80"/>
  <c r="K53" i="80"/>
  <c r="J53" i="80"/>
  <c r="I53" i="80"/>
  <c r="H53" i="80"/>
  <c r="G53" i="80"/>
  <c r="F53" i="80"/>
  <c r="E53" i="80"/>
  <c r="D53" i="80"/>
  <c r="T52" i="80"/>
  <c r="S52" i="80"/>
  <c r="R52" i="80"/>
  <c r="Q52" i="80"/>
  <c r="P52" i="80"/>
  <c r="O52" i="80"/>
  <c r="N52" i="80"/>
  <c r="M52" i="80"/>
  <c r="L52" i="80"/>
  <c r="K52" i="80"/>
  <c r="J52" i="80"/>
  <c r="I52" i="80"/>
  <c r="H52" i="80"/>
  <c r="G52" i="80"/>
  <c r="F52" i="80"/>
  <c r="E52" i="80"/>
  <c r="D52" i="80"/>
  <c r="T51" i="80"/>
  <c r="S51" i="80"/>
  <c r="R51" i="80"/>
  <c r="Q51" i="80"/>
  <c r="P51" i="80"/>
  <c r="O51" i="80"/>
  <c r="N51" i="80"/>
  <c r="M51" i="80"/>
  <c r="L51" i="80"/>
  <c r="K51" i="80"/>
  <c r="J51" i="80"/>
  <c r="I51" i="80"/>
  <c r="H51" i="80"/>
  <c r="G51" i="80"/>
  <c r="F51" i="80"/>
  <c r="E51" i="80"/>
  <c r="D51" i="80"/>
  <c r="T50" i="80"/>
  <c r="S50" i="80"/>
  <c r="R50" i="80"/>
  <c r="Q50" i="80"/>
  <c r="P50" i="80"/>
  <c r="O50" i="80"/>
  <c r="N50" i="80"/>
  <c r="M50" i="80"/>
  <c r="L50" i="80"/>
  <c r="K50" i="80"/>
  <c r="J50" i="80"/>
  <c r="I50" i="80"/>
  <c r="H50" i="80"/>
  <c r="G50" i="80"/>
  <c r="F50" i="80"/>
  <c r="E50" i="80"/>
  <c r="D50" i="80"/>
  <c r="T49" i="80"/>
  <c r="S49" i="80"/>
  <c r="R49" i="80"/>
  <c r="Q49" i="80"/>
  <c r="P49" i="80"/>
  <c r="O49" i="80"/>
  <c r="N49" i="80"/>
  <c r="M49" i="80"/>
  <c r="L49" i="80"/>
  <c r="K49" i="80"/>
  <c r="J49" i="80"/>
  <c r="I49" i="80"/>
  <c r="H49" i="80"/>
  <c r="G49" i="80"/>
  <c r="F49" i="80"/>
  <c r="E49" i="80"/>
  <c r="D49" i="80"/>
  <c r="T48" i="80"/>
  <c r="S48" i="80"/>
  <c r="R48" i="80"/>
  <c r="Q48" i="80"/>
  <c r="P48" i="80"/>
  <c r="O48" i="80"/>
  <c r="N48" i="80"/>
  <c r="M48" i="80"/>
  <c r="L48" i="80"/>
  <c r="K48" i="80"/>
  <c r="J48" i="80"/>
  <c r="I48" i="80"/>
  <c r="H48" i="80"/>
  <c r="G48" i="80"/>
  <c r="F48" i="80"/>
  <c r="E48" i="80"/>
  <c r="D48" i="80"/>
  <c r="T47" i="80"/>
  <c r="S47" i="80"/>
  <c r="R47" i="80"/>
  <c r="Q47" i="80"/>
  <c r="P47" i="80"/>
  <c r="O47" i="80"/>
  <c r="N47" i="80"/>
  <c r="M47" i="80"/>
  <c r="L47" i="80"/>
  <c r="K47" i="80"/>
  <c r="J47" i="80"/>
  <c r="I47" i="80"/>
  <c r="H47" i="80"/>
  <c r="G47" i="80"/>
  <c r="F47" i="80"/>
  <c r="E47" i="80"/>
  <c r="D47" i="80"/>
  <c r="C29" i="80"/>
  <c r="D29" i="80"/>
  <c r="E29" i="80"/>
  <c r="F29" i="80"/>
  <c r="G29" i="80"/>
  <c r="H29" i="80"/>
  <c r="I29" i="80"/>
  <c r="J29" i="80"/>
  <c r="K29" i="80"/>
  <c r="L29" i="80"/>
  <c r="M29" i="80"/>
  <c r="N29" i="80"/>
  <c r="O29" i="80"/>
  <c r="P29" i="80"/>
  <c r="Q29" i="80"/>
  <c r="R29" i="80"/>
  <c r="S29" i="80"/>
  <c r="T29" i="80"/>
  <c r="C30" i="80"/>
  <c r="D30" i="80"/>
  <c r="E30" i="80"/>
  <c r="F30" i="80"/>
  <c r="G30" i="80"/>
  <c r="H30" i="80"/>
  <c r="I30" i="80"/>
  <c r="J30" i="80"/>
  <c r="K30" i="80"/>
  <c r="L30" i="80"/>
  <c r="M30" i="80"/>
  <c r="N30" i="80"/>
  <c r="O30" i="80"/>
  <c r="P30" i="80"/>
  <c r="Q30" i="80"/>
  <c r="R30" i="80"/>
  <c r="S30" i="80"/>
  <c r="T30" i="80"/>
  <c r="C31" i="80"/>
  <c r="D31" i="80"/>
  <c r="E31" i="80"/>
  <c r="F31" i="80"/>
  <c r="G31" i="80"/>
  <c r="H31" i="80"/>
  <c r="I31" i="80"/>
  <c r="J31" i="80"/>
  <c r="K31" i="80"/>
  <c r="L31" i="80"/>
  <c r="M31" i="80"/>
  <c r="N31" i="80"/>
  <c r="O31" i="80"/>
  <c r="P31" i="80"/>
  <c r="Q31" i="80"/>
  <c r="R31" i="80"/>
  <c r="S31" i="80"/>
  <c r="T31" i="80"/>
  <c r="C32" i="80"/>
  <c r="D32" i="80"/>
  <c r="E32" i="80"/>
  <c r="F32" i="80"/>
  <c r="G32" i="80"/>
  <c r="H32" i="80"/>
  <c r="I32" i="80"/>
  <c r="J32" i="80"/>
  <c r="K32" i="80"/>
  <c r="L32" i="80"/>
  <c r="M32" i="80"/>
  <c r="N32" i="80"/>
  <c r="O32" i="80"/>
  <c r="P32" i="80"/>
  <c r="Q32" i="80"/>
  <c r="R32" i="80"/>
  <c r="S32" i="80"/>
  <c r="T32" i="80"/>
  <c r="C33" i="80"/>
  <c r="D33" i="80"/>
  <c r="E33" i="80"/>
  <c r="F33" i="80"/>
  <c r="G33" i="80"/>
  <c r="H33" i="80"/>
  <c r="I33" i="80"/>
  <c r="J33" i="80"/>
  <c r="K33" i="80"/>
  <c r="L33" i="80"/>
  <c r="M33" i="80"/>
  <c r="N33" i="80"/>
  <c r="O33" i="80"/>
  <c r="P33" i="80"/>
  <c r="Q33" i="80"/>
  <c r="R33" i="80"/>
  <c r="S33" i="80"/>
  <c r="T33" i="80"/>
  <c r="C34" i="80"/>
  <c r="D34" i="80"/>
  <c r="E34" i="80"/>
  <c r="F34" i="80"/>
  <c r="G34" i="80"/>
  <c r="H34" i="80"/>
  <c r="I34" i="80"/>
  <c r="J34" i="80"/>
  <c r="K34" i="80"/>
  <c r="L34" i="80"/>
  <c r="M34" i="80"/>
  <c r="N34" i="80"/>
  <c r="O34" i="80"/>
  <c r="P34" i="80"/>
  <c r="Q34" i="80"/>
  <c r="R34" i="80"/>
  <c r="S34" i="80"/>
  <c r="T34" i="80"/>
  <c r="C35" i="80"/>
  <c r="D35" i="80"/>
  <c r="E35" i="80"/>
  <c r="F35" i="80"/>
  <c r="G35" i="80"/>
  <c r="H35" i="80"/>
  <c r="I35" i="80"/>
  <c r="J35" i="80"/>
  <c r="K35" i="80"/>
  <c r="L35" i="80"/>
  <c r="M35" i="80"/>
  <c r="N35" i="80"/>
  <c r="O35" i="80"/>
  <c r="P35" i="80"/>
  <c r="Q35" i="80"/>
  <c r="R35" i="80"/>
  <c r="S35" i="80"/>
  <c r="T35" i="80"/>
  <c r="C36" i="80"/>
  <c r="D36" i="80"/>
  <c r="E36" i="80"/>
  <c r="F36" i="80"/>
  <c r="G36" i="80"/>
  <c r="H36" i="80"/>
  <c r="I36" i="80"/>
  <c r="J36" i="80"/>
  <c r="K36" i="80"/>
  <c r="L36" i="80"/>
  <c r="M36" i="80"/>
  <c r="N36" i="80"/>
  <c r="O36" i="80"/>
  <c r="P36" i="80"/>
  <c r="Q36" i="80"/>
  <c r="R36" i="80"/>
  <c r="S36" i="80"/>
  <c r="T36" i="80"/>
  <c r="C37" i="80"/>
  <c r="D37" i="80"/>
  <c r="E37" i="80"/>
  <c r="F37" i="80"/>
  <c r="G37" i="80"/>
  <c r="H37" i="80"/>
  <c r="I37" i="80"/>
  <c r="J37" i="80"/>
  <c r="K37" i="80"/>
  <c r="L37" i="80"/>
  <c r="M37" i="80"/>
  <c r="N37" i="80"/>
  <c r="O37" i="80"/>
  <c r="P37" i="80"/>
  <c r="Q37" i="80"/>
  <c r="R37" i="80"/>
  <c r="S37" i="80"/>
  <c r="T37" i="80"/>
  <c r="C38" i="80"/>
  <c r="D38" i="80"/>
  <c r="E38" i="80"/>
  <c r="F38" i="80"/>
  <c r="G38" i="80"/>
  <c r="H38" i="80"/>
  <c r="I38" i="80"/>
  <c r="J38" i="80"/>
  <c r="K38" i="80"/>
  <c r="L38" i="80"/>
  <c r="M38" i="80"/>
  <c r="N38" i="80"/>
  <c r="O38" i="80"/>
  <c r="P38" i="80"/>
  <c r="Q38" i="80"/>
  <c r="R38" i="80"/>
  <c r="S38" i="80"/>
  <c r="T38" i="80"/>
  <c r="C39" i="80"/>
  <c r="D39" i="80"/>
  <c r="E39" i="80"/>
  <c r="F39" i="80"/>
  <c r="G39" i="80"/>
  <c r="H39" i="80"/>
  <c r="I39" i="80"/>
  <c r="J39" i="80"/>
  <c r="K39" i="80"/>
  <c r="L39" i="80"/>
  <c r="M39" i="80"/>
  <c r="N39" i="80"/>
  <c r="O39" i="80"/>
  <c r="P39" i="80"/>
  <c r="Q39" i="80"/>
  <c r="R39" i="80"/>
  <c r="S39" i="80"/>
  <c r="T39" i="80"/>
  <c r="C40" i="80"/>
  <c r="D40" i="80"/>
  <c r="E40" i="80"/>
  <c r="F40" i="80"/>
  <c r="G40" i="80"/>
  <c r="H40" i="80"/>
  <c r="I40" i="80"/>
  <c r="J40" i="80"/>
  <c r="K40" i="80"/>
  <c r="L40" i="80"/>
  <c r="M40" i="80"/>
  <c r="N40" i="80"/>
  <c r="O40" i="80"/>
  <c r="P40" i="80"/>
  <c r="Q40" i="80"/>
  <c r="R40" i="80"/>
  <c r="S40" i="80"/>
  <c r="T40" i="80"/>
  <c r="C41" i="80"/>
  <c r="D41" i="80"/>
  <c r="E41" i="80"/>
  <c r="F41" i="80"/>
  <c r="G41" i="80"/>
  <c r="H41" i="80"/>
  <c r="I41" i="80"/>
  <c r="J41" i="80"/>
  <c r="K41" i="80"/>
  <c r="L41" i="80"/>
  <c r="M41" i="80"/>
  <c r="N41" i="80"/>
  <c r="O41" i="80"/>
  <c r="P41" i="80"/>
  <c r="Q41" i="80"/>
  <c r="R41" i="80"/>
  <c r="S41" i="80"/>
  <c r="T41" i="80"/>
  <c r="C42" i="80"/>
  <c r="D42" i="80"/>
  <c r="E42" i="80"/>
  <c r="F42" i="80"/>
  <c r="G42" i="80"/>
  <c r="H42" i="80"/>
  <c r="I42" i="80"/>
  <c r="J42" i="80"/>
  <c r="K42" i="80"/>
  <c r="L42" i="80"/>
  <c r="M42" i="80"/>
  <c r="N42" i="80"/>
  <c r="O42" i="80"/>
  <c r="P42" i="80"/>
  <c r="Q42" i="80"/>
  <c r="R42" i="80"/>
  <c r="S42" i="80"/>
  <c r="T42" i="80"/>
  <c r="C43" i="80"/>
  <c r="D43" i="80"/>
  <c r="E43" i="80"/>
  <c r="F43" i="80"/>
  <c r="G43" i="80"/>
  <c r="H43" i="80"/>
  <c r="I43" i="80"/>
  <c r="J43" i="80"/>
  <c r="K43" i="80"/>
  <c r="L43" i="80"/>
  <c r="M43" i="80"/>
  <c r="N43" i="80"/>
  <c r="O43" i="80"/>
  <c r="P43" i="80"/>
  <c r="Q43" i="80"/>
  <c r="R43" i="80"/>
  <c r="S43" i="80"/>
  <c r="T43" i="80"/>
  <c r="C44" i="80"/>
  <c r="D44" i="80"/>
  <c r="E44" i="80"/>
  <c r="F44" i="80"/>
  <c r="G44" i="80"/>
  <c r="H44" i="80"/>
  <c r="I44" i="80"/>
  <c r="J44" i="80"/>
  <c r="K44" i="80"/>
  <c r="L44" i="80"/>
  <c r="M44" i="80"/>
  <c r="N44" i="80"/>
  <c r="O44" i="80"/>
  <c r="P44" i="80"/>
  <c r="Q44" i="80"/>
  <c r="R44" i="80"/>
  <c r="S44" i="80"/>
  <c r="T44" i="80"/>
  <c r="D28" i="80"/>
  <c r="E28" i="80"/>
  <c r="F28" i="80"/>
  <c r="G28" i="80"/>
  <c r="H28" i="80"/>
  <c r="I28" i="80"/>
  <c r="J28" i="80"/>
  <c r="K28" i="80"/>
  <c r="L28" i="80"/>
  <c r="M28" i="80"/>
  <c r="N28" i="80"/>
  <c r="O28" i="80"/>
  <c r="P28" i="80"/>
  <c r="Q28" i="80"/>
  <c r="R28" i="80"/>
  <c r="S28" i="80"/>
  <c r="T28" i="80"/>
  <c r="C28" i="80"/>
  <c r="C28" i="55"/>
  <c r="O36" i="55"/>
  <c r="C28" i="155"/>
  <c r="D28" i="155"/>
  <c r="E28" i="155"/>
  <c r="F28" i="155"/>
  <c r="G28" i="155"/>
  <c r="H28" i="155"/>
  <c r="I28" i="155"/>
  <c r="J28" i="155"/>
  <c r="L28" i="155"/>
  <c r="M28" i="155"/>
  <c r="N28" i="155"/>
  <c r="O28" i="155"/>
  <c r="P28" i="155"/>
  <c r="Q28" i="155"/>
  <c r="R28" i="155"/>
  <c r="S28" i="155"/>
  <c r="T28" i="155"/>
  <c r="D29" i="155"/>
  <c r="E29" i="155"/>
  <c r="F29" i="155"/>
  <c r="G29" i="155"/>
  <c r="H29" i="155"/>
  <c r="I29" i="155"/>
  <c r="J29" i="155"/>
  <c r="L29" i="155"/>
  <c r="M29" i="155"/>
  <c r="N29" i="155"/>
  <c r="O29" i="155"/>
  <c r="P29" i="155"/>
  <c r="Q29" i="155"/>
  <c r="R29" i="155"/>
  <c r="S29" i="155"/>
  <c r="T29" i="155"/>
  <c r="D30" i="155"/>
  <c r="E30" i="155"/>
  <c r="F30" i="155"/>
  <c r="G30" i="155"/>
  <c r="H30" i="155"/>
  <c r="I30" i="155"/>
  <c r="J30" i="155"/>
  <c r="L30" i="155"/>
  <c r="M30" i="155"/>
  <c r="N30" i="155"/>
  <c r="O30" i="155"/>
  <c r="P30" i="155"/>
  <c r="Q30" i="155"/>
  <c r="R30" i="155"/>
  <c r="S30" i="155"/>
  <c r="T30" i="155"/>
  <c r="D31" i="155"/>
  <c r="E31" i="155"/>
  <c r="F31" i="155"/>
  <c r="G31" i="155"/>
  <c r="H31" i="155"/>
  <c r="I31" i="155"/>
  <c r="J31" i="155"/>
  <c r="L31" i="155"/>
  <c r="M31" i="155"/>
  <c r="N31" i="155"/>
  <c r="O31" i="155"/>
  <c r="P31" i="155"/>
  <c r="Q31" i="155"/>
  <c r="R31" i="155"/>
  <c r="S31" i="155"/>
  <c r="T31" i="155"/>
  <c r="D32" i="155"/>
  <c r="E32" i="155"/>
  <c r="F32" i="155"/>
  <c r="G32" i="155"/>
  <c r="H32" i="155"/>
  <c r="I32" i="155"/>
  <c r="J32" i="155"/>
  <c r="L32" i="155"/>
  <c r="M32" i="155"/>
  <c r="N32" i="155"/>
  <c r="O32" i="155"/>
  <c r="P32" i="155"/>
  <c r="Q32" i="155"/>
  <c r="R32" i="155"/>
  <c r="S32" i="155"/>
  <c r="T32" i="155"/>
  <c r="D33" i="155"/>
  <c r="E33" i="155"/>
  <c r="F33" i="155"/>
  <c r="G33" i="155"/>
  <c r="H33" i="155"/>
  <c r="I33" i="155"/>
  <c r="J33" i="155"/>
  <c r="L33" i="155"/>
  <c r="M33" i="155"/>
  <c r="N33" i="155"/>
  <c r="O33" i="155"/>
  <c r="P33" i="155"/>
  <c r="Q33" i="155"/>
  <c r="R33" i="155"/>
  <c r="S33" i="155"/>
  <c r="T33" i="155"/>
  <c r="D34" i="155"/>
  <c r="E34" i="155"/>
  <c r="F34" i="155"/>
  <c r="G34" i="155"/>
  <c r="H34" i="155"/>
  <c r="I34" i="155"/>
  <c r="J34" i="155"/>
  <c r="L34" i="155"/>
  <c r="M34" i="155"/>
  <c r="N34" i="155"/>
  <c r="P34" i="155"/>
  <c r="Q34" i="155"/>
  <c r="R34" i="155"/>
  <c r="S34" i="155"/>
  <c r="T34" i="155"/>
  <c r="D35" i="155"/>
  <c r="E35" i="155"/>
  <c r="F35" i="155"/>
  <c r="G35" i="155"/>
  <c r="H35" i="155"/>
  <c r="I35" i="155"/>
  <c r="J35" i="155"/>
  <c r="L35" i="155"/>
  <c r="M35" i="155"/>
  <c r="N35" i="155"/>
  <c r="P35" i="155"/>
  <c r="Q35" i="155"/>
  <c r="R35" i="155"/>
  <c r="S35" i="155"/>
  <c r="T35" i="155"/>
  <c r="D36" i="155"/>
  <c r="E36" i="155"/>
  <c r="F36" i="155"/>
  <c r="G36" i="155"/>
  <c r="H36" i="155"/>
  <c r="I36" i="155"/>
  <c r="J36" i="155"/>
  <c r="L36" i="155"/>
  <c r="M36" i="155"/>
  <c r="N36" i="155"/>
  <c r="P36" i="155"/>
  <c r="Q36" i="155"/>
  <c r="R36" i="155"/>
  <c r="S36" i="155"/>
  <c r="T36" i="155"/>
  <c r="D37" i="155"/>
  <c r="E37" i="155"/>
  <c r="F37" i="155"/>
  <c r="G37" i="155"/>
  <c r="H37" i="155"/>
  <c r="I37" i="155"/>
  <c r="J37" i="155"/>
  <c r="L37" i="155"/>
  <c r="M37" i="155"/>
  <c r="N37" i="155"/>
  <c r="P37" i="155"/>
  <c r="Q37" i="155"/>
  <c r="R37" i="155"/>
  <c r="S37" i="155"/>
  <c r="T37" i="155"/>
  <c r="D38" i="155"/>
  <c r="E38" i="155"/>
  <c r="F38" i="155"/>
  <c r="G38" i="155"/>
  <c r="H38" i="155"/>
  <c r="I38" i="155"/>
  <c r="J38" i="155"/>
  <c r="L38" i="155"/>
  <c r="M38" i="155"/>
  <c r="N38" i="155"/>
  <c r="P38" i="155"/>
  <c r="Q38" i="155"/>
  <c r="R38" i="155"/>
  <c r="S38" i="155"/>
  <c r="T38" i="155"/>
  <c r="D39" i="155"/>
  <c r="E39" i="155"/>
  <c r="F39" i="155"/>
  <c r="G39" i="155"/>
  <c r="H39" i="155"/>
  <c r="I39" i="155"/>
  <c r="J39" i="155"/>
  <c r="L39" i="155"/>
  <c r="M39" i="155"/>
  <c r="N39" i="155"/>
  <c r="P39" i="155"/>
  <c r="Q39" i="155"/>
  <c r="R39" i="155"/>
  <c r="S39" i="155"/>
  <c r="T39" i="155"/>
  <c r="D40" i="155"/>
  <c r="E40" i="155"/>
  <c r="F40" i="155"/>
  <c r="G40" i="155"/>
  <c r="H40" i="155"/>
  <c r="I40" i="155"/>
  <c r="J40" i="155"/>
  <c r="L40" i="155"/>
  <c r="M40" i="155"/>
  <c r="N40" i="155"/>
  <c r="P40" i="155"/>
  <c r="Q40" i="155"/>
  <c r="R40" i="155"/>
  <c r="S40" i="155"/>
  <c r="T40" i="155"/>
  <c r="D41" i="155"/>
  <c r="E41" i="155"/>
  <c r="F41" i="155"/>
  <c r="G41" i="155"/>
  <c r="H41" i="155"/>
  <c r="I41" i="155"/>
  <c r="J41" i="155"/>
  <c r="L41" i="155"/>
  <c r="M41" i="155"/>
  <c r="N41" i="155"/>
  <c r="P41" i="155"/>
  <c r="Q41" i="155"/>
  <c r="R41" i="155"/>
  <c r="S41" i="155"/>
  <c r="T41" i="155"/>
  <c r="D42" i="155"/>
  <c r="E42" i="155"/>
  <c r="F42" i="155"/>
  <c r="G42" i="155"/>
  <c r="H42" i="155"/>
  <c r="I42" i="155"/>
  <c r="J42" i="155"/>
  <c r="L42" i="155"/>
  <c r="M42" i="155"/>
  <c r="N42" i="155"/>
  <c r="O42" i="155"/>
  <c r="P42" i="155"/>
  <c r="Q42" i="155"/>
  <c r="R42" i="155"/>
  <c r="S42" i="155"/>
  <c r="T42" i="155"/>
  <c r="D43" i="155"/>
  <c r="E43" i="155"/>
  <c r="F43" i="155"/>
  <c r="G43" i="155"/>
  <c r="H43" i="155"/>
  <c r="I43" i="155"/>
  <c r="J43" i="155"/>
  <c r="L43" i="155"/>
  <c r="M43" i="155"/>
  <c r="N43" i="155"/>
  <c r="O43" i="155"/>
  <c r="P43" i="155"/>
  <c r="Q43" i="155"/>
  <c r="R43" i="155"/>
  <c r="S43" i="155"/>
  <c r="T43" i="155"/>
  <c r="D44" i="155"/>
  <c r="E44" i="155"/>
  <c r="F44" i="155"/>
  <c r="G44" i="155"/>
  <c r="H44" i="155"/>
  <c r="I44" i="155"/>
  <c r="J44" i="155"/>
  <c r="L44" i="155"/>
  <c r="M44" i="155"/>
  <c r="N44" i="155"/>
  <c r="O44" i="155"/>
  <c r="P44" i="155"/>
  <c r="Q44" i="155"/>
  <c r="R44" i="155"/>
  <c r="S44" i="155"/>
  <c r="T44" i="155"/>
  <c r="C29" i="155"/>
  <c r="C30" i="155"/>
  <c r="C31" i="155"/>
  <c r="C32" i="155"/>
  <c r="C33" i="155"/>
  <c r="C34" i="155"/>
  <c r="C35" i="155"/>
  <c r="C36" i="155"/>
  <c r="C37" i="155"/>
  <c r="C38" i="155"/>
  <c r="C39" i="155"/>
  <c r="C40" i="155"/>
  <c r="C41" i="155"/>
  <c r="C42" i="155"/>
  <c r="C43" i="155"/>
  <c r="C44" i="155"/>
  <c r="U48" i="55"/>
  <c r="U49" i="55"/>
  <c r="U50" i="55"/>
  <c r="U51" i="55"/>
  <c r="U52" i="55"/>
  <c r="U53" i="55"/>
  <c r="U54" i="55"/>
  <c r="U55" i="55"/>
  <c r="U56" i="55"/>
  <c r="U57" i="55"/>
  <c r="U58" i="55"/>
  <c r="U59" i="55"/>
  <c r="U60" i="55"/>
  <c r="U61" i="55"/>
  <c r="U62" i="55"/>
  <c r="U63" i="55"/>
  <c r="U47" i="55"/>
  <c r="T63" i="55"/>
  <c r="S63" i="55"/>
  <c r="R63" i="55"/>
  <c r="Q63" i="55"/>
  <c r="P63" i="55"/>
  <c r="O63" i="55"/>
  <c r="N63" i="55"/>
  <c r="M63" i="55"/>
  <c r="L63" i="55"/>
  <c r="K63" i="55"/>
  <c r="J63" i="55"/>
  <c r="I63" i="55"/>
  <c r="H63" i="55"/>
  <c r="G63" i="55"/>
  <c r="F63" i="55"/>
  <c r="E63" i="55"/>
  <c r="D63" i="55"/>
  <c r="T62" i="55"/>
  <c r="S62" i="55"/>
  <c r="R62" i="55"/>
  <c r="Q62" i="55"/>
  <c r="P62" i="55"/>
  <c r="O62" i="55"/>
  <c r="N62" i="55"/>
  <c r="M62" i="55"/>
  <c r="L62" i="55"/>
  <c r="K62" i="55"/>
  <c r="J62" i="55"/>
  <c r="I62" i="55"/>
  <c r="H62" i="55"/>
  <c r="G62" i="55"/>
  <c r="F62" i="55"/>
  <c r="E62" i="55"/>
  <c r="D62" i="55"/>
  <c r="T61" i="55"/>
  <c r="S61" i="55"/>
  <c r="R61" i="55"/>
  <c r="Q61" i="55"/>
  <c r="P61" i="55"/>
  <c r="O61" i="55"/>
  <c r="N61" i="55"/>
  <c r="M61" i="55"/>
  <c r="L61" i="55"/>
  <c r="K61" i="55"/>
  <c r="J61" i="55"/>
  <c r="I61" i="55"/>
  <c r="H61" i="55"/>
  <c r="G61" i="55"/>
  <c r="F61" i="55"/>
  <c r="E61" i="55"/>
  <c r="D61" i="55"/>
  <c r="T60" i="55"/>
  <c r="S60" i="55"/>
  <c r="R60" i="55"/>
  <c r="Q60" i="55"/>
  <c r="P60" i="55"/>
  <c r="O60" i="55"/>
  <c r="N60" i="55"/>
  <c r="M60" i="55"/>
  <c r="L60" i="55"/>
  <c r="K60" i="55"/>
  <c r="J60" i="55"/>
  <c r="I60" i="55"/>
  <c r="H60" i="55"/>
  <c r="G60" i="55"/>
  <c r="F60" i="55"/>
  <c r="E60" i="55"/>
  <c r="D60" i="55"/>
  <c r="T59" i="55"/>
  <c r="S59" i="55"/>
  <c r="R59" i="55"/>
  <c r="Q59" i="55"/>
  <c r="P59" i="55"/>
  <c r="O59" i="55"/>
  <c r="N59" i="55"/>
  <c r="M59" i="55"/>
  <c r="L59" i="55"/>
  <c r="K59" i="55"/>
  <c r="J59" i="55"/>
  <c r="I59" i="55"/>
  <c r="H59" i="55"/>
  <c r="G59" i="55"/>
  <c r="F59" i="55"/>
  <c r="E59" i="55"/>
  <c r="D59" i="55"/>
  <c r="T58" i="55"/>
  <c r="S58" i="55"/>
  <c r="R58" i="55"/>
  <c r="Q58" i="55"/>
  <c r="P58" i="55"/>
  <c r="O58" i="55"/>
  <c r="N58" i="55"/>
  <c r="M58" i="55"/>
  <c r="L58" i="55"/>
  <c r="K58" i="55"/>
  <c r="J58" i="55"/>
  <c r="I58" i="55"/>
  <c r="H58" i="55"/>
  <c r="G58" i="55"/>
  <c r="F58" i="55"/>
  <c r="E58" i="55"/>
  <c r="D58" i="55"/>
  <c r="T57" i="55"/>
  <c r="S57" i="55"/>
  <c r="R57" i="55"/>
  <c r="Q57" i="55"/>
  <c r="P57" i="55"/>
  <c r="O57" i="55"/>
  <c r="N57" i="55"/>
  <c r="M57" i="55"/>
  <c r="L57" i="55"/>
  <c r="K57" i="55"/>
  <c r="J57" i="55"/>
  <c r="I57" i="55"/>
  <c r="H57" i="55"/>
  <c r="G57" i="55"/>
  <c r="F57" i="55"/>
  <c r="E57" i="55"/>
  <c r="D57" i="55"/>
  <c r="T56" i="55"/>
  <c r="S56" i="55"/>
  <c r="R56" i="55"/>
  <c r="Q56" i="55"/>
  <c r="P56" i="55"/>
  <c r="O56" i="55"/>
  <c r="N56" i="55"/>
  <c r="M56" i="55"/>
  <c r="L56" i="55"/>
  <c r="K56" i="55"/>
  <c r="J56" i="55"/>
  <c r="I56" i="55"/>
  <c r="H56" i="55"/>
  <c r="G56" i="55"/>
  <c r="F56" i="55"/>
  <c r="E56" i="55"/>
  <c r="D56" i="55"/>
  <c r="T55" i="55"/>
  <c r="S55" i="55"/>
  <c r="R55" i="55"/>
  <c r="Q55" i="55"/>
  <c r="P55" i="55"/>
  <c r="O55" i="55"/>
  <c r="N55" i="55"/>
  <c r="M55" i="55"/>
  <c r="L55" i="55"/>
  <c r="K55" i="55"/>
  <c r="J55" i="55"/>
  <c r="I55" i="55"/>
  <c r="H55" i="55"/>
  <c r="G55" i="55"/>
  <c r="F55" i="55"/>
  <c r="E55" i="55"/>
  <c r="D55" i="55"/>
  <c r="T54" i="55"/>
  <c r="S54" i="55"/>
  <c r="R54" i="55"/>
  <c r="Q54" i="55"/>
  <c r="P54" i="55"/>
  <c r="O54" i="55"/>
  <c r="N54" i="55"/>
  <c r="M54" i="55"/>
  <c r="L54" i="55"/>
  <c r="K54" i="55"/>
  <c r="J54" i="55"/>
  <c r="I54" i="55"/>
  <c r="H54" i="55"/>
  <c r="G54" i="55"/>
  <c r="F54" i="55"/>
  <c r="E54" i="55"/>
  <c r="D54" i="55"/>
  <c r="T53" i="55"/>
  <c r="S53" i="55"/>
  <c r="R53" i="55"/>
  <c r="Q53" i="55"/>
  <c r="P53" i="55"/>
  <c r="O53" i="55"/>
  <c r="N53" i="55"/>
  <c r="M53" i="55"/>
  <c r="L53" i="55"/>
  <c r="K53" i="55"/>
  <c r="J53" i="55"/>
  <c r="I53" i="55"/>
  <c r="H53" i="55"/>
  <c r="G53" i="55"/>
  <c r="F53" i="55"/>
  <c r="E53" i="55"/>
  <c r="D53" i="55"/>
  <c r="T52" i="55"/>
  <c r="S52" i="55"/>
  <c r="R52" i="55"/>
  <c r="Q52" i="55"/>
  <c r="P52" i="55"/>
  <c r="O52" i="55"/>
  <c r="N52" i="55"/>
  <c r="M52" i="55"/>
  <c r="L52" i="55"/>
  <c r="K52" i="55"/>
  <c r="J52" i="55"/>
  <c r="I52" i="55"/>
  <c r="H52" i="55"/>
  <c r="G52" i="55"/>
  <c r="F52" i="55"/>
  <c r="E52" i="55"/>
  <c r="D52" i="55"/>
  <c r="T51" i="55"/>
  <c r="S51" i="55"/>
  <c r="R51" i="55"/>
  <c r="Q51" i="55"/>
  <c r="P51" i="55"/>
  <c r="O51" i="55"/>
  <c r="N51" i="55"/>
  <c r="M51" i="55"/>
  <c r="L51" i="55"/>
  <c r="K51" i="55"/>
  <c r="J51" i="55"/>
  <c r="I51" i="55"/>
  <c r="H51" i="55"/>
  <c r="G51" i="55"/>
  <c r="F51" i="55"/>
  <c r="E51" i="55"/>
  <c r="D51" i="55"/>
  <c r="T50" i="55"/>
  <c r="S50" i="55"/>
  <c r="R50" i="55"/>
  <c r="Q50" i="55"/>
  <c r="P50" i="55"/>
  <c r="O50" i="55"/>
  <c r="N50" i="55"/>
  <c r="M50" i="55"/>
  <c r="L50" i="55"/>
  <c r="K50" i="55"/>
  <c r="J50" i="55"/>
  <c r="I50" i="55"/>
  <c r="H50" i="55"/>
  <c r="G50" i="55"/>
  <c r="F50" i="55"/>
  <c r="E50" i="55"/>
  <c r="D50" i="55"/>
  <c r="T49" i="55"/>
  <c r="S49" i="55"/>
  <c r="R49" i="55"/>
  <c r="Q49" i="55"/>
  <c r="P49" i="55"/>
  <c r="O49" i="55"/>
  <c r="N49" i="55"/>
  <c r="M49" i="55"/>
  <c r="L49" i="55"/>
  <c r="K49" i="55"/>
  <c r="J49" i="55"/>
  <c r="I49" i="55"/>
  <c r="H49" i="55"/>
  <c r="G49" i="55"/>
  <c r="F49" i="55"/>
  <c r="E49" i="55"/>
  <c r="D49" i="55"/>
  <c r="T48" i="55"/>
  <c r="S48" i="55"/>
  <c r="R48" i="55"/>
  <c r="Q48" i="55"/>
  <c r="P48" i="55"/>
  <c r="O48" i="55"/>
  <c r="N48" i="55"/>
  <c r="M48" i="55"/>
  <c r="L48" i="55"/>
  <c r="K48" i="55"/>
  <c r="J48" i="55"/>
  <c r="I48" i="55"/>
  <c r="H48" i="55"/>
  <c r="G48" i="55"/>
  <c r="F48" i="55"/>
  <c r="E48" i="55"/>
  <c r="D48" i="55"/>
  <c r="T47" i="55"/>
  <c r="S47" i="55"/>
  <c r="R47" i="55"/>
  <c r="Q47" i="55"/>
  <c r="P47" i="55"/>
  <c r="O47" i="55"/>
  <c r="N47" i="55"/>
  <c r="M47" i="55"/>
  <c r="L47" i="55"/>
  <c r="K47" i="55"/>
  <c r="J47" i="55"/>
  <c r="I47" i="55"/>
  <c r="H47" i="55"/>
  <c r="G47" i="55"/>
  <c r="F47" i="55"/>
  <c r="E47" i="55"/>
  <c r="D47" i="55"/>
  <c r="U10" i="55"/>
  <c r="U11" i="55"/>
  <c r="U12" i="55"/>
  <c r="U13" i="55"/>
  <c r="U14" i="55"/>
  <c r="U15" i="55"/>
  <c r="U16" i="55"/>
  <c r="U17" i="55"/>
  <c r="U18" i="55"/>
  <c r="U19" i="55"/>
  <c r="U20" i="55"/>
  <c r="U21" i="55"/>
  <c r="U22" i="55"/>
  <c r="U23" i="55"/>
  <c r="U24" i="55"/>
  <c r="U25" i="55"/>
  <c r="U9" i="55"/>
  <c r="T44" i="55"/>
  <c r="S44" i="55"/>
  <c r="R44" i="55"/>
  <c r="Q44" i="55"/>
  <c r="P44" i="55"/>
  <c r="O44" i="55"/>
  <c r="N44" i="55"/>
  <c r="M44" i="55"/>
  <c r="L44" i="55"/>
  <c r="K44" i="55"/>
  <c r="J44" i="55"/>
  <c r="I44" i="55"/>
  <c r="H44" i="55"/>
  <c r="G44" i="55"/>
  <c r="F44" i="55"/>
  <c r="E44" i="55"/>
  <c r="D44" i="55"/>
  <c r="C44" i="55"/>
  <c r="T43" i="55"/>
  <c r="S43" i="55"/>
  <c r="R43" i="55"/>
  <c r="Q43" i="55"/>
  <c r="P43" i="55"/>
  <c r="O43" i="55"/>
  <c r="N43" i="55"/>
  <c r="M43" i="55"/>
  <c r="L43" i="55"/>
  <c r="K43" i="55"/>
  <c r="J43" i="55"/>
  <c r="I43" i="55"/>
  <c r="H43" i="55"/>
  <c r="G43" i="55"/>
  <c r="F43" i="55"/>
  <c r="E43" i="55"/>
  <c r="D43" i="55"/>
  <c r="C43" i="55"/>
  <c r="T42" i="55"/>
  <c r="S42" i="55"/>
  <c r="R42" i="55"/>
  <c r="Q42" i="55"/>
  <c r="P42" i="55"/>
  <c r="O42" i="55"/>
  <c r="N42" i="55"/>
  <c r="M42" i="55"/>
  <c r="L42" i="55"/>
  <c r="K42" i="55"/>
  <c r="J42" i="55"/>
  <c r="I42" i="55"/>
  <c r="H42" i="55"/>
  <c r="G42" i="55"/>
  <c r="F42" i="55"/>
  <c r="E42" i="55"/>
  <c r="D42" i="55"/>
  <c r="C42" i="55"/>
  <c r="T41" i="55"/>
  <c r="S41" i="55"/>
  <c r="R41" i="55"/>
  <c r="Q41" i="55"/>
  <c r="P41" i="55"/>
  <c r="O41" i="55"/>
  <c r="N41" i="55"/>
  <c r="M41" i="55"/>
  <c r="L41" i="55"/>
  <c r="K41" i="55"/>
  <c r="J41" i="55"/>
  <c r="I41" i="55"/>
  <c r="H41" i="55"/>
  <c r="G41" i="55"/>
  <c r="F41" i="55"/>
  <c r="E41" i="55"/>
  <c r="D41" i="55"/>
  <c r="C41" i="55"/>
  <c r="T40" i="55"/>
  <c r="S40" i="55"/>
  <c r="R40" i="55"/>
  <c r="Q40" i="55"/>
  <c r="P40" i="55"/>
  <c r="O40" i="55"/>
  <c r="N40" i="55"/>
  <c r="M40" i="55"/>
  <c r="L40" i="55"/>
  <c r="K40" i="55"/>
  <c r="J40" i="55"/>
  <c r="I40" i="55"/>
  <c r="H40" i="55"/>
  <c r="G40" i="55"/>
  <c r="F40" i="55"/>
  <c r="E40" i="55"/>
  <c r="D40" i="55"/>
  <c r="C40" i="55"/>
  <c r="T39" i="55"/>
  <c r="S39" i="55"/>
  <c r="R39" i="55"/>
  <c r="Q39" i="55"/>
  <c r="P39" i="55"/>
  <c r="O39" i="55"/>
  <c r="N39" i="55"/>
  <c r="M39" i="55"/>
  <c r="L39" i="55"/>
  <c r="K39" i="55"/>
  <c r="J39" i="55"/>
  <c r="I39" i="55"/>
  <c r="H39" i="55"/>
  <c r="G39" i="55"/>
  <c r="F39" i="55"/>
  <c r="E39" i="55"/>
  <c r="D39" i="55"/>
  <c r="C39" i="55"/>
  <c r="T38" i="55"/>
  <c r="S38" i="55"/>
  <c r="R38" i="55"/>
  <c r="Q38" i="55"/>
  <c r="P38" i="55"/>
  <c r="O38" i="55"/>
  <c r="N38" i="55"/>
  <c r="M38" i="55"/>
  <c r="L38" i="55"/>
  <c r="K38" i="55"/>
  <c r="J38" i="55"/>
  <c r="I38" i="55"/>
  <c r="H38" i="55"/>
  <c r="G38" i="55"/>
  <c r="F38" i="55"/>
  <c r="E38" i="55"/>
  <c r="D38" i="55"/>
  <c r="C38" i="55"/>
  <c r="T37" i="55"/>
  <c r="S37" i="55"/>
  <c r="R37" i="55"/>
  <c r="Q37" i="55"/>
  <c r="P37" i="55"/>
  <c r="O37" i="55"/>
  <c r="N37" i="55"/>
  <c r="M37" i="55"/>
  <c r="L37" i="55"/>
  <c r="K37" i="55"/>
  <c r="J37" i="55"/>
  <c r="I37" i="55"/>
  <c r="H37" i="55"/>
  <c r="G37" i="55"/>
  <c r="F37" i="55"/>
  <c r="E37" i="55"/>
  <c r="D37" i="55"/>
  <c r="C37" i="55"/>
  <c r="T36" i="55"/>
  <c r="S36" i="55"/>
  <c r="R36" i="55"/>
  <c r="Q36" i="55"/>
  <c r="P36" i="55"/>
  <c r="N36" i="55"/>
  <c r="M36" i="55"/>
  <c r="L36" i="55"/>
  <c r="K36" i="55"/>
  <c r="J36" i="55"/>
  <c r="I36" i="55"/>
  <c r="H36" i="55"/>
  <c r="G36" i="55"/>
  <c r="F36" i="55"/>
  <c r="E36" i="55"/>
  <c r="D36" i="55"/>
  <c r="C36" i="55"/>
  <c r="T35" i="55"/>
  <c r="S35" i="55"/>
  <c r="R35" i="55"/>
  <c r="Q35" i="55"/>
  <c r="P35" i="55"/>
  <c r="O35" i="55"/>
  <c r="N35" i="55"/>
  <c r="M35" i="55"/>
  <c r="L35" i="55"/>
  <c r="K35" i="55"/>
  <c r="J35" i="55"/>
  <c r="I35" i="55"/>
  <c r="H35" i="55"/>
  <c r="G35" i="55"/>
  <c r="F35" i="55"/>
  <c r="E35" i="55"/>
  <c r="D35" i="55"/>
  <c r="C35" i="55"/>
  <c r="T34" i="55"/>
  <c r="S34" i="55"/>
  <c r="R34" i="55"/>
  <c r="Q34" i="55"/>
  <c r="P34" i="55"/>
  <c r="O34" i="55"/>
  <c r="N34" i="55"/>
  <c r="M34" i="55"/>
  <c r="L34" i="55"/>
  <c r="K34" i="55"/>
  <c r="J34" i="55"/>
  <c r="I34" i="55"/>
  <c r="H34" i="55"/>
  <c r="G34" i="55"/>
  <c r="F34" i="55"/>
  <c r="E34" i="55"/>
  <c r="D34" i="55"/>
  <c r="C34" i="55"/>
  <c r="T33" i="55"/>
  <c r="S33" i="55"/>
  <c r="R33" i="55"/>
  <c r="Q33" i="55"/>
  <c r="P33" i="55"/>
  <c r="O33" i="55"/>
  <c r="N33" i="55"/>
  <c r="M33" i="55"/>
  <c r="L33" i="55"/>
  <c r="K33" i="55"/>
  <c r="J33" i="55"/>
  <c r="I33" i="55"/>
  <c r="H33" i="55"/>
  <c r="G33" i="55"/>
  <c r="F33" i="55"/>
  <c r="E33" i="55"/>
  <c r="D33" i="55"/>
  <c r="C33" i="55"/>
  <c r="T32" i="55"/>
  <c r="S32" i="55"/>
  <c r="R32" i="55"/>
  <c r="Q32" i="55"/>
  <c r="P32" i="55"/>
  <c r="O32" i="55"/>
  <c r="N32" i="55"/>
  <c r="M32" i="55"/>
  <c r="L32" i="55"/>
  <c r="K32" i="55"/>
  <c r="J32" i="55"/>
  <c r="I32" i="55"/>
  <c r="H32" i="55"/>
  <c r="G32" i="55"/>
  <c r="F32" i="55"/>
  <c r="E32" i="55"/>
  <c r="D32" i="55"/>
  <c r="C32" i="55"/>
  <c r="T31" i="55"/>
  <c r="S31" i="55"/>
  <c r="R31" i="55"/>
  <c r="Q31" i="55"/>
  <c r="P31" i="55"/>
  <c r="O31" i="55"/>
  <c r="N31" i="55"/>
  <c r="M31" i="55"/>
  <c r="L31" i="55"/>
  <c r="K31" i="55"/>
  <c r="J31" i="55"/>
  <c r="I31" i="55"/>
  <c r="H31" i="55"/>
  <c r="G31" i="55"/>
  <c r="F31" i="55"/>
  <c r="E31" i="55"/>
  <c r="D31" i="55"/>
  <c r="C31" i="55"/>
  <c r="T30" i="55"/>
  <c r="S30" i="55"/>
  <c r="R30" i="55"/>
  <c r="Q30" i="55"/>
  <c r="P30" i="55"/>
  <c r="O30" i="55"/>
  <c r="N30" i="55"/>
  <c r="M30" i="55"/>
  <c r="L30" i="55"/>
  <c r="K30" i="55"/>
  <c r="J30" i="55"/>
  <c r="I30" i="55"/>
  <c r="H30" i="55"/>
  <c r="G30" i="55"/>
  <c r="F30" i="55"/>
  <c r="E30" i="55"/>
  <c r="D30" i="55"/>
  <c r="C30" i="55"/>
  <c r="T29" i="55"/>
  <c r="S29" i="55"/>
  <c r="R29" i="55"/>
  <c r="Q29" i="55"/>
  <c r="P29" i="55"/>
  <c r="O29" i="55"/>
  <c r="N29" i="55"/>
  <c r="M29" i="55"/>
  <c r="L29" i="55"/>
  <c r="K29" i="55"/>
  <c r="J29" i="55"/>
  <c r="I29" i="55"/>
  <c r="H29" i="55"/>
  <c r="G29" i="55"/>
  <c r="F29" i="55"/>
  <c r="E29" i="55"/>
  <c r="D29" i="55"/>
  <c r="C29" i="55"/>
  <c r="T28" i="55"/>
  <c r="S28" i="55"/>
  <c r="R28" i="55"/>
  <c r="Q28" i="55"/>
  <c r="P28" i="55"/>
  <c r="O28" i="55"/>
  <c r="N28" i="55"/>
  <c r="M28" i="55"/>
  <c r="L28" i="55"/>
  <c r="K28" i="55"/>
  <c r="J28" i="55"/>
  <c r="I28" i="55"/>
  <c r="H28" i="55"/>
  <c r="G28" i="55"/>
  <c r="F28" i="55"/>
  <c r="E28" i="55"/>
  <c r="D28" i="55"/>
  <c r="U64" i="156"/>
  <c r="U63" i="156"/>
  <c r="U62" i="156"/>
  <c r="U61" i="156"/>
  <c r="U60" i="156"/>
  <c r="U59" i="156"/>
  <c r="U58" i="156"/>
  <c r="U57" i="156"/>
  <c r="U56" i="156"/>
  <c r="U55" i="156"/>
  <c r="U54" i="156"/>
  <c r="U53" i="156"/>
  <c r="U52" i="156"/>
  <c r="U51" i="156"/>
  <c r="U50" i="156"/>
  <c r="U49" i="156"/>
  <c r="U48" i="156"/>
  <c r="T64" i="156"/>
  <c r="S64" i="156"/>
  <c r="R64" i="156"/>
  <c r="Q64" i="156"/>
  <c r="P64" i="156"/>
  <c r="O64" i="156"/>
  <c r="N64" i="156"/>
  <c r="M64" i="156"/>
  <c r="L64" i="156"/>
  <c r="K64" i="156"/>
  <c r="J64" i="156"/>
  <c r="I64" i="156"/>
  <c r="H64" i="156"/>
  <c r="G64" i="156"/>
  <c r="F64" i="156"/>
  <c r="E64" i="156"/>
  <c r="D64" i="156"/>
  <c r="T63" i="156"/>
  <c r="S63" i="156"/>
  <c r="R63" i="156"/>
  <c r="Q63" i="156"/>
  <c r="P63" i="156"/>
  <c r="O63" i="156"/>
  <c r="N63" i="156"/>
  <c r="M63" i="156"/>
  <c r="L63" i="156"/>
  <c r="K63" i="156"/>
  <c r="J63" i="156"/>
  <c r="I63" i="156"/>
  <c r="H63" i="156"/>
  <c r="G63" i="156"/>
  <c r="F63" i="156"/>
  <c r="E63" i="156"/>
  <c r="D63" i="156"/>
  <c r="T62" i="156"/>
  <c r="S62" i="156"/>
  <c r="R62" i="156"/>
  <c r="Q62" i="156"/>
  <c r="P62" i="156"/>
  <c r="O62" i="156"/>
  <c r="N62" i="156"/>
  <c r="M62" i="156"/>
  <c r="L62" i="156"/>
  <c r="K62" i="156"/>
  <c r="J62" i="156"/>
  <c r="I62" i="156"/>
  <c r="H62" i="156"/>
  <c r="G62" i="156"/>
  <c r="F62" i="156"/>
  <c r="E62" i="156"/>
  <c r="D62" i="156"/>
  <c r="T61" i="156"/>
  <c r="S61" i="156"/>
  <c r="R61" i="156"/>
  <c r="Q61" i="156"/>
  <c r="P61" i="156"/>
  <c r="O61" i="156"/>
  <c r="N61" i="156"/>
  <c r="M61" i="156"/>
  <c r="L61" i="156"/>
  <c r="K61" i="156"/>
  <c r="J61" i="156"/>
  <c r="I61" i="156"/>
  <c r="H61" i="156"/>
  <c r="G61" i="156"/>
  <c r="F61" i="156"/>
  <c r="E61" i="156"/>
  <c r="D61" i="156"/>
  <c r="T60" i="156"/>
  <c r="S60" i="156"/>
  <c r="R60" i="156"/>
  <c r="Q60" i="156"/>
  <c r="P60" i="156"/>
  <c r="O60" i="156"/>
  <c r="N60" i="156"/>
  <c r="M60" i="156"/>
  <c r="L60" i="156"/>
  <c r="K60" i="156"/>
  <c r="J60" i="156"/>
  <c r="I60" i="156"/>
  <c r="H60" i="156"/>
  <c r="G60" i="156"/>
  <c r="F60" i="156"/>
  <c r="E60" i="156"/>
  <c r="D60" i="156"/>
  <c r="T59" i="156"/>
  <c r="S59" i="156"/>
  <c r="R59" i="156"/>
  <c r="Q59" i="156"/>
  <c r="P59" i="156"/>
  <c r="O59" i="156"/>
  <c r="N59" i="156"/>
  <c r="M59" i="156"/>
  <c r="L59" i="156"/>
  <c r="K59" i="156"/>
  <c r="J59" i="156"/>
  <c r="I59" i="156"/>
  <c r="H59" i="156"/>
  <c r="G59" i="156"/>
  <c r="F59" i="156"/>
  <c r="E59" i="156"/>
  <c r="D59" i="156"/>
  <c r="T58" i="156"/>
  <c r="S58" i="156"/>
  <c r="R58" i="156"/>
  <c r="Q58" i="156"/>
  <c r="P58" i="156"/>
  <c r="O58" i="156"/>
  <c r="N58" i="156"/>
  <c r="M58" i="156"/>
  <c r="L58" i="156"/>
  <c r="K58" i="156"/>
  <c r="J58" i="156"/>
  <c r="I58" i="156"/>
  <c r="H58" i="156"/>
  <c r="G58" i="156"/>
  <c r="F58" i="156"/>
  <c r="E58" i="156"/>
  <c r="D58" i="156"/>
  <c r="T57" i="156"/>
  <c r="S57" i="156"/>
  <c r="R57" i="156"/>
  <c r="Q57" i="156"/>
  <c r="P57" i="156"/>
  <c r="O57" i="156"/>
  <c r="N57" i="156"/>
  <c r="M57" i="156"/>
  <c r="L57" i="156"/>
  <c r="K57" i="156"/>
  <c r="J57" i="156"/>
  <c r="I57" i="156"/>
  <c r="H57" i="156"/>
  <c r="G57" i="156"/>
  <c r="F57" i="156"/>
  <c r="E57" i="156"/>
  <c r="D57" i="156"/>
  <c r="T56" i="156"/>
  <c r="S56" i="156"/>
  <c r="R56" i="156"/>
  <c r="Q56" i="156"/>
  <c r="P56" i="156"/>
  <c r="O56" i="156"/>
  <c r="N56" i="156"/>
  <c r="M56" i="156"/>
  <c r="L56" i="156"/>
  <c r="K56" i="156"/>
  <c r="J56" i="156"/>
  <c r="I56" i="156"/>
  <c r="H56" i="156"/>
  <c r="G56" i="156"/>
  <c r="F56" i="156"/>
  <c r="E56" i="156"/>
  <c r="D56" i="156"/>
  <c r="T55" i="156"/>
  <c r="S55" i="156"/>
  <c r="R55" i="156"/>
  <c r="Q55" i="156"/>
  <c r="P55" i="156"/>
  <c r="O55" i="156"/>
  <c r="N55" i="156"/>
  <c r="M55" i="156"/>
  <c r="L55" i="156"/>
  <c r="K55" i="156"/>
  <c r="J55" i="156"/>
  <c r="I55" i="156"/>
  <c r="H55" i="156"/>
  <c r="G55" i="156"/>
  <c r="F55" i="156"/>
  <c r="E55" i="156"/>
  <c r="D55" i="156"/>
  <c r="T54" i="156"/>
  <c r="S54" i="156"/>
  <c r="R54" i="156"/>
  <c r="Q54" i="156"/>
  <c r="P54" i="156"/>
  <c r="O54" i="156"/>
  <c r="N54" i="156"/>
  <c r="M54" i="156"/>
  <c r="L54" i="156"/>
  <c r="K54" i="156"/>
  <c r="J54" i="156"/>
  <c r="I54" i="156"/>
  <c r="H54" i="156"/>
  <c r="G54" i="156"/>
  <c r="F54" i="156"/>
  <c r="E54" i="156"/>
  <c r="D54" i="156"/>
  <c r="T53" i="156"/>
  <c r="S53" i="156"/>
  <c r="R53" i="156"/>
  <c r="Q53" i="156"/>
  <c r="P53" i="156"/>
  <c r="O53" i="156"/>
  <c r="N53" i="156"/>
  <c r="M53" i="156"/>
  <c r="L53" i="156"/>
  <c r="K53" i="156"/>
  <c r="J53" i="156"/>
  <c r="I53" i="156"/>
  <c r="H53" i="156"/>
  <c r="G53" i="156"/>
  <c r="F53" i="156"/>
  <c r="E53" i="156"/>
  <c r="D53" i="156"/>
  <c r="T52" i="156"/>
  <c r="S52" i="156"/>
  <c r="R52" i="156"/>
  <c r="Q52" i="156"/>
  <c r="P52" i="156"/>
  <c r="O52" i="156"/>
  <c r="N52" i="156"/>
  <c r="M52" i="156"/>
  <c r="L52" i="156"/>
  <c r="K52" i="156"/>
  <c r="J52" i="156"/>
  <c r="I52" i="156"/>
  <c r="H52" i="156"/>
  <c r="G52" i="156"/>
  <c r="F52" i="156"/>
  <c r="E52" i="156"/>
  <c r="D52" i="156"/>
  <c r="T51" i="156"/>
  <c r="S51" i="156"/>
  <c r="R51" i="156"/>
  <c r="Q51" i="156"/>
  <c r="P51" i="156"/>
  <c r="O51" i="156"/>
  <c r="N51" i="156"/>
  <c r="M51" i="156"/>
  <c r="L51" i="156"/>
  <c r="K51" i="156"/>
  <c r="J51" i="156"/>
  <c r="I51" i="156"/>
  <c r="H51" i="156"/>
  <c r="G51" i="156"/>
  <c r="F51" i="156"/>
  <c r="E51" i="156"/>
  <c r="D51" i="156"/>
  <c r="T50" i="156"/>
  <c r="S50" i="156"/>
  <c r="R50" i="156"/>
  <c r="Q50" i="156"/>
  <c r="P50" i="156"/>
  <c r="O50" i="156"/>
  <c r="N50" i="156"/>
  <c r="M50" i="156"/>
  <c r="L50" i="156"/>
  <c r="K50" i="156"/>
  <c r="J50" i="156"/>
  <c r="I50" i="156"/>
  <c r="H50" i="156"/>
  <c r="G50" i="156"/>
  <c r="F50" i="156"/>
  <c r="E50" i="156"/>
  <c r="D50" i="156"/>
  <c r="T49" i="156"/>
  <c r="S49" i="156"/>
  <c r="R49" i="156"/>
  <c r="Q49" i="156"/>
  <c r="P49" i="156"/>
  <c r="O49" i="156"/>
  <c r="N49" i="156"/>
  <c r="M49" i="156"/>
  <c r="L49" i="156"/>
  <c r="K49" i="156"/>
  <c r="J49" i="156"/>
  <c r="I49" i="156"/>
  <c r="H49" i="156"/>
  <c r="G49" i="156"/>
  <c r="F49" i="156"/>
  <c r="E49" i="156"/>
  <c r="D49" i="156"/>
  <c r="T48" i="156"/>
  <c r="S48" i="156"/>
  <c r="R48" i="156"/>
  <c r="Q48" i="156"/>
  <c r="P48" i="156"/>
  <c r="O48" i="156"/>
  <c r="N48" i="156"/>
  <c r="M48" i="156"/>
  <c r="L48" i="156"/>
  <c r="K48" i="156"/>
  <c r="J48" i="156"/>
  <c r="I48" i="156"/>
  <c r="H48" i="156"/>
  <c r="G48" i="156"/>
  <c r="F48" i="156"/>
  <c r="E48" i="156"/>
  <c r="D48" i="156"/>
  <c r="U45" i="156"/>
  <c r="T45" i="156"/>
  <c r="S45" i="156"/>
  <c r="R45" i="156"/>
  <c r="Q45" i="156"/>
  <c r="P45" i="156"/>
  <c r="O45" i="156"/>
  <c r="N45" i="156"/>
  <c r="M45" i="156"/>
  <c r="L45" i="156"/>
  <c r="K45" i="156"/>
  <c r="J45" i="156"/>
  <c r="I45" i="156"/>
  <c r="H45" i="156"/>
  <c r="G45" i="156"/>
  <c r="F45" i="156"/>
  <c r="E45" i="156"/>
  <c r="D45" i="156"/>
  <c r="C45" i="156"/>
  <c r="U44" i="156"/>
  <c r="T44" i="156"/>
  <c r="S44" i="156"/>
  <c r="R44" i="156"/>
  <c r="Q44" i="156"/>
  <c r="P44" i="156"/>
  <c r="O44" i="156"/>
  <c r="N44" i="156"/>
  <c r="M44" i="156"/>
  <c r="L44" i="156"/>
  <c r="K44" i="156"/>
  <c r="J44" i="156"/>
  <c r="I44" i="156"/>
  <c r="H44" i="156"/>
  <c r="G44" i="156"/>
  <c r="F44" i="156"/>
  <c r="E44" i="156"/>
  <c r="D44" i="156"/>
  <c r="C44" i="156"/>
  <c r="U43" i="156"/>
  <c r="T43" i="156"/>
  <c r="S43" i="156"/>
  <c r="R43" i="156"/>
  <c r="Q43" i="156"/>
  <c r="P43" i="156"/>
  <c r="O43" i="156"/>
  <c r="N43" i="156"/>
  <c r="M43" i="156"/>
  <c r="L43" i="156"/>
  <c r="K43" i="156"/>
  <c r="J43" i="156"/>
  <c r="I43" i="156"/>
  <c r="H43" i="156"/>
  <c r="G43" i="156"/>
  <c r="F43" i="156"/>
  <c r="E43" i="156"/>
  <c r="D43" i="156"/>
  <c r="C43" i="156"/>
  <c r="U42" i="156"/>
  <c r="T42" i="156"/>
  <c r="S42" i="156"/>
  <c r="R42" i="156"/>
  <c r="Q42" i="156"/>
  <c r="P42" i="156"/>
  <c r="O42" i="156"/>
  <c r="N42" i="156"/>
  <c r="M42" i="156"/>
  <c r="L42" i="156"/>
  <c r="K42" i="156"/>
  <c r="J42" i="156"/>
  <c r="I42" i="156"/>
  <c r="H42" i="156"/>
  <c r="G42" i="156"/>
  <c r="F42" i="156"/>
  <c r="E42" i="156"/>
  <c r="D42" i="156"/>
  <c r="C42" i="156"/>
  <c r="U41" i="156"/>
  <c r="T41" i="156"/>
  <c r="S41" i="156"/>
  <c r="R41" i="156"/>
  <c r="Q41" i="156"/>
  <c r="P41" i="156"/>
  <c r="O41" i="156"/>
  <c r="N41" i="156"/>
  <c r="M41" i="156"/>
  <c r="L41" i="156"/>
  <c r="K41" i="156"/>
  <c r="J41" i="156"/>
  <c r="I41" i="156"/>
  <c r="H41" i="156"/>
  <c r="G41" i="156"/>
  <c r="F41" i="156"/>
  <c r="E41" i="156"/>
  <c r="D41" i="156"/>
  <c r="C41" i="156"/>
  <c r="U40" i="156"/>
  <c r="T40" i="156"/>
  <c r="S40" i="156"/>
  <c r="R40" i="156"/>
  <c r="Q40" i="156"/>
  <c r="P40" i="156"/>
  <c r="O40" i="156"/>
  <c r="N40" i="156"/>
  <c r="M40" i="156"/>
  <c r="L40" i="156"/>
  <c r="K40" i="156"/>
  <c r="J40" i="156"/>
  <c r="I40" i="156"/>
  <c r="H40" i="156"/>
  <c r="G40" i="156"/>
  <c r="F40" i="156"/>
  <c r="E40" i="156"/>
  <c r="D40" i="156"/>
  <c r="C40" i="156"/>
  <c r="U39" i="156"/>
  <c r="T39" i="156"/>
  <c r="S39" i="156"/>
  <c r="R39" i="156"/>
  <c r="Q39" i="156"/>
  <c r="P39" i="156"/>
  <c r="O39" i="156"/>
  <c r="N39" i="156"/>
  <c r="M39" i="156"/>
  <c r="L39" i="156"/>
  <c r="K39" i="156"/>
  <c r="J39" i="156"/>
  <c r="I39" i="156"/>
  <c r="H39" i="156"/>
  <c r="G39" i="156"/>
  <c r="F39" i="156"/>
  <c r="E39" i="156"/>
  <c r="D39" i="156"/>
  <c r="C39" i="156"/>
  <c r="U38" i="156"/>
  <c r="T38" i="156"/>
  <c r="S38" i="156"/>
  <c r="R38" i="156"/>
  <c r="Q38" i="156"/>
  <c r="P38" i="156"/>
  <c r="O38" i="156"/>
  <c r="N38" i="156"/>
  <c r="M38" i="156"/>
  <c r="L38" i="156"/>
  <c r="K38" i="156"/>
  <c r="J38" i="156"/>
  <c r="I38" i="156"/>
  <c r="H38" i="156"/>
  <c r="G38" i="156"/>
  <c r="F38" i="156"/>
  <c r="E38" i="156"/>
  <c r="D38" i="156"/>
  <c r="C38" i="156"/>
  <c r="U37" i="156"/>
  <c r="T37" i="156"/>
  <c r="S37" i="156"/>
  <c r="R37" i="156"/>
  <c r="Q37" i="156"/>
  <c r="P37" i="156"/>
  <c r="O37" i="156"/>
  <c r="N37" i="156"/>
  <c r="M37" i="156"/>
  <c r="L37" i="156"/>
  <c r="K37" i="156"/>
  <c r="J37" i="156"/>
  <c r="I37" i="156"/>
  <c r="H37" i="156"/>
  <c r="G37" i="156"/>
  <c r="F37" i="156"/>
  <c r="E37" i="156"/>
  <c r="D37" i="156"/>
  <c r="C37" i="156"/>
  <c r="U36" i="156"/>
  <c r="T36" i="156"/>
  <c r="S36" i="156"/>
  <c r="R36" i="156"/>
  <c r="Q36" i="156"/>
  <c r="P36" i="156"/>
  <c r="O36" i="156"/>
  <c r="N36" i="156"/>
  <c r="M36" i="156"/>
  <c r="L36" i="156"/>
  <c r="K36" i="156"/>
  <c r="J36" i="156"/>
  <c r="I36" i="156"/>
  <c r="H36" i="156"/>
  <c r="G36" i="156"/>
  <c r="F36" i="156"/>
  <c r="E36" i="156"/>
  <c r="D36" i="156"/>
  <c r="C36" i="156"/>
  <c r="U35" i="156"/>
  <c r="T35" i="156"/>
  <c r="S35" i="156"/>
  <c r="R35" i="156"/>
  <c r="Q35" i="156"/>
  <c r="P35" i="156"/>
  <c r="O35" i="156"/>
  <c r="N35" i="156"/>
  <c r="M35" i="156"/>
  <c r="L35" i="156"/>
  <c r="K35" i="156"/>
  <c r="J35" i="156"/>
  <c r="I35" i="156"/>
  <c r="H35" i="156"/>
  <c r="G35" i="156"/>
  <c r="F35" i="156"/>
  <c r="E35" i="156"/>
  <c r="D35" i="156"/>
  <c r="C35" i="156"/>
  <c r="U34" i="156"/>
  <c r="T34" i="156"/>
  <c r="S34" i="156"/>
  <c r="R34" i="156"/>
  <c r="Q34" i="156"/>
  <c r="P34" i="156"/>
  <c r="O34" i="156"/>
  <c r="N34" i="156"/>
  <c r="M34" i="156"/>
  <c r="L34" i="156"/>
  <c r="K34" i="156"/>
  <c r="J34" i="156"/>
  <c r="I34" i="156"/>
  <c r="H34" i="156"/>
  <c r="G34" i="156"/>
  <c r="F34" i="156"/>
  <c r="E34" i="156"/>
  <c r="D34" i="156"/>
  <c r="C34" i="156"/>
  <c r="U33" i="156"/>
  <c r="T33" i="156"/>
  <c r="S33" i="156"/>
  <c r="R33" i="156"/>
  <c r="Q33" i="156"/>
  <c r="P33" i="156"/>
  <c r="O33" i="156"/>
  <c r="N33" i="156"/>
  <c r="M33" i="156"/>
  <c r="L33" i="156"/>
  <c r="K33" i="156"/>
  <c r="J33" i="156"/>
  <c r="I33" i="156"/>
  <c r="H33" i="156"/>
  <c r="G33" i="156"/>
  <c r="F33" i="156"/>
  <c r="E33" i="156"/>
  <c r="D33" i="156"/>
  <c r="C33" i="156"/>
  <c r="U32" i="156"/>
  <c r="T32" i="156"/>
  <c r="S32" i="156"/>
  <c r="R32" i="156"/>
  <c r="Q32" i="156"/>
  <c r="P32" i="156"/>
  <c r="O32" i="156"/>
  <c r="N32" i="156"/>
  <c r="M32" i="156"/>
  <c r="L32" i="156"/>
  <c r="K32" i="156"/>
  <c r="J32" i="156"/>
  <c r="I32" i="156"/>
  <c r="H32" i="156"/>
  <c r="G32" i="156"/>
  <c r="F32" i="156"/>
  <c r="E32" i="156"/>
  <c r="D32" i="156"/>
  <c r="C32" i="156"/>
  <c r="U31" i="156"/>
  <c r="T31" i="156"/>
  <c r="S31" i="156"/>
  <c r="R31" i="156"/>
  <c r="Q31" i="156"/>
  <c r="P31" i="156"/>
  <c r="O31" i="156"/>
  <c r="N31" i="156"/>
  <c r="M31" i="156"/>
  <c r="L31" i="156"/>
  <c r="K31" i="156"/>
  <c r="J31" i="156"/>
  <c r="I31" i="156"/>
  <c r="H31" i="156"/>
  <c r="G31" i="156"/>
  <c r="F31" i="156"/>
  <c r="E31" i="156"/>
  <c r="D31" i="156"/>
  <c r="C31" i="156"/>
  <c r="U30" i="156"/>
  <c r="T30" i="156"/>
  <c r="S30" i="156"/>
  <c r="R30" i="156"/>
  <c r="Q30" i="156"/>
  <c r="P30" i="156"/>
  <c r="O30" i="156"/>
  <c r="N30" i="156"/>
  <c r="M30" i="156"/>
  <c r="L30" i="156"/>
  <c r="K30" i="156"/>
  <c r="J30" i="156"/>
  <c r="I30" i="156"/>
  <c r="H30" i="156"/>
  <c r="G30" i="156"/>
  <c r="F30" i="156"/>
  <c r="E30" i="156"/>
  <c r="D30" i="156"/>
  <c r="C30" i="156"/>
  <c r="U29" i="156"/>
  <c r="T29" i="156"/>
  <c r="S29" i="156"/>
  <c r="R29" i="156"/>
  <c r="Q29" i="156"/>
  <c r="P29" i="156"/>
  <c r="O29" i="156"/>
  <c r="N29" i="156"/>
  <c r="M29" i="156"/>
  <c r="L29" i="156"/>
  <c r="K29" i="156"/>
  <c r="J29" i="156"/>
  <c r="I29" i="156"/>
  <c r="H29" i="156"/>
  <c r="G29" i="156"/>
  <c r="F29" i="156"/>
  <c r="E29" i="156"/>
  <c r="D29" i="156"/>
  <c r="C29" i="156"/>
  <c r="U66" i="68"/>
  <c r="U65" i="68"/>
  <c r="U64" i="68"/>
  <c r="U63" i="68"/>
  <c r="U62" i="68"/>
  <c r="U61" i="68"/>
  <c r="U60" i="68"/>
  <c r="U59" i="68"/>
  <c r="U58" i="68"/>
  <c r="U57" i="68"/>
  <c r="U56" i="68"/>
  <c r="U55" i="68"/>
  <c r="U54" i="68"/>
  <c r="U53" i="68"/>
  <c r="U52" i="68"/>
  <c r="U51" i="68"/>
  <c r="U50" i="68"/>
  <c r="U49" i="68"/>
  <c r="T66" i="68"/>
  <c r="S66" i="68"/>
  <c r="R66" i="68"/>
  <c r="Q66" i="68"/>
  <c r="P66" i="68"/>
  <c r="O66" i="68"/>
  <c r="N66" i="68"/>
  <c r="M66" i="68"/>
  <c r="L66" i="68"/>
  <c r="K66" i="68"/>
  <c r="J66" i="68"/>
  <c r="I66" i="68"/>
  <c r="H66" i="68"/>
  <c r="G66" i="68"/>
  <c r="F66" i="68"/>
  <c r="E66" i="68"/>
  <c r="D66" i="68"/>
  <c r="T65" i="68"/>
  <c r="S65" i="68"/>
  <c r="R65" i="68"/>
  <c r="Q65" i="68"/>
  <c r="P65" i="68"/>
  <c r="O65" i="68"/>
  <c r="N65" i="68"/>
  <c r="M65" i="68"/>
  <c r="L65" i="68"/>
  <c r="K65" i="68"/>
  <c r="J65" i="68"/>
  <c r="I65" i="68"/>
  <c r="H65" i="68"/>
  <c r="G65" i="68"/>
  <c r="F65" i="68"/>
  <c r="E65" i="68"/>
  <c r="D65" i="68"/>
  <c r="T64" i="68"/>
  <c r="S64" i="68"/>
  <c r="R64" i="68"/>
  <c r="Q64" i="68"/>
  <c r="P64" i="68"/>
  <c r="O64" i="68"/>
  <c r="N64" i="68"/>
  <c r="M64" i="68"/>
  <c r="L64" i="68"/>
  <c r="K64" i="68"/>
  <c r="J64" i="68"/>
  <c r="I64" i="68"/>
  <c r="H64" i="68"/>
  <c r="G64" i="68"/>
  <c r="F64" i="68"/>
  <c r="E64" i="68"/>
  <c r="D64" i="68"/>
  <c r="T63" i="68"/>
  <c r="S63" i="68"/>
  <c r="R63" i="68"/>
  <c r="Q63" i="68"/>
  <c r="P63" i="68"/>
  <c r="O63" i="68"/>
  <c r="N63" i="68"/>
  <c r="M63" i="68"/>
  <c r="L63" i="68"/>
  <c r="K63" i="68"/>
  <c r="J63" i="68"/>
  <c r="I63" i="68"/>
  <c r="H63" i="68"/>
  <c r="G63" i="68"/>
  <c r="F63" i="68"/>
  <c r="E63" i="68"/>
  <c r="D63" i="68"/>
  <c r="T62" i="68"/>
  <c r="S62" i="68"/>
  <c r="R62" i="68"/>
  <c r="Q62" i="68"/>
  <c r="P62" i="68"/>
  <c r="O62" i="68"/>
  <c r="N62" i="68"/>
  <c r="M62" i="68"/>
  <c r="L62" i="68"/>
  <c r="K62" i="68"/>
  <c r="J62" i="68"/>
  <c r="I62" i="68"/>
  <c r="H62" i="68"/>
  <c r="G62" i="68"/>
  <c r="F62" i="68"/>
  <c r="E62" i="68"/>
  <c r="D62" i="68"/>
  <c r="T61" i="68"/>
  <c r="S61" i="68"/>
  <c r="R61" i="68"/>
  <c r="Q61" i="68"/>
  <c r="P61" i="68"/>
  <c r="O61" i="68"/>
  <c r="N61" i="68"/>
  <c r="M61" i="68"/>
  <c r="L61" i="68"/>
  <c r="K61" i="68"/>
  <c r="J61" i="68"/>
  <c r="I61" i="68"/>
  <c r="H61" i="68"/>
  <c r="G61" i="68"/>
  <c r="F61" i="68"/>
  <c r="E61" i="68"/>
  <c r="D61" i="68"/>
  <c r="T60" i="68"/>
  <c r="S60" i="68"/>
  <c r="R60" i="68"/>
  <c r="Q60" i="68"/>
  <c r="P60" i="68"/>
  <c r="O60" i="68"/>
  <c r="N60" i="68"/>
  <c r="M60" i="68"/>
  <c r="L60" i="68"/>
  <c r="K60" i="68"/>
  <c r="J60" i="68"/>
  <c r="I60" i="68"/>
  <c r="H60" i="68"/>
  <c r="G60" i="68"/>
  <c r="F60" i="68"/>
  <c r="E60" i="68"/>
  <c r="D60" i="68"/>
  <c r="T59" i="68"/>
  <c r="S59" i="68"/>
  <c r="R59" i="68"/>
  <c r="Q59" i="68"/>
  <c r="P59" i="68"/>
  <c r="O59" i="68"/>
  <c r="N59" i="68"/>
  <c r="M59" i="68"/>
  <c r="L59" i="68"/>
  <c r="K59" i="68"/>
  <c r="J59" i="68"/>
  <c r="I59" i="68"/>
  <c r="H59" i="68"/>
  <c r="G59" i="68"/>
  <c r="F59" i="68"/>
  <c r="E59" i="68"/>
  <c r="D59" i="68"/>
  <c r="T58" i="68"/>
  <c r="S58" i="68"/>
  <c r="R58" i="68"/>
  <c r="Q58" i="68"/>
  <c r="P58" i="68"/>
  <c r="O58" i="68"/>
  <c r="N58" i="68"/>
  <c r="M58" i="68"/>
  <c r="L58" i="68"/>
  <c r="K58" i="68"/>
  <c r="J58" i="68"/>
  <c r="I58" i="68"/>
  <c r="H58" i="68"/>
  <c r="G58" i="68"/>
  <c r="F58" i="68"/>
  <c r="E58" i="68"/>
  <c r="D58" i="68"/>
  <c r="T57" i="68"/>
  <c r="S57" i="68"/>
  <c r="R57" i="68"/>
  <c r="Q57" i="68"/>
  <c r="P57" i="68"/>
  <c r="O57" i="68"/>
  <c r="N57" i="68"/>
  <c r="M57" i="68"/>
  <c r="L57" i="68"/>
  <c r="K57" i="68"/>
  <c r="J57" i="68"/>
  <c r="I57" i="68"/>
  <c r="H57" i="68"/>
  <c r="G57" i="68"/>
  <c r="F57" i="68"/>
  <c r="E57" i="68"/>
  <c r="D57" i="68"/>
  <c r="T56" i="68"/>
  <c r="S56" i="68"/>
  <c r="R56" i="68"/>
  <c r="Q56" i="68"/>
  <c r="P56" i="68"/>
  <c r="O56" i="68"/>
  <c r="N56" i="68"/>
  <c r="M56" i="68"/>
  <c r="L56" i="68"/>
  <c r="K56" i="68"/>
  <c r="J56" i="68"/>
  <c r="I56" i="68"/>
  <c r="H56" i="68"/>
  <c r="G56" i="68"/>
  <c r="F56" i="68"/>
  <c r="E56" i="68"/>
  <c r="D56" i="68"/>
  <c r="T55" i="68"/>
  <c r="S55" i="68"/>
  <c r="R55" i="68"/>
  <c r="Q55" i="68"/>
  <c r="P55" i="68"/>
  <c r="O55" i="68"/>
  <c r="N55" i="68"/>
  <c r="M55" i="68"/>
  <c r="L55" i="68"/>
  <c r="K55" i="68"/>
  <c r="J55" i="68"/>
  <c r="I55" i="68"/>
  <c r="H55" i="68"/>
  <c r="G55" i="68"/>
  <c r="F55" i="68"/>
  <c r="E55" i="68"/>
  <c r="D55" i="68"/>
  <c r="T54" i="68"/>
  <c r="S54" i="68"/>
  <c r="R54" i="68"/>
  <c r="Q54" i="68"/>
  <c r="P54" i="68"/>
  <c r="O54" i="68"/>
  <c r="N54" i="68"/>
  <c r="M54" i="68"/>
  <c r="L54" i="68"/>
  <c r="K54" i="68"/>
  <c r="J54" i="68"/>
  <c r="I54" i="68"/>
  <c r="H54" i="68"/>
  <c r="G54" i="68"/>
  <c r="F54" i="68"/>
  <c r="E54" i="68"/>
  <c r="D54" i="68"/>
  <c r="T53" i="68"/>
  <c r="S53" i="68"/>
  <c r="R53" i="68"/>
  <c r="Q53" i="68"/>
  <c r="P53" i="68"/>
  <c r="O53" i="68"/>
  <c r="N53" i="68"/>
  <c r="M53" i="68"/>
  <c r="L53" i="68"/>
  <c r="K53" i="68"/>
  <c r="J53" i="68"/>
  <c r="I53" i="68"/>
  <c r="H53" i="68"/>
  <c r="G53" i="68"/>
  <c r="F53" i="68"/>
  <c r="E53" i="68"/>
  <c r="D53" i="68"/>
  <c r="T52" i="68"/>
  <c r="S52" i="68"/>
  <c r="R52" i="68"/>
  <c r="Q52" i="68"/>
  <c r="P52" i="68"/>
  <c r="O52" i="68"/>
  <c r="N52" i="68"/>
  <c r="M52" i="68"/>
  <c r="L52" i="68"/>
  <c r="K52" i="68"/>
  <c r="J52" i="68"/>
  <c r="I52" i="68"/>
  <c r="H52" i="68"/>
  <c r="G52" i="68"/>
  <c r="F52" i="68"/>
  <c r="E52" i="68"/>
  <c r="D52" i="68"/>
  <c r="T51" i="68"/>
  <c r="S51" i="68"/>
  <c r="R51" i="68"/>
  <c r="Q51" i="68"/>
  <c r="P51" i="68"/>
  <c r="O51" i="68"/>
  <c r="N51" i="68"/>
  <c r="M51" i="68"/>
  <c r="L51" i="68"/>
  <c r="K51" i="68"/>
  <c r="J51" i="68"/>
  <c r="I51" i="68"/>
  <c r="H51" i="68"/>
  <c r="G51" i="68"/>
  <c r="F51" i="68"/>
  <c r="E51" i="68"/>
  <c r="D51" i="68"/>
  <c r="T50" i="68"/>
  <c r="S50" i="68"/>
  <c r="R50" i="68"/>
  <c r="Q50" i="68"/>
  <c r="P50" i="68"/>
  <c r="O50" i="68"/>
  <c r="N50" i="68"/>
  <c r="M50" i="68"/>
  <c r="L50" i="68"/>
  <c r="K50" i="68"/>
  <c r="J50" i="68"/>
  <c r="I50" i="68"/>
  <c r="H50" i="68"/>
  <c r="G50" i="68"/>
  <c r="F50" i="68"/>
  <c r="E50" i="68"/>
  <c r="D50" i="68"/>
  <c r="T49" i="68"/>
  <c r="S49" i="68"/>
  <c r="R49" i="68"/>
  <c r="Q49" i="68"/>
  <c r="P49" i="68"/>
  <c r="O49" i="68"/>
  <c r="N49" i="68"/>
  <c r="M49" i="68"/>
  <c r="L49" i="68"/>
  <c r="K49" i="68"/>
  <c r="J49" i="68"/>
  <c r="I49" i="68"/>
  <c r="H49" i="68"/>
  <c r="G49" i="68"/>
  <c r="F49" i="68"/>
  <c r="E49" i="68"/>
  <c r="D49" i="68"/>
  <c r="T46" i="68"/>
  <c r="S46" i="68"/>
  <c r="R46" i="68"/>
  <c r="Q46" i="68"/>
  <c r="P46" i="68"/>
  <c r="O46" i="68"/>
  <c r="N46" i="68"/>
  <c r="M46" i="68"/>
  <c r="L46" i="68"/>
  <c r="K46" i="68"/>
  <c r="J46" i="68"/>
  <c r="I46" i="68"/>
  <c r="H46" i="68"/>
  <c r="G46" i="68"/>
  <c r="F46" i="68"/>
  <c r="E46" i="68"/>
  <c r="D46" i="68"/>
  <c r="C46" i="68"/>
  <c r="T45" i="68"/>
  <c r="S45" i="68"/>
  <c r="R45" i="68"/>
  <c r="Q45" i="68"/>
  <c r="P45" i="68"/>
  <c r="N45" i="68"/>
  <c r="M45" i="68"/>
  <c r="L45" i="68"/>
  <c r="K45" i="68"/>
  <c r="J45" i="68"/>
  <c r="I45" i="68"/>
  <c r="H45" i="68"/>
  <c r="G45" i="68"/>
  <c r="F45" i="68"/>
  <c r="E45" i="68"/>
  <c r="D45" i="68"/>
  <c r="C45" i="68"/>
  <c r="T44" i="68"/>
  <c r="S44" i="68"/>
  <c r="R44" i="68"/>
  <c r="Q44" i="68"/>
  <c r="P44" i="68"/>
  <c r="N44" i="68"/>
  <c r="M44" i="68"/>
  <c r="L44" i="68"/>
  <c r="K44" i="68"/>
  <c r="J44" i="68"/>
  <c r="I44" i="68"/>
  <c r="H44" i="68"/>
  <c r="G44" i="68"/>
  <c r="F44" i="68"/>
  <c r="E44" i="68"/>
  <c r="D44" i="68"/>
  <c r="C44" i="68"/>
  <c r="T43" i="68"/>
  <c r="S43" i="68"/>
  <c r="R43" i="68"/>
  <c r="Q43" i="68"/>
  <c r="P43" i="68"/>
  <c r="O43" i="68"/>
  <c r="N43" i="68"/>
  <c r="M43" i="68"/>
  <c r="L43" i="68"/>
  <c r="K43" i="68"/>
  <c r="J43" i="68"/>
  <c r="I43" i="68"/>
  <c r="H43" i="68"/>
  <c r="G43" i="68"/>
  <c r="F43" i="68"/>
  <c r="E43" i="68"/>
  <c r="D43" i="68"/>
  <c r="C43" i="68"/>
  <c r="T42" i="68"/>
  <c r="S42" i="68"/>
  <c r="R42" i="68"/>
  <c r="Q42" i="68"/>
  <c r="P42" i="68"/>
  <c r="O42" i="68"/>
  <c r="N42" i="68"/>
  <c r="M42" i="68"/>
  <c r="L42" i="68"/>
  <c r="K42" i="68"/>
  <c r="J42" i="68"/>
  <c r="I42" i="68"/>
  <c r="H42" i="68"/>
  <c r="G42" i="68"/>
  <c r="F42" i="68"/>
  <c r="E42" i="68"/>
  <c r="D42" i="68"/>
  <c r="C42" i="68"/>
  <c r="T41" i="68"/>
  <c r="S41" i="68"/>
  <c r="R41" i="68"/>
  <c r="Q41" i="68"/>
  <c r="P41" i="68"/>
  <c r="O41" i="68"/>
  <c r="N41" i="68"/>
  <c r="M41" i="68"/>
  <c r="L41" i="68"/>
  <c r="K41" i="68"/>
  <c r="J41" i="68"/>
  <c r="I41" i="68"/>
  <c r="H41" i="68"/>
  <c r="G41" i="68"/>
  <c r="F41" i="68"/>
  <c r="E41" i="68"/>
  <c r="D41" i="68"/>
  <c r="C41" i="68"/>
  <c r="T40" i="68"/>
  <c r="S40" i="68"/>
  <c r="R40" i="68"/>
  <c r="Q40" i="68"/>
  <c r="P40" i="68"/>
  <c r="O40" i="68"/>
  <c r="N40" i="68"/>
  <c r="M40" i="68"/>
  <c r="L40" i="68"/>
  <c r="K40" i="68"/>
  <c r="J40" i="68"/>
  <c r="I40" i="68"/>
  <c r="H40" i="68"/>
  <c r="G40" i="68"/>
  <c r="F40" i="68"/>
  <c r="E40" i="68"/>
  <c r="D40" i="68"/>
  <c r="C40" i="68"/>
  <c r="T39" i="68"/>
  <c r="S39" i="68"/>
  <c r="R39" i="68"/>
  <c r="Q39" i="68"/>
  <c r="P39" i="68"/>
  <c r="O39" i="68"/>
  <c r="N39" i="68"/>
  <c r="M39" i="68"/>
  <c r="L39" i="68"/>
  <c r="K39" i="68"/>
  <c r="J39" i="68"/>
  <c r="I39" i="68"/>
  <c r="H39" i="68"/>
  <c r="G39" i="68"/>
  <c r="F39" i="68"/>
  <c r="E39" i="68"/>
  <c r="D39" i="68"/>
  <c r="C39" i="68"/>
  <c r="T38" i="68"/>
  <c r="S38" i="68"/>
  <c r="R38" i="68"/>
  <c r="Q38" i="68"/>
  <c r="P38" i="68"/>
  <c r="O38" i="68"/>
  <c r="N38" i="68"/>
  <c r="M38" i="68"/>
  <c r="L38" i="68"/>
  <c r="K38" i="68"/>
  <c r="J38" i="68"/>
  <c r="I38" i="68"/>
  <c r="H38" i="68"/>
  <c r="G38" i="68"/>
  <c r="F38" i="68"/>
  <c r="E38" i="68"/>
  <c r="D38" i="68"/>
  <c r="C38" i="68"/>
  <c r="T37" i="68"/>
  <c r="S37" i="68"/>
  <c r="R37" i="68"/>
  <c r="Q37" i="68"/>
  <c r="P37" i="68"/>
  <c r="O37" i="68"/>
  <c r="N37" i="68"/>
  <c r="M37" i="68"/>
  <c r="L37" i="68"/>
  <c r="K37" i="68"/>
  <c r="J37" i="68"/>
  <c r="I37" i="68"/>
  <c r="H37" i="68"/>
  <c r="G37" i="68"/>
  <c r="F37" i="68"/>
  <c r="E37" i="68"/>
  <c r="D37" i="68"/>
  <c r="C37" i="68"/>
  <c r="T36" i="68"/>
  <c r="S36" i="68"/>
  <c r="R36" i="68"/>
  <c r="Q36" i="68"/>
  <c r="P36" i="68"/>
  <c r="O36" i="68"/>
  <c r="N36" i="68"/>
  <c r="M36" i="68"/>
  <c r="L36" i="68"/>
  <c r="K36" i="68"/>
  <c r="J36" i="68"/>
  <c r="I36" i="68"/>
  <c r="H36" i="68"/>
  <c r="G36" i="68"/>
  <c r="F36" i="68"/>
  <c r="E36" i="68"/>
  <c r="D36" i="68"/>
  <c r="C36" i="68"/>
  <c r="T35" i="68"/>
  <c r="S35" i="68"/>
  <c r="R35" i="68"/>
  <c r="Q35" i="68"/>
  <c r="P35" i="68"/>
  <c r="O35" i="68"/>
  <c r="N35" i="68"/>
  <c r="M35" i="68"/>
  <c r="L35" i="68"/>
  <c r="K35" i="68"/>
  <c r="J35" i="68"/>
  <c r="I35" i="68"/>
  <c r="H35" i="68"/>
  <c r="G35" i="68"/>
  <c r="F35" i="68"/>
  <c r="E35" i="68"/>
  <c r="D35" i="68"/>
  <c r="C35" i="68"/>
  <c r="T34" i="68"/>
  <c r="S34" i="68"/>
  <c r="R34" i="68"/>
  <c r="Q34" i="68"/>
  <c r="P34" i="68"/>
  <c r="O34" i="68"/>
  <c r="N34" i="68"/>
  <c r="M34" i="68"/>
  <c r="L34" i="68"/>
  <c r="K34" i="68"/>
  <c r="J34" i="68"/>
  <c r="I34" i="68"/>
  <c r="H34" i="68"/>
  <c r="G34" i="68"/>
  <c r="F34" i="68"/>
  <c r="E34" i="68"/>
  <c r="D34" i="68"/>
  <c r="C34" i="68"/>
  <c r="T33" i="68"/>
  <c r="S33" i="68"/>
  <c r="R33" i="68"/>
  <c r="Q33" i="68"/>
  <c r="P33" i="68"/>
  <c r="O33" i="68"/>
  <c r="N33" i="68"/>
  <c r="M33" i="68"/>
  <c r="L33" i="68"/>
  <c r="K33" i="68"/>
  <c r="J33" i="68"/>
  <c r="I33" i="68"/>
  <c r="H33" i="68"/>
  <c r="G33" i="68"/>
  <c r="F33" i="68"/>
  <c r="E33" i="68"/>
  <c r="D33" i="68"/>
  <c r="C33" i="68"/>
  <c r="T32" i="68"/>
  <c r="S32" i="68"/>
  <c r="R32" i="68"/>
  <c r="Q32" i="68"/>
  <c r="P32" i="68"/>
  <c r="O32" i="68"/>
  <c r="N32" i="68"/>
  <c r="M32" i="68"/>
  <c r="L32" i="68"/>
  <c r="K32" i="68"/>
  <c r="J32" i="68"/>
  <c r="I32" i="68"/>
  <c r="H32" i="68"/>
  <c r="G32" i="68"/>
  <c r="F32" i="68"/>
  <c r="E32" i="68"/>
  <c r="D32" i="68"/>
  <c r="C32" i="68"/>
  <c r="T31" i="68"/>
  <c r="S31" i="68"/>
  <c r="R31" i="68"/>
  <c r="Q31" i="68"/>
  <c r="P31" i="68"/>
  <c r="O31" i="68"/>
  <c r="N31" i="68"/>
  <c r="M31" i="68"/>
  <c r="L31" i="68"/>
  <c r="K31" i="68"/>
  <c r="J31" i="68"/>
  <c r="I31" i="68"/>
  <c r="H31" i="68"/>
  <c r="G31" i="68"/>
  <c r="F31" i="68"/>
  <c r="E31" i="68"/>
  <c r="D31" i="68"/>
  <c r="C31" i="68"/>
  <c r="T30" i="68"/>
  <c r="S30" i="68"/>
  <c r="R30" i="68"/>
  <c r="Q30" i="68"/>
  <c r="P30" i="68"/>
  <c r="O30" i="68"/>
  <c r="N30" i="68"/>
  <c r="M30" i="68"/>
  <c r="L30" i="68"/>
  <c r="K30" i="68"/>
  <c r="J30" i="68"/>
  <c r="I30" i="68"/>
  <c r="H30" i="68"/>
  <c r="G30" i="68"/>
  <c r="F30" i="68"/>
  <c r="E30" i="68"/>
  <c r="D30" i="68"/>
  <c r="C30" i="68"/>
  <c r="T29" i="68"/>
  <c r="S29" i="68"/>
  <c r="R29" i="68"/>
  <c r="Q29" i="68"/>
  <c r="P29" i="68"/>
  <c r="O29" i="68"/>
  <c r="N29" i="68"/>
  <c r="M29" i="68"/>
  <c r="L29" i="68"/>
  <c r="K29" i="68"/>
  <c r="J29" i="68"/>
  <c r="I29" i="68"/>
  <c r="H29" i="68"/>
  <c r="G29" i="68"/>
  <c r="F29" i="68"/>
  <c r="E29" i="68"/>
  <c r="D29" i="68"/>
  <c r="C29" i="68"/>
  <c r="C24" i="68"/>
  <c r="T44" i="184"/>
  <c r="S44" i="184"/>
  <c r="R44" i="184"/>
  <c r="Q44" i="184"/>
  <c r="P44" i="184"/>
  <c r="O44" i="184"/>
  <c r="N44" i="184"/>
  <c r="M44" i="184"/>
  <c r="L44" i="184"/>
  <c r="K44" i="184"/>
  <c r="J44" i="184"/>
  <c r="I44" i="184"/>
  <c r="H44" i="184"/>
  <c r="G44" i="184"/>
  <c r="F44" i="184"/>
  <c r="E44" i="184"/>
  <c r="D44" i="184"/>
  <c r="C44" i="184"/>
  <c r="T43" i="184"/>
  <c r="S43" i="184"/>
  <c r="R43" i="184"/>
  <c r="Q43" i="184"/>
  <c r="P43" i="184"/>
  <c r="O43" i="184"/>
  <c r="N43" i="184"/>
  <c r="M43" i="184"/>
  <c r="L43" i="184"/>
  <c r="K43" i="184"/>
  <c r="J43" i="184"/>
  <c r="I43" i="184"/>
  <c r="H43" i="184"/>
  <c r="G43" i="184"/>
  <c r="F43" i="184"/>
  <c r="E43" i="184"/>
  <c r="D43" i="184"/>
  <c r="C43" i="184"/>
  <c r="T42" i="184"/>
  <c r="S42" i="184"/>
  <c r="R42" i="184"/>
  <c r="Q42" i="184"/>
  <c r="P42" i="184"/>
  <c r="O42" i="184"/>
  <c r="N42" i="184"/>
  <c r="M42" i="184"/>
  <c r="L42" i="184"/>
  <c r="K42" i="184"/>
  <c r="J42" i="184"/>
  <c r="I42" i="184"/>
  <c r="H42" i="184"/>
  <c r="G42" i="184"/>
  <c r="F42" i="184"/>
  <c r="E42" i="184"/>
  <c r="D42" i="184"/>
  <c r="C42" i="184"/>
  <c r="T41" i="184"/>
  <c r="S41" i="184"/>
  <c r="R41" i="184"/>
  <c r="Q41" i="184"/>
  <c r="P41" i="184"/>
  <c r="O41" i="184"/>
  <c r="N41" i="184"/>
  <c r="M41" i="184"/>
  <c r="L41" i="184"/>
  <c r="K41" i="184"/>
  <c r="J41" i="184"/>
  <c r="I41" i="184"/>
  <c r="H41" i="184"/>
  <c r="G41" i="184"/>
  <c r="F41" i="184"/>
  <c r="E41" i="184"/>
  <c r="D41" i="184"/>
  <c r="C41" i="184"/>
  <c r="T40" i="184"/>
  <c r="S40" i="184"/>
  <c r="R40" i="184"/>
  <c r="Q40" i="184"/>
  <c r="P40" i="184"/>
  <c r="O40" i="184"/>
  <c r="N40" i="184"/>
  <c r="M40" i="184"/>
  <c r="L40" i="184"/>
  <c r="K40" i="184"/>
  <c r="J40" i="184"/>
  <c r="I40" i="184"/>
  <c r="H40" i="184"/>
  <c r="G40" i="184"/>
  <c r="F40" i="184"/>
  <c r="E40" i="184"/>
  <c r="D40" i="184"/>
  <c r="C40" i="184"/>
  <c r="T39" i="184"/>
  <c r="S39" i="184"/>
  <c r="R39" i="184"/>
  <c r="Q39" i="184"/>
  <c r="P39" i="184"/>
  <c r="O39" i="184"/>
  <c r="N39" i="184"/>
  <c r="M39" i="184"/>
  <c r="L39" i="184"/>
  <c r="K39" i="184"/>
  <c r="J39" i="184"/>
  <c r="I39" i="184"/>
  <c r="H39" i="184"/>
  <c r="G39" i="184"/>
  <c r="F39" i="184"/>
  <c r="E39" i="184"/>
  <c r="D39" i="184"/>
  <c r="C39" i="184"/>
  <c r="T38" i="184"/>
  <c r="S38" i="184"/>
  <c r="R38" i="184"/>
  <c r="Q38" i="184"/>
  <c r="P38" i="184"/>
  <c r="O38" i="184"/>
  <c r="N38" i="184"/>
  <c r="M38" i="184"/>
  <c r="L38" i="184"/>
  <c r="K38" i="184"/>
  <c r="J38" i="184"/>
  <c r="I38" i="184"/>
  <c r="H38" i="184"/>
  <c r="G38" i="184"/>
  <c r="F38" i="184"/>
  <c r="E38" i="184"/>
  <c r="D38" i="184"/>
  <c r="C38" i="184"/>
  <c r="T37" i="184"/>
  <c r="S37" i="184"/>
  <c r="R37" i="184"/>
  <c r="Q37" i="184"/>
  <c r="P37" i="184"/>
  <c r="O37" i="184"/>
  <c r="N37" i="184"/>
  <c r="M37" i="184"/>
  <c r="L37" i="184"/>
  <c r="K37" i="184"/>
  <c r="J37" i="184"/>
  <c r="I37" i="184"/>
  <c r="H37" i="184"/>
  <c r="G37" i="184"/>
  <c r="F37" i="184"/>
  <c r="E37" i="184"/>
  <c r="D37" i="184"/>
  <c r="C37" i="184"/>
  <c r="T36" i="184"/>
  <c r="S36" i="184"/>
  <c r="R36" i="184"/>
  <c r="Q36" i="184"/>
  <c r="P36" i="184"/>
  <c r="O36" i="184"/>
  <c r="N36" i="184"/>
  <c r="M36" i="184"/>
  <c r="L36" i="184"/>
  <c r="K36" i="184"/>
  <c r="J36" i="184"/>
  <c r="I36" i="184"/>
  <c r="H36" i="184"/>
  <c r="G36" i="184"/>
  <c r="F36" i="184"/>
  <c r="E36" i="184"/>
  <c r="D36" i="184"/>
  <c r="C36" i="184"/>
  <c r="T35" i="184"/>
  <c r="S35" i="184"/>
  <c r="R35" i="184"/>
  <c r="Q35" i="184"/>
  <c r="P35" i="184"/>
  <c r="O35" i="184"/>
  <c r="N35" i="184"/>
  <c r="M35" i="184"/>
  <c r="L35" i="184"/>
  <c r="K35" i="184"/>
  <c r="J35" i="184"/>
  <c r="I35" i="184"/>
  <c r="H35" i="184"/>
  <c r="G35" i="184"/>
  <c r="F35" i="184"/>
  <c r="E35" i="184"/>
  <c r="D35" i="184"/>
  <c r="C35" i="184"/>
  <c r="T34" i="184"/>
  <c r="S34" i="184"/>
  <c r="R34" i="184"/>
  <c r="Q34" i="184"/>
  <c r="P34" i="184"/>
  <c r="O34" i="184"/>
  <c r="N34" i="184"/>
  <c r="M34" i="184"/>
  <c r="L34" i="184"/>
  <c r="K34" i="184"/>
  <c r="J34" i="184"/>
  <c r="I34" i="184"/>
  <c r="H34" i="184"/>
  <c r="G34" i="184"/>
  <c r="F34" i="184"/>
  <c r="E34" i="184"/>
  <c r="D34" i="184"/>
  <c r="C34" i="184"/>
  <c r="T33" i="184"/>
  <c r="S33" i="184"/>
  <c r="R33" i="184"/>
  <c r="Q33" i="184"/>
  <c r="P33" i="184"/>
  <c r="O33" i="184"/>
  <c r="N33" i="184"/>
  <c r="M33" i="184"/>
  <c r="L33" i="184"/>
  <c r="K33" i="184"/>
  <c r="J33" i="184"/>
  <c r="I33" i="184"/>
  <c r="H33" i="184"/>
  <c r="G33" i="184"/>
  <c r="F33" i="184"/>
  <c r="E33" i="184"/>
  <c r="D33" i="184"/>
  <c r="C33" i="184"/>
  <c r="T32" i="184"/>
  <c r="S32" i="184"/>
  <c r="R32" i="184"/>
  <c r="Q32" i="184"/>
  <c r="P32" i="184"/>
  <c r="O32" i="184"/>
  <c r="N32" i="184"/>
  <c r="M32" i="184"/>
  <c r="L32" i="184"/>
  <c r="K32" i="184"/>
  <c r="J32" i="184"/>
  <c r="I32" i="184"/>
  <c r="H32" i="184"/>
  <c r="G32" i="184"/>
  <c r="F32" i="184"/>
  <c r="E32" i="184"/>
  <c r="D32" i="184"/>
  <c r="C32" i="184"/>
  <c r="T31" i="184"/>
  <c r="S31" i="184"/>
  <c r="R31" i="184"/>
  <c r="Q31" i="184"/>
  <c r="P31" i="184"/>
  <c r="O31" i="184"/>
  <c r="N31" i="184"/>
  <c r="M31" i="184"/>
  <c r="L31" i="184"/>
  <c r="K31" i="184"/>
  <c r="J31" i="184"/>
  <c r="I31" i="184"/>
  <c r="H31" i="184"/>
  <c r="G31" i="184"/>
  <c r="F31" i="184"/>
  <c r="E31" i="184"/>
  <c r="D31" i="184"/>
  <c r="C31" i="184"/>
  <c r="T30" i="184"/>
  <c r="S30" i="184"/>
  <c r="R30" i="184"/>
  <c r="Q30" i="184"/>
  <c r="P30" i="184"/>
  <c r="O30" i="184"/>
  <c r="N30" i="184"/>
  <c r="M30" i="184"/>
  <c r="L30" i="184"/>
  <c r="K30" i="184"/>
  <c r="J30" i="184"/>
  <c r="I30" i="184"/>
  <c r="H30" i="184"/>
  <c r="G30" i="184"/>
  <c r="F30" i="184"/>
  <c r="E30" i="184"/>
  <c r="D30" i="184"/>
  <c r="C30" i="184"/>
  <c r="T29" i="184"/>
  <c r="S29" i="184"/>
  <c r="R29" i="184"/>
  <c r="Q29" i="184"/>
  <c r="P29" i="184"/>
  <c r="O29" i="184"/>
  <c r="N29" i="184"/>
  <c r="M29" i="184"/>
  <c r="L29" i="184"/>
  <c r="K29" i="184"/>
  <c r="J29" i="184"/>
  <c r="I29" i="184"/>
  <c r="H29" i="184"/>
  <c r="G29" i="184"/>
  <c r="F29" i="184"/>
  <c r="E29" i="184"/>
  <c r="D29" i="184"/>
  <c r="C29" i="184"/>
  <c r="T28" i="184"/>
  <c r="S28" i="184"/>
  <c r="R28" i="184"/>
  <c r="Q28" i="184"/>
  <c r="P28" i="184"/>
  <c r="O28" i="184"/>
  <c r="N28" i="184"/>
  <c r="M28" i="184"/>
  <c r="L28" i="184"/>
  <c r="K28" i="184"/>
  <c r="J28" i="184"/>
  <c r="I28" i="184"/>
  <c r="H28" i="184"/>
  <c r="G28" i="184"/>
  <c r="F28" i="184"/>
  <c r="E28" i="184"/>
  <c r="D28" i="184"/>
  <c r="C28" i="184"/>
  <c r="D48" i="184"/>
  <c r="E48" i="184"/>
  <c r="F48" i="184"/>
  <c r="G48" i="184"/>
  <c r="H48" i="184"/>
  <c r="I48" i="184"/>
  <c r="J48" i="184"/>
  <c r="K48" i="184"/>
  <c r="L48" i="184"/>
  <c r="M48" i="184"/>
  <c r="N48" i="184"/>
  <c r="O48" i="184"/>
  <c r="P48" i="184"/>
  <c r="Q48" i="184"/>
  <c r="R48" i="184"/>
  <c r="S48" i="184"/>
  <c r="T48" i="184"/>
  <c r="D49" i="184"/>
  <c r="E49" i="184"/>
  <c r="F49" i="184"/>
  <c r="G49" i="184"/>
  <c r="H49" i="184"/>
  <c r="I49" i="184"/>
  <c r="J49" i="184"/>
  <c r="K49" i="184"/>
  <c r="L49" i="184"/>
  <c r="M49" i="184"/>
  <c r="N49" i="184"/>
  <c r="O49" i="184"/>
  <c r="P49" i="184"/>
  <c r="Q49" i="184"/>
  <c r="R49" i="184"/>
  <c r="S49" i="184"/>
  <c r="T49" i="184"/>
  <c r="D50" i="184"/>
  <c r="E50" i="184"/>
  <c r="F50" i="184"/>
  <c r="G50" i="184"/>
  <c r="H50" i="184"/>
  <c r="I50" i="184"/>
  <c r="J50" i="184"/>
  <c r="K50" i="184"/>
  <c r="L50" i="184"/>
  <c r="M50" i="184"/>
  <c r="N50" i="184"/>
  <c r="O50" i="184"/>
  <c r="P50" i="184"/>
  <c r="Q50" i="184"/>
  <c r="R50" i="184"/>
  <c r="S50" i="184"/>
  <c r="T50" i="184"/>
  <c r="D51" i="184"/>
  <c r="E51" i="184"/>
  <c r="F51" i="184"/>
  <c r="G51" i="184"/>
  <c r="H51" i="184"/>
  <c r="I51" i="184"/>
  <c r="J51" i="184"/>
  <c r="K51" i="184"/>
  <c r="L51" i="184"/>
  <c r="M51" i="184"/>
  <c r="N51" i="184"/>
  <c r="O51" i="184"/>
  <c r="P51" i="184"/>
  <c r="Q51" i="184"/>
  <c r="R51" i="184"/>
  <c r="S51" i="184"/>
  <c r="T51" i="184"/>
  <c r="D52" i="184"/>
  <c r="E52" i="184"/>
  <c r="F52" i="184"/>
  <c r="G52" i="184"/>
  <c r="H52" i="184"/>
  <c r="I52" i="184"/>
  <c r="J52" i="184"/>
  <c r="K52" i="184"/>
  <c r="L52" i="184"/>
  <c r="M52" i="184"/>
  <c r="N52" i="184"/>
  <c r="O52" i="184"/>
  <c r="P52" i="184"/>
  <c r="Q52" i="184"/>
  <c r="R52" i="184"/>
  <c r="S52" i="184"/>
  <c r="T52" i="184"/>
  <c r="D53" i="184"/>
  <c r="E53" i="184"/>
  <c r="F53" i="184"/>
  <c r="G53" i="184"/>
  <c r="H53" i="184"/>
  <c r="I53" i="184"/>
  <c r="J53" i="184"/>
  <c r="K53" i="184"/>
  <c r="L53" i="184"/>
  <c r="M53" i="184"/>
  <c r="N53" i="184"/>
  <c r="O53" i="184"/>
  <c r="P53" i="184"/>
  <c r="Q53" i="184"/>
  <c r="R53" i="184"/>
  <c r="S53" i="184"/>
  <c r="T53" i="184"/>
  <c r="D54" i="184"/>
  <c r="E54" i="184"/>
  <c r="F54" i="184"/>
  <c r="G54" i="184"/>
  <c r="H54" i="184"/>
  <c r="I54" i="184"/>
  <c r="J54" i="184"/>
  <c r="K54" i="184"/>
  <c r="L54" i="184"/>
  <c r="M54" i="184"/>
  <c r="N54" i="184"/>
  <c r="O54" i="184"/>
  <c r="P54" i="184"/>
  <c r="Q54" i="184"/>
  <c r="R54" i="184"/>
  <c r="S54" i="184"/>
  <c r="T54" i="184"/>
  <c r="D55" i="184"/>
  <c r="E55" i="184"/>
  <c r="F55" i="184"/>
  <c r="G55" i="184"/>
  <c r="H55" i="184"/>
  <c r="I55" i="184"/>
  <c r="J55" i="184"/>
  <c r="K55" i="184"/>
  <c r="L55" i="184"/>
  <c r="M55" i="184"/>
  <c r="N55" i="184"/>
  <c r="O55" i="184"/>
  <c r="P55" i="184"/>
  <c r="Q55" i="184"/>
  <c r="R55" i="184"/>
  <c r="S55" i="184"/>
  <c r="T55" i="184"/>
  <c r="D56" i="184"/>
  <c r="E56" i="184"/>
  <c r="F56" i="184"/>
  <c r="G56" i="184"/>
  <c r="H56" i="184"/>
  <c r="I56" i="184"/>
  <c r="J56" i="184"/>
  <c r="K56" i="184"/>
  <c r="L56" i="184"/>
  <c r="M56" i="184"/>
  <c r="N56" i="184"/>
  <c r="O56" i="184"/>
  <c r="P56" i="184"/>
  <c r="Q56" i="184"/>
  <c r="R56" i="184"/>
  <c r="S56" i="184"/>
  <c r="T56" i="184"/>
  <c r="D57" i="184"/>
  <c r="E57" i="184"/>
  <c r="F57" i="184"/>
  <c r="G57" i="184"/>
  <c r="H57" i="184"/>
  <c r="I57" i="184"/>
  <c r="J57" i="184"/>
  <c r="K57" i="184"/>
  <c r="L57" i="184"/>
  <c r="M57" i="184"/>
  <c r="N57" i="184"/>
  <c r="O57" i="184"/>
  <c r="P57" i="184"/>
  <c r="Q57" i="184"/>
  <c r="R57" i="184"/>
  <c r="S57" i="184"/>
  <c r="T57" i="184"/>
  <c r="D58" i="184"/>
  <c r="E58" i="184"/>
  <c r="F58" i="184"/>
  <c r="G58" i="184"/>
  <c r="H58" i="184"/>
  <c r="I58" i="184"/>
  <c r="J58" i="184"/>
  <c r="K58" i="184"/>
  <c r="L58" i="184"/>
  <c r="M58" i="184"/>
  <c r="N58" i="184"/>
  <c r="O58" i="184"/>
  <c r="P58" i="184"/>
  <c r="Q58" i="184"/>
  <c r="R58" i="184"/>
  <c r="S58" i="184"/>
  <c r="T58" i="184"/>
  <c r="D59" i="184"/>
  <c r="E59" i="184"/>
  <c r="F59" i="184"/>
  <c r="G59" i="184"/>
  <c r="H59" i="184"/>
  <c r="I59" i="184"/>
  <c r="J59" i="184"/>
  <c r="K59" i="184"/>
  <c r="L59" i="184"/>
  <c r="M59" i="184"/>
  <c r="N59" i="184"/>
  <c r="O59" i="184"/>
  <c r="P59" i="184"/>
  <c r="Q59" i="184"/>
  <c r="R59" i="184"/>
  <c r="S59" i="184"/>
  <c r="T59" i="184"/>
  <c r="D60" i="184"/>
  <c r="E60" i="184"/>
  <c r="F60" i="184"/>
  <c r="G60" i="184"/>
  <c r="H60" i="184"/>
  <c r="I60" i="184"/>
  <c r="J60" i="184"/>
  <c r="K60" i="184"/>
  <c r="L60" i="184"/>
  <c r="M60" i="184"/>
  <c r="N60" i="184"/>
  <c r="O60" i="184"/>
  <c r="P60" i="184"/>
  <c r="Q60" i="184"/>
  <c r="R60" i="184"/>
  <c r="S60" i="184"/>
  <c r="T60" i="184"/>
  <c r="D61" i="184"/>
  <c r="E61" i="184"/>
  <c r="F61" i="184"/>
  <c r="G61" i="184"/>
  <c r="H61" i="184"/>
  <c r="I61" i="184"/>
  <c r="J61" i="184"/>
  <c r="K61" i="184"/>
  <c r="L61" i="184"/>
  <c r="M61" i="184"/>
  <c r="N61" i="184"/>
  <c r="O61" i="184"/>
  <c r="P61" i="184"/>
  <c r="Q61" i="184"/>
  <c r="R61" i="184"/>
  <c r="S61" i="184"/>
  <c r="T61" i="184"/>
  <c r="D62" i="184"/>
  <c r="E62" i="184"/>
  <c r="F62" i="184"/>
  <c r="G62" i="184"/>
  <c r="H62" i="184"/>
  <c r="I62" i="184"/>
  <c r="J62" i="184"/>
  <c r="K62" i="184"/>
  <c r="L62" i="184"/>
  <c r="M62" i="184"/>
  <c r="N62" i="184"/>
  <c r="O62" i="184"/>
  <c r="P62" i="184"/>
  <c r="Q62" i="184"/>
  <c r="R62" i="184"/>
  <c r="S62" i="184"/>
  <c r="T62" i="184"/>
  <c r="D63" i="184"/>
  <c r="E63" i="184"/>
  <c r="F63" i="184"/>
  <c r="G63" i="184"/>
  <c r="H63" i="184"/>
  <c r="I63" i="184"/>
  <c r="J63" i="184"/>
  <c r="K63" i="184"/>
  <c r="L63" i="184"/>
  <c r="M63" i="184"/>
  <c r="N63" i="184"/>
  <c r="O63" i="184"/>
  <c r="P63" i="184"/>
  <c r="Q63" i="184"/>
  <c r="R63" i="184"/>
  <c r="S63" i="184"/>
  <c r="T63" i="184"/>
  <c r="E47" i="184"/>
  <c r="F47" i="184"/>
  <c r="G47" i="184"/>
  <c r="H47" i="184"/>
  <c r="I47" i="184"/>
  <c r="J47" i="184"/>
  <c r="K47" i="184"/>
  <c r="L47" i="184"/>
  <c r="M47" i="184"/>
  <c r="N47" i="184"/>
  <c r="O47" i="184"/>
  <c r="P47" i="184"/>
  <c r="Q47" i="184"/>
  <c r="R47" i="184"/>
  <c r="S47" i="184"/>
  <c r="T47" i="184"/>
  <c r="D47" i="184"/>
  <c r="U47" i="184"/>
  <c r="L23" i="184"/>
  <c r="O42" i="153" l="1"/>
  <c r="U63" i="179"/>
  <c r="U62" i="179"/>
  <c r="U61" i="179"/>
  <c r="U60" i="179"/>
  <c r="U59" i="179"/>
  <c r="U57" i="179"/>
  <c r="U56" i="179"/>
  <c r="U55" i="179"/>
  <c r="U54" i="179"/>
  <c r="U53" i="179"/>
  <c r="U52" i="179"/>
  <c r="U51" i="179"/>
  <c r="U50" i="179"/>
  <c r="U49" i="179"/>
  <c r="U48" i="179"/>
  <c r="U47" i="179"/>
  <c r="U63" i="54"/>
  <c r="U62" i="54"/>
  <c r="U61" i="54"/>
  <c r="U53" i="54"/>
  <c r="U51" i="54"/>
  <c r="U50" i="54"/>
  <c r="U49" i="54"/>
  <c r="U48" i="54"/>
  <c r="U47" i="54"/>
  <c r="U63" i="178"/>
  <c r="U62" i="178"/>
  <c r="U61" i="178"/>
  <c r="U60" i="178"/>
  <c r="U59" i="178"/>
  <c r="U58" i="178"/>
  <c r="U57" i="178"/>
  <c r="U56" i="178"/>
  <c r="U55" i="178"/>
  <c r="U54" i="178"/>
  <c r="U53" i="178"/>
  <c r="U52" i="178"/>
  <c r="U51" i="178"/>
  <c r="U50" i="178"/>
  <c r="U49" i="178"/>
  <c r="U48" i="178"/>
  <c r="U47" i="178"/>
  <c r="U63" i="177"/>
  <c r="U62" i="177"/>
  <c r="U61" i="177"/>
  <c r="U60" i="177"/>
  <c r="U59" i="177"/>
  <c r="U56" i="177"/>
  <c r="U55" i="177"/>
  <c r="U53" i="177"/>
  <c r="U52" i="177"/>
  <c r="U51" i="177"/>
  <c r="U50" i="177"/>
  <c r="U49" i="177"/>
  <c r="U48" i="177"/>
  <c r="U47" i="177"/>
  <c r="U63" i="52"/>
  <c r="U62" i="52"/>
  <c r="U61" i="52"/>
  <c r="U53" i="52"/>
  <c r="U51" i="52"/>
  <c r="U50" i="52"/>
  <c r="U49" i="52"/>
  <c r="U48" i="52"/>
  <c r="U47" i="52"/>
  <c r="U63" i="176"/>
  <c r="U62" i="176"/>
  <c r="U61" i="176"/>
  <c r="U60" i="176"/>
  <c r="U59" i="176"/>
  <c r="U58" i="176"/>
  <c r="U57" i="176"/>
  <c r="U56" i="176"/>
  <c r="U55" i="176"/>
  <c r="U53" i="176"/>
  <c r="U52" i="176"/>
  <c r="U51" i="176"/>
  <c r="U50" i="176"/>
  <c r="U49" i="176"/>
  <c r="U48" i="176"/>
  <c r="U47" i="176"/>
  <c r="U63" i="174"/>
  <c r="U62" i="174"/>
  <c r="U61" i="174"/>
  <c r="U60" i="174"/>
  <c r="U59" i="174"/>
  <c r="U58" i="174"/>
  <c r="U57" i="174"/>
  <c r="U56" i="174"/>
  <c r="U55" i="174"/>
  <c r="U54" i="174"/>
  <c r="U53" i="174"/>
  <c r="U52" i="174"/>
  <c r="U51" i="174"/>
  <c r="U50" i="174"/>
  <c r="U49" i="174"/>
  <c r="U48" i="174"/>
  <c r="U47" i="174"/>
  <c r="U63" i="48"/>
  <c r="U62" i="48"/>
  <c r="U61" i="48"/>
  <c r="U53" i="48"/>
  <c r="U52" i="48"/>
  <c r="U51" i="48"/>
  <c r="U50" i="48"/>
  <c r="U49" i="48"/>
  <c r="U48" i="48"/>
  <c r="U47" i="48"/>
  <c r="U63" i="67"/>
  <c r="U62" i="67"/>
  <c r="U60" i="67"/>
  <c r="U56" i="67"/>
  <c r="U55" i="67"/>
  <c r="U54" i="67"/>
  <c r="U53" i="67"/>
  <c r="U52" i="67"/>
  <c r="U51" i="67"/>
  <c r="U50" i="67"/>
  <c r="U49" i="67"/>
  <c r="U66" i="53"/>
  <c r="U65" i="53"/>
  <c r="U64" i="53"/>
  <c r="U63" i="53"/>
  <c r="U62" i="53"/>
  <c r="U59" i="53"/>
  <c r="U56" i="53"/>
  <c r="U54" i="53"/>
  <c r="U53" i="53"/>
  <c r="U52" i="53"/>
  <c r="U51" i="53"/>
  <c r="U50" i="53"/>
  <c r="U49" i="53"/>
  <c r="U63" i="165"/>
  <c r="U62" i="165"/>
  <c r="U61" i="165"/>
  <c r="U60" i="165"/>
  <c r="U59" i="165"/>
  <c r="U58" i="165"/>
  <c r="U57" i="165"/>
  <c r="U56" i="165"/>
  <c r="U55" i="165"/>
  <c r="U54" i="165"/>
  <c r="U53" i="165"/>
  <c r="U52" i="165"/>
  <c r="U51" i="165"/>
  <c r="U50" i="165"/>
  <c r="U49" i="165"/>
  <c r="U48" i="165"/>
  <c r="U47" i="165"/>
  <c r="U63" i="155"/>
  <c r="U62" i="155"/>
  <c r="U61" i="155"/>
  <c r="U60" i="155"/>
  <c r="U59" i="155"/>
  <c r="U58" i="155"/>
  <c r="U57" i="155"/>
  <c r="U56" i="155"/>
  <c r="U55" i="155"/>
  <c r="U53" i="155"/>
  <c r="U52" i="155"/>
  <c r="U51" i="155"/>
  <c r="U50" i="155"/>
  <c r="U49" i="155"/>
  <c r="U48" i="155"/>
  <c r="U47" i="155"/>
  <c r="U48" i="184"/>
  <c r="U49" i="184"/>
  <c r="U50" i="184"/>
  <c r="U51" i="184"/>
  <c r="U52" i="184"/>
  <c r="U53" i="184"/>
  <c r="U54" i="184"/>
  <c r="U55" i="184"/>
  <c r="U56" i="184"/>
  <c r="U57" i="184"/>
  <c r="U58" i="184"/>
  <c r="U59" i="184"/>
  <c r="U60" i="184"/>
  <c r="U61" i="184"/>
  <c r="U62" i="184"/>
  <c r="U63" i="184"/>
  <c r="U24" i="67"/>
  <c r="U23" i="67"/>
  <c r="U22" i="67"/>
  <c r="U21" i="67"/>
  <c r="U20" i="67"/>
  <c r="U19" i="67"/>
  <c r="U18" i="67"/>
  <c r="U17" i="67"/>
  <c r="U16" i="67"/>
  <c r="U15" i="67"/>
  <c r="U14" i="67"/>
  <c r="U13" i="67"/>
  <c r="U12" i="67"/>
  <c r="U24" i="179"/>
  <c r="U23" i="179"/>
  <c r="U22" i="179"/>
  <c r="U21" i="179"/>
  <c r="U20" i="179"/>
  <c r="U19" i="179"/>
  <c r="U18" i="179"/>
  <c r="U17" i="179"/>
  <c r="U16" i="179"/>
  <c r="U15" i="179"/>
  <c r="U14" i="179"/>
  <c r="U13" i="179"/>
  <c r="U12" i="179"/>
  <c r="U24" i="54"/>
  <c r="U23" i="54"/>
  <c r="U22" i="54"/>
  <c r="U21" i="54"/>
  <c r="U20" i="54"/>
  <c r="U19" i="54"/>
  <c r="U18" i="54"/>
  <c r="U17" i="54"/>
  <c r="U16" i="54"/>
  <c r="U15" i="54"/>
  <c r="U14" i="54"/>
  <c r="U13" i="54"/>
  <c r="U12" i="54"/>
  <c r="U24" i="178"/>
  <c r="U23" i="178"/>
  <c r="U22" i="178"/>
  <c r="U21" i="178"/>
  <c r="U20" i="178"/>
  <c r="U19" i="178"/>
  <c r="U18" i="178"/>
  <c r="U17" i="178"/>
  <c r="U16" i="178"/>
  <c r="U15" i="178"/>
  <c r="U14" i="178"/>
  <c r="U13" i="178"/>
  <c r="U12" i="178"/>
  <c r="U24" i="53"/>
  <c r="U23" i="53"/>
  <c r="U22" i="53"/>
  <c r="U21" i="53"/>
  <c r="U20" i="53"/>
  <c r="U19" i="53"/>
  <c r="U18" i="53"/>
  <c r="U17" i="53"/>
  <c r="U16" i="53"/>
  <c r="U15" i="53"/>
  <c r="U14" i="53"/>
  <c r="U13" i="53"/>
  <c r="U12" i="53"/>
  <c r="U24" i="177"/>
  <c r="U23" i="177"/>
  <c r="U22" i="177"/>
  <c r="U21" i="177"/>
  <c r="U20" i="177"/>
  <c r="U19" i="177"/>
  <c r="U18" i="177"/>
  <c r="U17" i="177"/>
  <c r="U16" i="177"/>
  <c r="U15" i="177"/>
  <c r="U14" i="177"/>
  <c r="U13" i="177"/>
  <c r="U12" i="177"/>
  <c r="U24" i="52"/>
  <c r="U23" i="52"/>
  <c r="U22" i="52"/>
  <c r="U21" i="52"/>
  <c r="U20" i="52"/>
  <c r="U19" i="52"/>
  <c r="U18" i="52"/>
  <c r="U17" i="52"/>
  <c r="U16" i="52"/>
  <c r="U15" i="52"/>
  <c r="U14" i="52"/>
  <c r="U13" i="52"/>
  <c r="U12" i="52"/>
  <c r="U24" i="176"/>
  <c r="U23" i="176"/>
  <c r="U22" i="176"/>
  <c r="U21" i="176"/>
  <c r="U20" i="176"/>
  <c r="U19" i="176"/>
  <c r="U18" i="176"/>
  <c r="U17" i="176"/>
  <c r="U16" i="176"/>
  <c r="U15" i="176"/>
  <c r="U14" i="176"/>
  <c r="U13" i="176"/>
  <c r="U12" i="176"/>
  <c r="U24" i="51"/>
  <c r="U23" i="51"/>
  <c r="U22" i="51"/>
  <c r="U21" i="51"/>
  <c r="U20" i="51"/>
  <c r="U19" i="51"/>
  <c r="U18" i="51"/>
  <c r="U17" i="51"/>
  <c r="U16" i="51"/>
  <c r="U15" i="51"/>
  <c r="U14" i="51"/>
  <c r="U13" i="51"/>
  <c r="U12" i="51"/>
  <c r="U24" i="175"/>
  <c r="U23" i="175"/>
  <c r="U22" i="175"/>
  <c r="U21" i="175"/>
  <c r="U20" i="175"/>
  <c r="U19" i="175"/>
  <c r="U18" i="175"/>
  <c r="U17" i="175"/>
  <c r="U16" i="175"/>
  <c r="U15" i="175"/>
  <c r="U14" i="175"/>
  <c r="U13" i="175"/>
  <c r="U12" i="175"/>
  <c r="U24" i="50"/>
  <c r="U23" i="50"/>
  <c r="U22" i="50"/>
  <c r="U21" i="50"/>
  <c r="U20" i="50"/>
  <c r="U19" i="50"/>
  <c r="U18" i="50"/>
  <c r="U17" i="50"/>
  <c r="U16" i="50"/>
  <c r="U15" i="50"/>
  <c r="U14" i="50"/>
  <c r="U13" i="50"/>
  <c r="U12" i="50"/>
  <c r="U24" i="174"/>
  <c r="U23" i="174"/>
  <c r="U22" i="174"/>
  <c r="U21" i="174"/>
  <c r="U20" i="174"/>
  <c r="U19" i="174"/>
  <c r="U18" i="174"/>
  <c r="U17" i="174"/>
  <c r="U16" i="174"/>
  <c r="U15" i="174"/>
  <c r="U14" i="174"/>
  <c r="U13" i="174"/>
  <c r="U12" i="174"/>
  <c r="U23" i="49"/>
  <c r="U22" i="49"/>
  <c r="U21" i="49"/>
  <c r="U20" i="49"/>
  <c r="U19" i="49"/>
  <c r="U18" i="49"/>
  <c r="U17" i="49"/>
  <c r="U16" i="49"/>
  <c r="U15" i="49"/>
  <c r="U14" i="49"/>
  <c r="U13" i="49"/>
  <c r="U12" i="49"/>
  <c r="U24" i="173"/>
  <c r="U23" i="173"/>
  <c r="U22" i="173"/>
  <c r="U21" i="173"/>
  <c r="U20" i="173"/>
  <c r="U19" i="173"/>
  <c r="U18" i="173"/>
  <c r="U17" i="173"/>
  <c r="U16" i="173"/>
  <c r="U15" i="173"/>
  <c r="U14" i="173"/>
  <c r="U13" i="173"/>
  <c r="U12" i="173"/>
  <c r="U24" i="48"/>
  <c r="U23" i="48"/>
  <c r="U22" i="48"/>
  <c r="U21" i="48"/>
  <c r="U20" i="48"/>
  <c r="U19" i="48"/>
  <c r="U18" i="48"/>
  <c r="U17" i="48"/>
  <c r="U16" i="48"/>
  <c r="U15" i="48"/>
  <c r="U14" i="48"/>
  <c r="U13" i="48"/>
  <c r="U12" i="48"/>
  <c r="U24" i="172"/>
  <c r="U23" i="172"/>
  <c r="U22" i="172"/>
  <c r="U21" i="172"/>
  <c r="U20" i="172"/>
  <c r="U19" i="172"/>
  <c r="U18" i="172"/>
  <c r="U17" i="172"/>
  <c r="U16" i="172"/>
  <c r="U15" i="172"/>
  <c r="U14" i="172"/>
  <c r="U13" i="172"/>
  <c r="U12" i="172"/>
  <c r="U24" i="47"/>
  <c r="U23" i="47"/>
  <c r="U22" i="47"/>
  <c r="U21" i="47"/>
  <c r="U20" i="47"/>
  <c r="U19" i="47"/>
  <c r="U18" i="47"/>
  <c r="U17" i="47"/>
  <c r="U16" i="47"/>
  <c r="U15" i="47"/>
  <c r="U14" i="47"/>
  <c r="U13" i="47"/>
  <c r="U12" i="47"/>
  <c r="U24" i="171"/>
  <c r="U23" i="171"/>
  <c r="U22" i="171"/>
  <c r="U21" i="171"/>
  <c r="U20" i="171"/>
  <c r="U19" i="171"/>
  <c r="U18" i="171"/>
  <c r="U17" i="171"/>
  <c r="U16" i="171"/>
  <c r="U15" i="171"/>
  <c r="U14" i="171"/>
  <c r="U13" i="171"/>
  <c r="U12" i="171"/>
  <c r="U24" i="46"/>
  <c r="U23" i="46"/>
  <c r="U22" i="46"/>
  <c r="U21" i="46"/>
  <c r="U20" i="46"/>
  <c r="U19" i="46"/>
  <c r="U18" i="46"/>
  <c r="U17" i="46"/>
  <c r="U16" i="46"/>
  <c r="U15" i="46"/>
  <c r="U14" i="46"/>
  <c r="U13" i="46"/>
  <c r="U12" i="46"/>
  <c r="U24" i="170"/>
  <c r="U23" i="170"/>
  <c r="U22" i="170"/>
  <c r="U21" i="170"/>
  <c r="U20" i="170"/>
  <c r="U19" i="170"/>
  <c r="U18" i="170"/>
  <c r="U17" i="170"/>
  <c r="U16" i="170"/>
  <c r="U15" i="170"/>
  <c r="U14" i="170"/>
  <c r="U13" i="170"/>
  <c r="U12" i="170"/>
  <c r="U24" i="45"/>
  <c r="U23" i="45"/>
  <c r="U22" i="45"/>
  <c r="U21" i="45"/>
  <c r="U20" i="45"/>
  <c r="U19" i="45"/>
  <c r="U18" i="45"/>
  <c r="U17" i="45"/>
  <c r="U16" i="45"/>
  <c r="U15" i="45"/>
  <c r="U14" i="45"/>
  <c r="U13" i="45"/>
  <c r="U12" i="45"/>
  <c r="U24" i="169"/>
  <c r="U23" i="169"/>
  <c r="U22" i="169"/>
  <c r="U21" i="169"/>
  <c r="U20" i="169"/>
  <c r="U19" i="169"/>
  <c r="U18" i="169"/>
  <c r="U17" i="169"/>
  <c r="U16" i="169"/>
  <c r="U15" i="169"/>
  <c r="U14" i="169"/>
  <c r="U13" i="169"/>
  <c r="U12" i="169"/>
  <c r="U24" i="44"/>
  <c r="U23" i="44"/>
  <c r="U22" i="44"/>
  <c r="U21" i="44"/>
  <c r="U20" i="44"/>
  <c r="U19" i="44"/>
  <c r="U18" i="44"/>
  <c r="U17" i="44"/>
  <c r="U16" i="44"/>
  <c r="U15" i="44"/>
  <c r="U14" i="44"/>
  <c r="U13" i="44"/>
  <c r="U12" i="44"/>
  <c r="U24" i="168"/>
  <c r="U23" i="168"/>
  <c r="U22" i="168"/>
  <c r="U21" i="168"/>
  <c r="U20" i="168"/>
  <c r="U19" i="168"/>
  <c r="U18" i="168"/>
  <c r="U17" i="168"/>
  <c r="U16" i="168"/>
  <c r="U15" i="168"/>
  <c r="U14" i="168"/>
  <c r="U13" i="168"/>
  <c r="U12" i="168"/>
  <c r="U24" i="154"/>
  <c r="U23" i="154"/>
  <c r="U22" i="154"/>
  <c r="U21" i="154"/>
  <c r="U20" i="154"/>
  <c r="U19" i="154"/>
  <c r="U18" i="154"/>
  <c r="U17" i="154"/>
  <c r="U16" i="154"/>
  <c r="U15" i="154"/>
  <c r="U14" i="154"/>
  <c r="U13" i="154"/>
  <c r="U12" i="154"/>
  <c r="U24" i="167"/>
  <c r="U23" i="167"/>
  <c r="U22" i="167"/>
  <c r="U21" i="167"/>
  <c r="U20" i="167"/>
  <c r="U19" i="167"/>
  <c r="U18" i="167"/>
  <c r="U17" i="167"/>
  <c r="U16" i="167"/>
  <c r="U15" i="167"/>
  <c r="U14" i="167"/>
  <c r="U13" i="167"/>
  <c r="U12" i="167"/>
  <c r="U24" i="153"/>
  <c r="U23" i="153"/>
  <c r="U22" i="153"/>
  <c r="U21" i="153"/>
  <c r="U20" i="153"/>
  <c r="U19" i="153"/>
  <c r="U18" i="153"/>
  <c r="U17" i="153"/>
  <c r="U16" i="153"/>
  <c r="U15" i="153"/>
  <c r="U14" i="153"/>
  <c r="U13" i="153"/>
  <c r="U12" i="153"/>
  <c r="U24" i="166"/>
  <c r="U23" i="166"/>
  <c r="U22" i="166"/>
  <c r="U21" i="166"/>
  <c r="U20" i="166"/>
  <c r="U19" i="166"/>
  <c r="U18" i="166"/>
  <c r="U17" i="166"/>
  <c r="U16" i="166"/>
  <c r="U15" i="166"/>
  <c r="U14" i="166"/>
  <c r="U13" i="166"/>
  <c r="U12" i="166"/>
  <c r="U24" i="152"/>
  <c r="U23" i="152"/>
  <c r="U22" i="152"/>
  <c r="U21" i="152"/>
  <c r="U20" i="152"/>
  <c r="U19" i="152"/>
  <c r="U18" i="152"/>
  <c r="U17" i="152"/>
  <c r="U16" i="152"/>
  <c r="U15" i="152"/>
  <c r="U14" i="152"/>
  <c r="U13" i="152"/>
  <c r="U12" i="152"/>
  <c r="U24" i="165"/>
  <c r="U23" i="165"/>
  <c r="U22" i="165"/>
  <c r="U21" i="165"/>
  <c r="U20" i="165"/>
  <c r="U19" i="165"/>
  <c r="U18" i="165"/>
  <c r="U17" i="165"/>
  <c r="U16" i="165"/>
  <c r="U15" i="165"/>
  <c r="U14" i="165"/>
  <c r="U13" i="165"/>
  <c r="U12" i="165"/>
  <c r="U24" i="151"/>
  <c r="U23" i="151"/>
  <c r="U22" i="151"/>
  <c r="U21" i="151"/>
  <c r="U20" i="151"/>
  <c r="U19" i="151"/>
  <c r="U18" i="151"/>
  <c r="U17" i="151"/>
  <c r="U16" i="151"/>
  <c r="U15" i="151"/>
  <c r="U14" i="151"/>
  <c r="U13" i="151"/>
  <c r="U12" i="151"/>
  <c r="U24" i="164"/>
  <c r="U23" i="164"/>
  <c r="U22" i="164"/>
  <c r="U21" i="164"/>
  <c r="U20" i="164"/>
  <c r="U19" i="164"/>
  <c r="U18" i="164"/>
  <c r="U17" i="164"/>
  <c r="U16" i="164"/>
  <c r="U15" i="164"/>
  <c r="U14" i="164"/>
  <c r="U13" i="164"/>
  <c r="U12" i="164"/>
  <c r="U24" i="150"/>
  <c r="U23" i="150"/>
  <c r="U22" i="150"/>
  <c r="U21" i="150"/>
  <c r="U20" i="150"/>
  <c r="U19" i="150"/>
  <c r="U18" i="150"/>
  <c r="U17" i="150"/>
  <c r="U16" i="150"/>
  <c r="U15" i="150"/>
  <c r="U14" i="150"/>
  <c r="U13" i="150"/>
  <c r="U12" i="150"/>
  <c r="U24" i="163"/>
  <c r="U23" i="163"/>
  <c r="U22" i="163"/>
  <c r="U21" i="163"/>
  <c r="U20" i="163"/>
  <c r="U19" i="163"/>
  <c r="U18" i="163"/>
  <c r="U17" i="163"/>
  <c r="U16" i="163"/>
  <c r="U15" i="163"/>
  <c r="U14" i="163"/>
  <c r="U13" i="163"/>
  <c r="U12" i="163"/>
  <c r="U24" i="149"/>
  <c r="U23" i="149"/>
  <c r="U22" i="149"/>
  <c r="U21" i="149"/>
  <c r="U20" i="149"/>
  <c r="U19" i="149"/>
  <c r="U18" i="149"/>
  <c r="U17" i="149"/>
  <c r="U16" i="149"/>
  <c r="U15" i="149"/>
  <c r="U14" i="149"/>
  <c r="U13" i="149"/>
  <c r="U12" i="149"/>
  <c r="U24" i="162"/>
  <c r="U23" i="162"/>
  <c r="U22" i="162"/>
  <c r="U21" i="162"/>
  <c r="U20" i="162"/>
  <c r="U19" i="162"/>
  <c r="U18" i="162"/>
  <c r="U17" i="162"/>
  <c r="U16" i="162"/>
  <c r="U15" i="162"/>
  <c r="U14" i="162"/>
  <c r="U13" i="162"/>
  <c r="U12" i="162"/>
  <c r="U22" i="148"/>
  <c r="U21" i="148"/>
  <c r="U40" i="148" s="1"/>
  <c r="U20" i="148"/>
  <c r="U39" i="148" s="1"/>
  <c r="U19" i="148"/>
  <c r="U38" i="148" s="1"/>
  <c r="U18" i="148"/>
  <c r="U37" i="148" s="1"/>
  <c r="U17" i="148"/>
  <c r="U36" i="148" s="1"/>
  <c r="U16" i="148"/>
  <c r="U35" i="148" s="1"/>
  <c r="U15" i="148"/>
  <c r="U34" i="148" s="1"/>
  <c r="U14" i="148"/>
  <c r="U33" i="148" s="1"/>
  <c r="U13" i="148"/>
  <c r="U12" i="148"/>
  <c r="U24" i="161"/>
  <c r="U23" i="161"/>
  <c r="U22" i="161"/>
  <c r="U21" i="161"/>
  <c r="U20" i="161"/>
  <c r="U19" i="161"/>
  <c r="U18" i="161"/>
  <c r="U17" i="161"/>
  <c r="U16" i="161"/>
  <c r="U15" i="161"/>
  <c r="U14" i="161"/>
  <c r="U13" i="161"/>
  <c r="U12" i="161"/>
  <c r="U24" i="147"/>
  <c r="U23" i="147"/>
  <c r="U22" i="147"/>
  <c r="U21" i="147"/>
  <c r="U20" i="147"/>
  <c r="U19" i="147"/>
  <c r="U18" i="147"/>
  <c r="U17" i="147"/>
  <c r="U16" i="147"/>
  <c r="U15" i="147"/>
  <c r="U14" i="147"/>
  <c r="U13" i="147"/>
  <c r="U12" i="147"/>
  <c r="U24" i="160"/>
  <c r="U23" i="160"/>
  <c r="U22" i="160"/>
  <c r="U21" i="160"/>
  <c r="U20" i="160"/>
  <c r="U19" i="160"/>
  <c r="U18" i="160"/>
  <c r="U17" i="160"/>
  <c r="U16" i="160"/>
  <c r="U15" i="160"/>
  <c r="U14" i="160"/>
  <c r="U13" i="160"/>
  <c r="U12" i="160"/>
  <c r="U24" i="146"/>
  <c r="U23" i="146"/>
  <c r="U22" i="146"/>
  <c r="U21" i="146"/>
  <c r="U20" i="146"/>
  <c r="U19" i="146"/>
  <c r="U18" i="146"/>
  <c r="U17" i="146"/>
  <c r="U16" i="146"/>
  <c r="U15" i="146"/>
  <c r="U14" i="146"/>
  <c r="U13" i="146"/>
  <c r="U12" i="146"/>
  <c r="U24" i="159"/>
  <c r="U23" i="159"/>
  <c r="U22" i="159"/>
  <c r="U21" i="159"/>
  <c r="U20" i="159"/>
  <c r="U19" i="159"/>
  <c r="U18" i="159"/>
  <c r="U17" i="159"/>
  <c r="U16" i="159"/>
  <c r="U15" i="159"/>
  <c r="U14" i="159"/>
  <c r="U13" i="159"/>
  <c r="U12" i="159"/>
  <c r="U24" i="84"/>
  <c r="U23" i="84"/>
  <c r="U22" i="84"/>
  <c r="U21" i="84"/>
  <c r="U20" i="84"/>
  <c r="U19" i="84"/>
  <c r="U18" i="84"/>
  <c r="U17" i="84"/>
  <c r="U16" i="84"/>
  <c r="U15" i="84"/>
  <c r="U14" i="84"/>
  <c r="U13" i="84"/>
  <c r="U12" i="84"/>
  <c r="U24" i="158"/>
  <c r="U23" i="158"/>
  <c r="U22" i="158"/>
  <c r="U21" i="158"/>
  <c r="U20" i="158"/>
  <c r="U19" i="158"/>
  <c r="U18" i="158"/>
  <c r="U17" i="158"/>
  <c r="U16" i="158"/>
  <c r="U15" i="158"/>
  <c r="U14" i="158"/>
  <c r="U13" i="158"/>
  <c r="U12" i="158"/>
  <c r="U24" i="82"/>
  <c r="U23" i="82"/>
  <c r="U22" i="82"/>
  <c r="U21" i="82"/>
  <c r="U20" i="82"/>
  <c r="U19" i="82"/>
  <c r="U18" i="82"/>
  <c r="U17" i="82"/>
  <c r="U16" i="82"/>
  <c r="U15" i="82"/>
  <c r="U14" i="82"/>
  <c r="U13" i="82"/>
  <c r="U12" i="82"/>
  <c r="U24" i="157"/>
  <c r="U23" i="157"/>
  <c r="U22" i="157"/>
  <c r="U21" i="157"/>
  <c r="U20" i="157"/>
  <c r="U19" i="157"/>
  <c r="U18" i="157"/>
  <c r="U17" i="157"/>
  <c r="U16" i="157"/>
  <c r="U15" i="157"/>
  <c r="U14" i="157"/>
  <c r="U13" i="157"/>
  <c r="U12" i="157"/>
  <c r="U24" i="80"/>
  <c r="U23" i="80"/>
  <c r="U22" i="80"/>
  <c r="U21" i="80"/>
  <c r="U20" i="80"/>
  <c r="U19" i="80"/>
  <c r="U18" i="80"/>
  <c r="U17" i="80"/>
  <c r="U16" i="80"/>
  <c r="U15" i="80"/>
  <c r="U14" i="80"/>
  <c r="U13" i="80"/>
  <c r="U12" i="80"/>
  <c r="U23" i="155"/>
  <c r="U22" i="155"/>
  <c r="U21" i="155"/>
  <c r="U20" i="155"/>
  <c r="U19" i="155"/>
  <c r="U18" i="155"/>
  <c r="U17" i="155"/>
  <c r="U16" i="155"/>
  <c r="U15" i="155"/>
  <c r="U14" i="155"/>
  <c r="U13" i="155"/>
  <c r="U12" i="155"/>
  <c r="O23" i="55"/>
  <c r="U24" i="156"/>
  <c r="U23" i="156"/>
  <c r="U22" i="156"/>
  <c r="U21" i="156"/>
  <c r="U20" i="156"/>
  <c r="U19" i="156"/>
  <c r="U18" i="156"/>
  <c r="U17" i="156"/>
  <c r="U16" i="156"/>
  <c r="U15" i="156"/>
  <c r="U14" i="156"/>
  <c r="U13" i="156"/>
  <c r="U12" i="156"/>
  <c r="U23" i="68"/>
  <c r="U22" i="68"/>
  <c r="U21" i="68"/>
  <c r="U20" i="68"/>
  <c r="U19" i="68"/>
  <c r="U18" i="68"/>
  <c r="U17" i="68"/>
  <c r="U16" i="68"/>
  <c r="U23" i="184"/>
  <c r="U22" i="184"/>
  <c r="U21" i="184"/>
  <c r="U20" i="184"/>
  <c r="U19" i="184"/>
  <c r="U18" i="184"/>
  <c r="U17" i="184"/>
  <c r="U16" i="184"/>
  <c r="U15" i="184"/>
  <c r="U14" i="184"/>
  <c r="U13" i="184"/>
  <c r="U12" i="184"/>
  <c r="T63" i="53"/>
  <c r="S63" i="53"/>
  <c r="R63" i="53"/>
  <c r="Q63" i="53"/>
  <c r="P63" i="53"/>
  <c r="O63" i="53"/>
  <c r="N63" i="53"/>
  <c r="M63" i="53"/>
  <c r="L63" i="53"/>
  <c r="K63" i="53"/>
  <c r="J63" i="53"/>
  <c r="I63" i="53"/>
  <c r="H63" i="53"/>
  <c r="G63" i="53"/>
  <c r="F63" i="53"/>
  <c r="E63" i="53"/>
  <c r="T62" i="53"/>
  <c r="S62" i="53"/>
  <c r="R62" i="53"/>
  <c r="Q62" i="53"/>
  <c r="P62" i="53"/>
  <c r="O62" i="53"/>
  <c r="N62" i="53"/>
  <c r="M62" i="53"/>
  <c r="L62" i="53"/>
  <c r="K62" i="53"/>
  <c r="J62" i="53"/>
  <c r="I62" i="53"/>
  <c r="H62" i="53"/>
  <c r="G62" i="53"/>
  <c r="F62" i="53"/>
  <c r="E62" i="53"/>
  <c r="T61" i="53"/>
  <c r="S61" i="53"/>
  <c r="R61" i="53"/>
  <c r="Q61" i="53"/>
  <c r="P61" i="53"/>
  <c r="O61" i="53"/>
  <c r="N61" i="53"/>
  <c r="M61" i="53"/>
  <c r="L61" i="53"/>
  <c r="K61" i="53"/>
  <c r="J61" i="53"/>
  <c r="I61" i="53"/>
  <c r="H61" i="53"/>
  <c r="G61" i="53"/>
  <c r="F61" i="53"/>
  <c r="E61" i="53"/>
  <c r="T60" i="53"/>
  <c r="S60" i="53"/>
  <c r="R60" i="53"/>
  <c r="Q60" i="53"/>
  <c r="P60" i="53"/>
  <c r="O60" i="53"/>
  <c r="N60" i="53"/>
  <c r="M60" i="53"/>
  <c r="L60" i="53"/>
  <c r="K60" i="53"/>
  <c r="J60" i="53"/>
  <c r="I60" i="53"/>
  <c r="H60" i="53"/>
  <c r="G60" i="53"/>
  <c r="F60" i="53"/>
  <c r="E60" i="53"/>
  <c r="T59" i="53"/>
  <c r="S59" i="53"/>
  <c r="R59" i="53"/>
  <c r="Q59" i="53"/>
  <c r="P59" i="53"/>
  <c r="O59" i="53"/>
  <c r="N59" i="53"/>
  <c r="M59" i="53"/>
  <c r="L59" i="53"/>
  <c r="K59" i="53"/>
  <c r="J59" i="53"/>
  <c r="I59" i="53"/>
  <c r="H59" i="53"/>
  <c r="G59" i="53"/>
  <c r="F59" i="53"/>
  <c r="E59" i="53"/>
  <c r="T58" i="53"/>
  <c r="S58" i="53"/>
  <c r="R58" i="53"/>
  <c r="Q58" i="53"/>
  <c r="P58" i="53"/>
  <c r="O58" i="53"/>
  <c r="N58" i="53"/>
  <c r="M58" i="53"/>
  <c r="L58" i="53"/>
  <c r="K58" i="53"/>
  <c r="J58" i="53"/>
  <c r="I58" i="53"/>
  <c r="H58" i="53"/>
  <c r="G58" i="53"/>
  <c r="F58" i="53"/>
  <c r="E58" i="53"/>
  <c r="T57" i="53"/>
  <c r="S57" i="53"/>
  <c r="R57" i="53"/>
  <c r="Q57" i="53"/>
  <c r="P57" i="53"/>
  <c r="O57" i="53"/>
  <c r="N57" i="53"/>
  <c r="M57" i="53"/>
  <c r="L57" i="53"/>
  <c r="K57" i="53"/>
  <c r="J57" i="53"/>
  <c r="I57" i="53"/>
  <c r="H57" i="53"/>
  <c r="G57" i="53"/>
  <c r="F57" i="53"/>
  <c r="E57" i="53"/>
  <c r="T56" i="53"/>
  <c r="S56" i="53"/>
  <c r="R56" i="53"/>
  <c r="Q56" i="53"/>
  <c r="P56" i="53"/>
  <c r="N56" i="53"/>
  <c r="M56" i="53"/>
  <c r="L56" i="53"/>
  <c r="K56" i="53"/>
  <c r="J56" i="53"/>
  <c r="I56" i="53"/>
  <c r="H56" i="53"/>
  <c r="G56" i="53"/>
  <c r="F56" i="53"/>
  <c r="E56" i="53"/>
  <c r="T55" i="53"/>
  <c r="S55" i="53"/>
  <c r="R55" i="53"/>
  <c r="Q55" i="53"/>
  <c r="P55" i="53"/>
  <c r="O55" i="53"/>
  <c r="N55" i="53"/>
  <c r="M55" i="53"/>
  <c r="L55" i="53"/>
  <c r="K55" i="53"/>
  <c r="J55" i="53"/>
  <c r="I55" i="53"/>
  <c r="H55" i="53"/>
  <c r="G55" i="53"/>
  <c r="F55" i="53"/>
  <c r="E55" i="53"/>
  <c r="T43" i="53"/>
  <c r="S43" i="53"/>
  <c r="R43" i="53"/>
  <c r="Q43" i="53"/>
  <c r="P43" i="53"/>
  <c r="O43" i="53"/>
  <c r="N43" i="53"/>
  <c r="M43" i="53"/>
  <c r="L43" i="53"/>
  <c r="K43" i="53"/>
  <c r="J43" i="53"/>
  <c r="I43" i="53"/>
  <c r="H43" i="53"/>
  <c r="G43" i="53"/>
  <c r="F43" i="53"/>
  <c r="E43" i="53"/>
  <c r="D43" i="53"/>
  <c r="C43" i="53"/>
  <c r="T42" i="53"/>
  <c r="S42" i="53"/>
  <c r="R42" i="53"/>
  <c r="Q42" i="53"/>
  <c r="P42" i="53"/>
  <c r="O42" i="53"/>
  <c r="N42" i="53"/>
  <c r="M42" i="53"/>
  <c r="L42" i="53"/>
  <c r="K42" i="53"/>
  <c r="J42" i="53"/>
  <c r="I42" i="53"/>
  <c r="H42" i="53"/>
  <c r="G42" i="53"/>
  <c r="F42" i="53"/>
  <c r="E42" i="53"/>
  <c r="D42" i="53"/>
  <c r="C42" i="53"/>
  <c r="T41" i="53"/>
  <c r="S41" i="53"/>
  <c r="R41" i="53"/>
  <c r="Q41" i="53"/>
  <c r="P41" i="53"/>
  <c r="O41" i="53"/>
  <c r="N41" i="53"/>
  <c r="M41" i="53"/>
  <c r="L41" i="53"/>
  <c r="K41" i="53"/>
  <c r="J41" i="53"/>
  <c r="I41" i="53"/>
  <c r="H41" i="53"/>
  <c r="G41" i="53"/>
  <c r="F41" i="53"/>
  <c r="E41" i="53"/>
  <c r="D41" i="53"/>
  <c r="C41" i="53"/>
  <c r="T40" i="53"/>
  <c r="S40" i="53"/>
  <c r="R40" i="53"/>
  <c r="Q40" i="53"/>
  <c r="P40" i="53"/>
  <c r="O40" i="53"/>
  <c r="N40" i="53"/>
  <c r="M40" i="53"/>
  <c r="L40" i="53"/>
  <c r="K40" i="53"/>
  <c r="J40" i="53"/>
  <c r="I40" i="53"/>
  <c r="H40" i="53"/>
  <c r="G40" i="53"/>
  <c r="F40" i="53"/>
  <c r="E40" i="53"/>
  <c r="D40" i="53"/>
  <c r="C40" i="53"/>
  <c r="T39" i="53"/>
  <c r="S39" i="53"/>
  <c r="R39" i="53"/>
  <c r="Q39" i="53"/>
  <c r="P39" i="53"/>
  <c r="O39" i="53"/>
  <c r="N39" i="53"/>
  <c r="M39" i="53"/>
  <c r="L39" i="53"/>
  <c r="K39" i="53"/>
  <c r="J39" i="53"/>
  <c r="I39" i="53"/>
  <c r="H39" i="53"/>
  <c r="G39" i="53"/>
  <c r="F39" i="53"/>
  <c r="E39" i="53"/>
  <c r="D39" i="53"/>
  <c r="C39" i="53"/>
  <c r="T38" i="53"/>
  <c r="S38" i="53"/>
  <c r="R38" i="53"/>
  <c r="Q38" i="53"/>
  <c r="P38" i="53"/>
  <c r="O38" i="53"/>
  <c r="N38" i="53"/>
  <c r="M38" i="53"/>
  <c r="L38" i="53"/>
  <c r="K38" i="53"/>
  <c r="J38" i="53"/>
  <c r="I38" i="53"/>
  <c r="H38" i="53"/>
  <c r="G38" i="53"/>
  <c r="F38" i="53"/>
  <c r="E38" i="53"/>
  <c r="D38" i="53"/>
  <c r="C38" i="53"/>
  <c r="T37" i="53"/>
  <c r="S37" i="53"/>
  <c r="R37" i="53"/>
  <c r="Q37" i="53"/>
  <c r="P37" i="53"/>
  <c r="O37" i="53"/>
  <c r="N37" i="53"/>
  <c r="M37" i="53"/>
  <c r="L37" i="53"/>
  <c r="K37" i="53"/>
  <c r="J37" i="53"/>
  <c r="I37" i="53"/>
  <c r="H37" i="53"/>
  <c r="G37" i="53"/>
  <c r="F37" i="53"/>
  <c r="E37" i="53"/>
  <c r="D37" i="53"/>
  <c r="C37" i="53"/>
  <c r="T36" i="53"/>
  <c r="S36" i="53"/>
  <c r="R36" i="53"/>
  <c r="Q36" i="53"/>
  <c r="P36" i="53"/>
  <c r="N36" i="53"/>
  <c r="M36" i="53"/>
  <c r="L36" i="53"/>
  <c r="K36" i="53"/>
  <c r="J36" i="53"/>
  <c r="I36" i="53"/>
  <c r="H36" i="53"/>
  <c r="G36" i="53"/>
  <c r="F36" i="53"/>
  <c r="E36" i="53"/>
  <c r="D36" i="53"/>
  <c r="C36" i="53"/>
  <c r="T35" i="53"/>
  <c r="S35" i="53"/>
  <c r="R35" i="53"/>
  <c r="Q35" i="53"/>
  <c r="P35" i="53"/>
  <c r="O35" i="53"/>
  <c r="N35" i="53"/>
  <c r="M35" i="53"/>
  <c r="L35" i="53"/>
  <c r="K35" i="53"/>
  <c r="J35" i="53"/>
  <c r="I35" i="53"/>
  <c r="H35" i="53"/>
  <c r="G35" i="53"/>
  <c r="F35" i="53"/>
  <c r="E35" i="53"/>
  <c r="D35" i="53"/>
  <c r="C35" i="53"/>
  <c r="T63" i="172"/>
  <c r="S63" i="172"/>
  <c r="R63" i="172"/>
  <c r="Q63" i="172"/>
  <c r="P63" i="172"/>
  <c r="T62" i="172"/>
  <c r="S62" i="172"/>
  <c r="R62" i="172"/>
  <c r="Q62" i="172"/>
  <c r="P62" i="172"/>
  <c r="T61" i="172"/>
  <c r="S61" i="172"/>
  <c r="R61" i="172"/>
  <c r="Q61" i="172"/>
  <c r="P61" i="172"/>
  <c r="T60" i="172"/>
  <c r="S60" i="172"/>
  <c r="R60" i="172"/>
  <c r="Q60" i="172"/>
  <c r="P60" i="172"/>
  <c r="T59" i="172"/>
  <c r="S59" i="172"/>
  <c r="R59" i="172"/>
  <c r="Q59" i="172"/>
  <c r="P59" i="172"/>
  <c r="T58" i="172"/>
  <c r="S58" i="172"/>
  <c r="R58" i="172"/>
  <c r="Q58" i="172"/>
  <c r="P58" i="172"/>
  <c r="T57" i="172"/>
  <c r="S57" i="172"/>
  <c r="R57" i="172"/>
  <c r="Q57" i="172"/>
  <c r="P57" i="172"/>
  <c r="T56" i="172"/>
  <c r="S56" i="172"/>
  <c r="R56" i="172"/>
  <c r="Q56" i="172"/>
  <c r="P56" i="172"/>
  <c r="T55" i="172"/>
  <c r="S55" i="172"/>
  <c r="R55" i="172"/>
  <c r="Q55" i="172"/>
  <c r="P55" i="172"/>
  <c r="T63" i="47"/>
  <c r="S63" i="47"/>
  <c r="R63" i="47"/>
  <c r="Q63" i="47"/>
  <c r="P63" i="47"/>
  <c r="T62" i="47"/>
  <c r="S62" i="47"/>
  <c r="R62" i="47"/>
  <c r="Q62" i="47"/>
  <c r="P62" i="47"/>
  <c r="T61" i="47"/>
  <c r="S61" i="47"/>
  <c r="R61" i="47"/>
  <c r="Q61" i="47"/>
  <c r="P61" i="47"/>
  <c r="T60" i="47"/>
  <c r="S60" i="47"/>
  <c r="R60" i="47"/>
  <c r="Q60" i="47"/>
  <c r="P60" i="47"/>
  <c r="T59" i="47"/>
  <c r="S59" i="47"/>
  <c r="R59" i="47"/>
  <c r="Q59" i="47"/>
  <c r="P59" i="47"/>
  <c r="T58" i="47"/>
  <c r="S58" i="47"/>
  <c r="R58" i="47"/>
  <c r="Q58" i="47"/>
  <c r="P58" i="47"/>
  <c r="T57" i="47"/>
  <c r="S57" i="47"/>
  <c r="R57" i="47"/>
  <c r="Q57" i="47"/>
  <c r="P57" i="47"/>
  <c r="T56" i="47"/>
  <c r="S56" i="47"/>
  <c r="R56" i="47"/>
  <c r="Q56" i="47"/>
  <c r="P56" i="47"/>
  <c r="T55" i="47"/>
  <c r="S55" i="47"/>
  <c r="R55" i="47"/>
  <c r="Q55" i="47"/>
  <c r="P55" i="47"/>
  <c r="T63" i="46"/>
  <c r="S63" i="46"/>
  <c r="R63" i="46"/>
  <c r="Q63" i="46"/>
  <c r="P63" i="46"/>
  <c r="T62" i="46"/>
  <c r="S62" i="46"/>
  <c r="R62" i="46"/>
  <c r="Q62" i="46"/>
  <c r="P62" i="46"/>
  <c r="T61" i="46"/>
  <c r="S61" i="46"/>
  <c r="R61" i="46"/>
  <c r="Q61" i="46"/>
  <c r="P61" i="46"/>
  <c r="T60" i="46"/>
  <c r="S60" i="46"/>
  <c r="R60" i="46"/>
  <c r="Q60" i="46"/>
  <c r="P60" i="46"/>
  <c r="T59" i="46"/>
  <c r="S59" i="46"/>
  <c r="R59" i="46"/>
  <c r="Q59" i="46"/>
  <c r="P59" i="46"/>
  <c r="T58" i="46"/>
  <c r="S58" i="46"/>
  <c r="R58" i="46"/>
  <c r="Q58" i="46"/>
  <c r="P58" i="46"/>
  <c r="T57" i="46"/>
  <c r="S57" i="46"/>
  <c r="R57" i="46"/>
  <c r="Q57" i="46"/>
  <c r="P57" i="46"/>
  <c r="T56" i="46"/>
  <c r="S56" i="46"/>
  <c r="R56" i="46"/>
  <c r="Q56" i="46"/>
  <c r="P56" i="46"/>
  <c r="T55" i="46"/>
  <c r="S55" i="46"/>
  <c r="R55" i="46"/>
  <c r="Q55" i="46"/>
  <c r="P55" i="46"/>
  <c r="T63" i="169"/>
  <c r="S63" i="169"/>
  <c r="R63" i="169"/>
  <c r="Q63" i="169"/>
  <c r="N63" i="169"/>
  <c r="M63" i="169"/>
  <c r="L63" i="169"/>
  <c r="K63" i="169"/>
  <c r="J63" i="169"/>
  <c r="I63" i="169"/>
  <c r="H63" i="169"/>
  <c r="G63" i="169"/>
  <c r="F63" i="169"/>
  <c r="E63" i="169"/>
  <c r="D63" i="169"/>
  <c r="T62" i="169"/>
  <c r="S62" i="169"/>
  <c r="R62" i="169"/>
  <c r="Q62" i="169"/>
  <c r="N62" i="169"/>
  <c r="M62" i="169"/>
  <c r="L62" i="169"/>
  <c r="K62" i="169"/>
  <c r="J62" i="169"/>
  <c r="I62" i="169"/>
  <c r="H62" i="169"/>
  <c r="G62" i="169"/>
  <c r="F62" i="169"/>
  <c r="E62" i="169"/>
  <c r="D62" i="169"/>
  <c r="T61" i="169"/>
  <c r="S61" i="169"/>
  <c r="R61" i="169"/>
  <c r="Q61" i="169"/>
  <c r="N61" i="169"/>
  <c r="M61" i="169"/>
  <c r="L61" i="169"/>
  <c r="K61" i="169"/>
  <c r="J61" i="169"/>
  <c r="I61" i="169"/>
  <c r="H61" i="169"/>
  <c r="G61" i="169"/>
  <c r="F61" i="169"/>
  <c r="E61" i="169"/>
  <c r="D61" i="169"/>
  <c r="T60" i="169"/>
  <c r="S60" i="169"/>
  <c r="R60" i="169"/>
  <c r="Q60" i="169"/>
  <c r="N60" i="169"/>
  <c r="M60" i="169"/>
  <c r="L60" i="169"/>
  <c r="K60" i="169"/>
  <c r="J60" i="169"/>
  <c r="I60" i="169"/>
  <c r="H60" i="169"/>
  <c r="G60" i="169"/>
  <c r="F60" i="169"/>
  <c r="E60" i="169"/>
  <c r="D60" i="169"/>
  <c r="T59" i="169"/>
  <c r="S59" i="169"/>
  <c r="R59" i="169"/>
  <c r="Q59" i="169"/>
  <c r="N59" i="169"/>
  <c r="M59" i="169"/>
  <c r="L59" i="169"/>
  <c r="K59" i="169"/>
  <c r="J59" i="169"/>
  <c r="I59" i="169"/>
  <c r="H59" i="169"/>
  <c r="G59" i="169"/>
  <c r="F59" i="169"/>
  <c r="E59" i="169"/>
  <c r="D59" i="169"/>
  <c r="T58" i="169"/>
  <c r="S58" i="169"/>
  <c r="R58" i="169"/>
  <c r="Q58" i="169"/>
  <c r="N58" i="169"/>
  <c r="M58" i="169"/>
  <c r="L58" i="169"/>
  <c r="K58" i="169"/>
  <c r="J58" i="169"/>
  <c r="I58" i="169"/>
  <c r="H58" i="169"/>
  <c r="G58" i="169"/>
  <c r="F58" i="169"/>
  <c r="E58" i="169"/>
  <c r="D58" i="169"/>
  <c r="T57" i="169"/>
  <c r="S57" i="169"/>
  <c r="R57" i="169"/>
  <c r="Q57" i="169"/>
  <c r="N57" i="169"/>
  <c r="M57" i="169"/>
  <c r="L57" i="169"/>
  <c r="K57" i="169"/>
  <c r="J57" i="169"/>
  <c r="I57" i="169"/>
  <c r="H57" i="169"/>
  <c r="G57" i="169"/>
  <c r="F57" i="169"/>
  <c r="E57" i="169"/>
  <c r="D57" i="169"/>
  <c r="T56" i="169"/>
  <c r="S56" i="169"/>
  <c r="R56" i="169"/>
  <c r="Q56" i="169"/>
  <c r="N56" i="169"/>
  <c r="M56" i="169"/>
  <c r="L56" i="169"/>
  <c r="K56" i="169"/>
  <c r="J56" i="169"/>
  <c r="I56" i="169"/>
  <c r="H56" i="169"/>
  <c r="G56" i="169"/>
  <c r="F56" i="169"/>
  <c r="E56" i="169"/>
  <c r="D56" i="169"/>
  <c r="T55" i="169"/>
  <c r="S55" i="169"/>
  <c r="R55" i="169"/>
  <c r="Q55" i="169"/>
  <c r="N55" i="169"/>
  <c r="M55" i="169"/>
  <c r="L55" i="169"/>
  <c r="K55" i="169"/>
  <c r="J55" i="169"/>
  <c r="I55" i="169"/>
  <c r="H55" i="169"/>
  <c r="G55" i="169"/>
  <c r="F55" i="169"/>
  <c r="E55" i="169"/>
  <c r="D55" i="169"/>
  <c r="T63" i="44"/>
  <c r="S63" i="44"/>
  <c r="R63" i="44"/>
  <c r="Q63" i="44"/>
  <c r="P63" i="44"/>
  <c r="T62" i="44"/>
  <c r="S62" i="44"/>
  <c r="R62" i="44"/>
  <c r="Q62" i="44"/>
  <c r="P62" i="44"/>
  <c r="T61" i="44"/>
  <c r="S61" i="44"/>
  <c r="R61" i="44"/>
  <c r="Q61" i="44"/>
  <c r="P61" i="44"/>
  <c r="T60" i="44"/>
  <c r="S60" i="44"/>
  <c r="R60" i="44"/>
  <c r="Q60" i="44"/>
  <c r="P60" i="44"/>
  <c r="T59" i="44"/>
  <c r="S59" i="44"/>
  <c r="R59" i="44"/>
  <c r="Q59" i="44"/>
  <c r="P59" i="44"/>
  <c r="T58" i="44"/>
  <c r="S58" i="44"/>
  <c r="R58" i="44"/>
  <c r="Q58" i="44"/>
  <c r="P58" i="44"/>
  <c r="T57" i="44"/>
  <c r="S57" i="44"/>
  <c r="R57" i="44"/>
  <c r="Q57" i="44"/>
  <c r="P57" i="44"/>
  <c r="T56" i="44"/>
  <c r="S56" i="44"/>
  <c r="R56" i="44"/>
  <c r="Q56" i="44"/>
  <c r="P56" i="44"/>
  <c r="T55" i="44"/>
  <c r="S55" i="44"/>
  <c r="R55" i="44"/>
  <c r="Q55" i="44"/>
  <c r="P55" i="44"/>
  <c r="T63" i="168"/>
  <c r="S63" i="168"/>
  <c r="R63" i="168"/>
  <c r="Q63" i="168"/>
  <c r="P63" i="168"/>
  <c r="T62" i="168"/>
  <c r="S62" i="168"/>
  <c r="R62" i="168"/>
  <c r="Q62" i="168"/>
  <c r="P62" i="168"/>
  <c r="T61" i="168"/>
  <c r="S61" i="168"/>
  <c r="R61" i="168"/>
  <c r="Q61" i="168"/>
  <c r="P61" i="168"/>
  <c r="T60" i="168"/>
  <c r="S60" i="168"/>
  <c r="R60" i="168"/>
  <c r="Q60" i="168"/>
  <c r="P60" i="168"/>
  <c r="T59" i="168"/>
  <c r="S59" i="168"/>
  <c r="R59" i="168"/>
  <c r="Q59" i="168"/>
  <c r="P59" i="168"/>
  <c r="T58" i="168"/>
  <c r="S58" i="168"/>
  <c r="R58" i="168"/>
  <c r="Q58" i="168"/>
  <c r="P58" i="168"/>
  <c r="T57" i="168"/>
  <c r="S57" i="168"/>
  <c r="R57" i="168"/>
  <c r="Q57" i="168"/>
  <c r="P57" i="168"/>
  <c r="T56" i="168"/>
  <c r="S56" i="168"/>
  <c r="R56" i="168"/>
  <c r="Q56" i="168"/>
  <c r="P56" i="168"/>
  <c r="T55" i="168"/>
  <c r="S55" i="168"/>
  <c r="R55" i="168"/>
  <c r="Q55" i="168"/>
  <c r="P55" i="168"/>
  <c r="T63" i="154"/>
  <c r="S63" i="154"/>
  <c r="R63" i="154"/>
  <c r="Q63" i="154"/>
  <c r="P63" i="154"/>
  <c r="T62" i="154"/>
  <c r="S62" i="154"/>
  <c r="R62" i="154"/>
  <c r="Q62" i="154"/>
  <c r="P62" i="154"/>
  <c r="T61" i="154"/>
  <c r="S61" i="154"/>
  <c r="R61" i="154"/>
  <c r="Q61" i="154"/>
  <c r="P61" i="154"/>
  <c r="T60" i="154"/>
  <c r="S60" i="154"/>
  <c r="R60" i="154"/>
  <c r="Q60" i="154"/>
  <c r="P60" i="154"/>
  <c r="T59" i="154"/>
  <c r="S59" i="154"/>
  <c r="R59" i="154"/>
  <c r="Q59" i="154"/>
  <c r="P59" i="154"/>
  <c r="T58" i="154"/>
  <c r="S58" i="154"/>
  <c r="R58" i="154"/>
  <c r="Q58" i="154"/>
  <c r="P58" i="154"/>
  <c r="T57" i="154"/>
  <c r="S57" i="154"/>
  <c r="R57" i="154"/>
  <c r="Q57" i="154"/>
  <c r="P57" i="154"/>
  <c r="T56" i="154"/>
  <c r="S56" i="154"/>
  <c r="R56" i="154"/>
  <c r="Q56" i="154"/>
  <c r="P56" i="154"/>
  <c r="T55" i="154"/>
  <c r="S55" i="154"/>
  <c r="R55" i="154"/>
  <c r="Q55" i="154"/>
  <c r="P55" i="154"/>
  <c r="T43" i="147"/>
  <c r="S43" i="147"/>
  <c r="R43" i="147"/>
  <c r="Q43" i="147"/>
  <c r="P43" i="147"/>
  <c r="O43" i="147"/>
  <c r="N43" i="147"/>
  <c r="M43" i="147"/>
  <c r="L43" i="147"/>
  <c r="K43" i="147"/>
  <c r="J43" i="147"/>
  <c r="I43" i="147"/>
  <c r="H43" i="147"/>
  <c r="G43" i="147"/>
  <c r="F43" i="147"/>
  <c r="E43" i="147"/>
  <c r="D43" i="147"/>
  <c r="C43" i="147"/>
  <c r="T42" i="147"/>
  <c r="S42" i="147"/>
  <c r="R42" i="147"/>
  <c r="Q42" i="147"/>
  <c r="P42" i="147"/>
  <c r="O42" i="147"/>
  <c r="N42" i="147"/>
  <c r="M42" i="147"/>
  <c r="L42" i="147"/>
  <c r="K42" i="147"/>
  <c r="J42" i="147"/>
  <c r="I42" i="147"/>
  <c r="H42" i="147"/>
  <c r="G42" i="147"/>
  <c r="F42" i="147"/>
  <c r="E42" i="147"/>
  <c r="D42" i="147"/>
  <c r="C42" i="147"/>
  <c r="T41" i="147"/>
  <c r="S41" i="147"/>
  <c r="R41" i="147"/>
  <c r="Q41" i="147"/>
  <c r="P41" i="147"/>
  <c r="O41" i="147"/>
  <c r="N41" i="147"/>
  <c r="M41" i="147"/>
  <c r="L41" i="147"/>
  <c r="K41" i="147"/>
  <c r="J41" i="147"/>
  <c r="I41" i="147"/>
  <c r="H41" i="147"/>
  <c r="G41" i="147"/>
  <c r="F41" i="147"/>
  <c r="E41" i="147"/>
  <c r="D41" i="147"/>
  <c r="C41" i="147"/>
  <c r="T40" i="147"/>
  <c r="S40" i="147"/>
  <c r="R40" i="147"/>
  <c r="Q40" i="147"/>
  <c r="P40" i="147"/>
  <c r="O40" i="147"/>
  <c r="N40" i="147"/>
  <c r="M40" i="147"/>
  <c r="L40" i="147"/>
  <c r="K40" i="147"/>
  <c r="J40" i="147"/>
  <c r="I40" i="147"/>
  <c r="H40" i="147"/>
  <c r="G40" i="147"/>
  <c r="F40" i="147"/>
  <c r="E40" i="147"/>
  <c r="D40" i="147"/>
  <c r="C40" i="147"/>
  <c r="T39" i="147"/>
  <c r="S39" i="147"/>
  <c r="R39" i="147"/>
  <c r="Q39" i="147"/>
  <c r="P39" i="147"/>
  <c r="O39" i="147"/>
  <c r="N39" i="147"/>
  <c r="M39" i="147"/>
  <c r="L39" i="147"/>
  <c r="K39" i="147"/>
  <c r="J39" i="147"/>
  <c r="I39" i="147"/>
  <c r="H39" i="147"/>
  <c r="G39" i="147"/>
  <c r="F39" i="147"/>
  <c r="E39" i="147"/>
  <c r="D39" i="147"/>
  <c r="C39" i="147"/>
  <c r="T38" i="147"/>
  <c r="S38" i="147"/>
  <c r="R38" i="147"/>
  <c r="Q38" i="147"/>
  <c r="P38" i="147"/>
  <c r="O38" i="147"/>
  <c r="N38" i="147"/>
  <c r="M38" i="147"/>
  <c r="L38" i="147"/>
  <c r="K38" i="147"/>
  <c r="J38" i="147"/>
  <c r="I38" i="147"/>
  <c r="H38" i="147"/>
  <c r="G38" i="147"/>
  <c r="F38" i="147"/>
  <c r="E38" i="147"/>
  <c r="D38" i="147"/>
  <c r="C38" i="147"/>
  <c r="T37" i="147"/>
  <c r="S37" i="147"/>
  <c r="R37" i="147"/>
  <c r="Q37" i="147"/>
  <c r="P37" i="147"/>
  <c r="O37" i="147"/>
  <c r="N37" i="147"/>
  <c r="M37" i="147"/>
  <c r="L37" i="147"/>
  <c r="K37" i="147"/>
  <c r="J37" i="147"/>
  <c r="I37" i="147"/>
  <c r="H37" i="147"/>
  <c r="G37" i="147"/>
  <c r="F37" i="147"/>
  <c r="E37" i="147"/>
  <c r="D37" i="147"/>
  <c r="C37" i="147"/>
  <c r="T36" i="147"/>
  <c r="S36" i="147"/>
  <c r="R36" i="147"/>
  <c r="Q36" i="147"/>
  <c r="P36" i="147"/>
  <c r="N36" i="147"/>
  <c r="M36" i="147"/>
  <c r="L36" i="147"/>
  <c r="K36" i="147"/>
  <c r="J36" i="147"/>
  <c r="I36" i="147"/>
  <c r="H36" i="147"/>
  <c r="G36" i="147"/>
  <c r="F36" i="147"/>
  <c r="E36" i="147"/>
  <c r="D36" i="147"/>
  <c r="C36" i="147"/>
  <c r="T35" i="147"/>
  <c r="S35" i="147"/>
  <c r="R35" i="147"/>
  <c r="Q35" i="147"/>
  <c r="P35" i="147"/>
  <c r="O35" i="147"/>
  <c r="N35" i="147"/>
  <c r="M35" i="147"/>
  <c r="L35" i="147"/>
  <c r="K35" i="147"/>
  <c r="J35" i="147"/>
  <c r="I35" i="147"/>
  <c r="H35" i="147"/>
  <c r="G35" i="147"/>
  <c r="F35" i="147"/>
  <c r="E35" i="147"/>
  <c r="D35" i="147"/>
  <c r="C35" i="147"/>
  <c r="T63" i="82"/>
  <c r="S63" i="82"/>
  <c r="R63" i="82"/>
  <c r="Q63" i="82"/>
  <c r="P63" i="82"/>
  <c r="O63" i="82"/>
  <c r="N63" i="82"/>
  <c r="M63" i="82"/>
  <c r="L63" i="82"/>
  <c r="K63" i="82"/>
  <c r="J63" i="82"/>
  <c r="I63" i="82"/>
  <c r="H63" i="82"/>
  <c r="G63" i="82"/>
  <c r="F63" i="82"/>
  <c r="E63" i="82"/>
  <c r="D63" i="82"/>
  <c r="T62" i="82"/>
  <c r="S62" i="82"/>
  <c r="R62" i="82"/>
  <c r="Q62" i="82"/>
  <c r="P62" i="82"/>
  <c r="O62" i="82"/>
  <c r="N62" i="82"/>
  <c r="M62" i="82"/>
  <c r="L62" i="82"/>
  <c r="K62" i="82"/>
  <c r="J62" i="82"/>
  <c r="I62" i="82"/>
  <c r="H62" i="82"/>
  <c r="G62" i="82"/>
  <c r="F62" i="82"/>
  <c r="E62" i="82"/>
  <c r="D62" i="82"/>
  <c r="T61" i="82"/>
  <c r="S61" i="82"/>
  <c r="R61" i="82"/>
  <c r="Q61" i="82"/>
  <c r="P61" i="82"/>
  <c r="O61" i="82"/>
  <c r="N61" i="82"/>
  <c r="M61" i="82"/>
  <c r="L61" i="82"/>
  <c r="K61" i="82"/>
  <c r="J61" i="82"/>
  <c r="I61" i="82"/>
  <c r="H61" i="82"/>
  <c r="G61" i="82"/>
  <c r="F61" i="82"/>
  <c r="E61" i="82"/>
  <c r="D61" i="82"/>
  <c r="T60" i="82"/>
  <c r="S60" i="82"/>
  <c r="R60" i="82"/>
  <c r="Q60" i="82"/>
  <c r="P60" i="82"/>
  <c r="O60" i="82"/>
  <c r="N60" i="82"/>
  <c r="M60" i="82"/>
  <c r="L60" i="82"/>
  <c r="K60" i="82"/>
  <c r="J60" i="82"/>
  <c r="I60" i="82"/>
  <c r="H60" i="82"/>
  <c r="G60" i="82"/>
  <c r="F60" i="82"/>
  <c r="E60" i="82"/>
  <c r="D60" i="82"/>
  <c r="T59" i="82"/>
  <c r="S59" i="82"/>
  <c r="R59" i="82"/>
  <c r="Q59" i="82"/>
  <c r="P59" i="82"/>
  <c r="O59" i="82"/>
  <c r="N59" i="82"/>
  <c r="M59" i="82"/>
  <c r="L59" i="82"/>
  <c r="K59" i="82"/>
  <c r="J59" i="82"/>
  <c r="I59" i="82"/>
  <c r="H59" i="82"/>
  <c r="G59" i="82"/>
  <c r="F59" i="82"/>
  <c r="E59" i="82"/>
  <c r="D59" i="82"/>
  <c r="T58" i="82"/>
  <c r="S58" i="82"/>
  <c r="R58" i="82"/>
  <c r="Q58" i="82"/>
  <c r="P58" i="82"/>
  <c r="O58" i="82"/>
  <c r="N58" i="82"/>
  <c r="M58" i="82"/>
  <c r="L58" i="82"/>
  <c r="K58" i="82"/>
  <c r="J58" i="82"/>
  <c r="I58" i="82"/>
  <c r="H58" i="82"/>
  <c r="G58" i="82"/>
  <c r="F58" i="82"/>
  <c r="E58" i="82"/>
  <c r="D58" i="82"/>
  <c r="T57" i="82"/>
  <c r="S57" i="82"/>
  <c r="R57" i="82"/>
  <c r="Q57" i="82"/>
  <c r="P57" i="82"/>
  <c r="O57" i="82"/>
  <c r="N57" i="82"/>
  <c r="M57" i="82"/>
  <c r="L57" i="82"/>
  <c r="K57" i="82"/>
  <c r="J57" i="82"/>
  <c r="I57" i="82"/>
  <c r="H57" i="82"/>
  <c r="G57" i="82"/>
  <c r="F57" i="82"/>
  <c r="E57" i="82"/>
  <c r="D57" i="82"/>
  <c r="T56" i="82"/>
  <c r="S56" i="82"/>
  <c r="R56" i="82"/>
  <c r="Q56" i="82"/>
  <c r="P56" i="82"/>
  <c r="O56" i="82"/>
  <c r="N56" i="82"/>
  <c r="M56" i="82"/>
  <c r="L56" i="82"/>
  <c r="K56" i="82"/>
  <c r="J56" i="82"/>
  <c r="I56" i="82"/>
  <c r="H56" i="82"/>
  <c r="G56" i="82"/>
  <c r="F56" i="82"/>
  <c r="E56" i="82"/>
  <c r="D56" i="82"/>
  <c r="T55" i="82"/>
  <c r="S55" i="82"/>
  <c r="R55" i="82"/>
  <c r="Q55" i="82"/>
  <c r="P55" i="82"/>
  <c r="O55" i="82"/>
  <c r="N55" i="82"/>
  <c r="M55" i="82"/>
  <c r="L55" i="82"/>
  <c r="K55" i="82"/>
  <c r="J55" i="82"/>
  <c r="I55" i="82"/>
  <c r="H55" i="82"/>
  <c r="G55" i="82"/>
  <c r="F55" i="82"/>
  <c r="E55" i="82"/>
  <c r="D55" i="82"/>
  <c r="T43" i="82"/>
  <c r="S43" i="82"/>
  <c r="R43" i="82"/>
  <c r="Q43" i="82"/>
  <c r="P43" i="82"/>
  <c r="O43" i="82"/>
  <c r="N43" i="82"/>
  <c r="M43" i="82"/>
  <c r="L43" i="82"/>
  <c r="K43" i="82"/>
  <c r="J43" i="82"/>
  <c r="I43" i="82"/>
  <c r="H43" i="82"/>
  <c r="G43" i="82"/>
  <c r="F43" i="82"/>
  <c r="E43" i="82"/>
  <c r="D43" i="82"/>
  <c r="C43" i="82"/>
  <c r="T42" i="82"/>
  <c r="S42" i="82"/>
  <c r="R42" i="82"/>
  <c r="Q42" i="82"/>
  <c r="P42" i="82"/>
  <c r="O42" i="82"/>
  <c r="N42" i="82"/>
  <c r="M42" i="82"/>
  <c r="L42" i="82"/>
  <c r="K42" i="82"/>
  <c r="J42" i="82"/>
  <c r="I42" i="82"/>
  <c r="H42" i="82"/>
  <c r="G42" i="82"/>
  <c r="F42" i="82"/>
  <c r="E42" i="82"/>
  <c r="D42" i="82"/>
  <c r="C42" i="82"/>
  <c r="T41" i="82"/>
  <c r="S41" i="82"/>
  <c r="R41" i="82"/>
  <c r="Q41" i="82"/>
  <c r="P41" i="82"/>
  <c r="O41" i="82"/>
  <c r="N41" i="82"/>
  <c r="M41" i="82"/>
  <c r="L41" i="82"/>
  <c r="K41" i="82"/>
  <c r="J41" i="82"/>
  <c r="I41" i="82"/>
  <c r="H41" i="82"/>
  <c r="G41" i="82"/>
  <c r="F41" i="82"/>
  <c r="E41" i="82"/>
  <c r="D41" i="82"/>
  <c r="C41" i="82"/>
  <c r="T40" i="82"/>
  <c r="S40" i="82"/>
  <c r="R40" i="82"/>
  <c r="Q40" i="82"/>
  <c r="P40" i="82"/>
  <c r="O40" i="82"/>
  <c r="N40" i="82"/>
  <c r="M40" i="82"/>
  <c r="L40" i="82"/>
  <c r="K40" i="82"/>
  <c r="J40" i="82"/>
  <c r="I40" i="82"/>
  <c r="H40" i="82"/>
  <c r="G40" i="82"/>
  <c r="F40" i="82"/>
  <c r="E40" i="82"/>
  <c r="D40" i="82"/>
  <c r="C40" i="82"/>
  <c r="T39" i="82"/>
  <c r="S39" i="82"/>
  <c r="R39" i="82"/>
  <c r="Q39" i="82"/>
  <c r="P39" i="82"/>
  <c r="O39" i="82"/>
  <c r="N39" i="82"/>
  <c r="M39" i="82"/>
  <c r="L39" i="82"/>
  <c r="K39" i="82"/>
  <c r="J39" i="82"/>
  <c r="I39" i="82"/>
  <c r="H39" i="82"/>
  <c r="G39" i="82"/>
  <c r="F39" i="82"/>
  <c r="E39" i="82"/>
  <c r="D39" i="82"/>
  <c r="C39" i="82"/>
  <c r="T38" i="82"/>
  <c r="S38" i="82"/>
  <c r="R38" i="82"/>
  <c r="Q38" i="82"/>
  <c r="P38" i="82"/>
  <c r="O38" i="82"/>
  <c r="N38" i="82"/>
  <c r="M38" i="82"/>
  <c r="L38" i="82"/>
  <c r="K38" i="82"/>
  <c r="J38" i="82"/>
  <c r="I38" i="82"/>
  <c r="H38" i="82"/>
  <c r="G38" i="82"/>
  <c r="F38" i="82"/>
  <c r="E38" i="82"/>
  <c r="D38" i="82"/>
  <c r="C38" i="82"/>
  <c r="T37" i="82"/>
  <c r="S37" i="82"/>
  <c r="R37" i="82"/>
  <c r="Q37" i="82"/>
  <c r="P37" i="82"/>
  <c r="O37" i="82"/>
  <c r="N37" i="82"/>
  <c r="M37" i="82"/>
  <c r="L37" i="82"/>
  <c r="K37" i="82"/>
  <c r="J37" i="82"/>
  <c r="I37" i="82"/>
  <c r="H37" i="82"/>
  <c r="G37" i="82"/>
  <c r="F37" i="82"/>
  <c r="E37" i="82"/>
  <c r="D37" i="82"/>
  <c r="C37" i="82"/>
  <c r="T36" i="82"/>
  <c r="S36" i="82"/>
  <c r="R36" i="82"/>
  <c r="Q36" i="82"/>
  <c r="P36" i="82"/>
  <c r="O36" i="82"/>
  <c r="N36" i="82"/>
  <c r="M36" i="82"/>
  <c r="L36" i="82"/>
  <c r="K36" i="82"/>
  <c r="J36" i="82"/>
  <c r="I36" i="82"/>
  <c r="H36" i="82"/>
  <c r="G36" i="82"/>
  <c r="F36" i="82"/>
  <c r="E36" i="82"/>
  <c r="D36" i="82"/>
  <c r="C36" i="82"/>
  <c r="T35" i="82"/>
  <c r="S35" i="82"/>
  <c r="R35" i="82"/>
  <c r="Q35" i="82"/>
  <c r="P35" i="82"/>
  <c r="O35" i="82"/>
  <c r="N35" i="82"/>
  <c r="M35" i="82"/>
  <c r="L35" i="82"/>
  <c r="K35" i="82"/>
  <c r="J35" i="82"/>
  <c r="I35" i="82"/>
  <c r="H35" i="82"/>
  <c r="G35" i="82"/>
  <c r="F35" i="82"/>
  <c r="E35" i="82"/>
  <c r="D35" i="82"/>
  <c r="C35" i="82"/>
  <c r="T60" i="175"/>
  <c r="S60" i="175"/>
  <c r="R60" i="175"/>
  <c r="Q60" i="175"/>
  <c r="P60" i="175"/>
  <c r="T59" i="175"/>
  <c r="S59" i="175"/>
  <c r="R59" i="175"/>
  <c r="Q59" i="175"/>
  <c r="P59" i="175"/>
  <c r="T58" i="175"/>
  <c r="S58" i="175"/>
  <c r="R58" i="175"/>
  <c r="Q58" i="175"/>
  <c r="P58" i="175"/>
  <c r="T57" i="175"/>
  <c r="S57" i="175"/>
  <c r="R57" i="175"/>
  <c r="Q57" i="175"/>
  <c r="P57" i="175"/>
  <c r="T56" i="175"/>
  <c r="S56" i="175"/>
  <c r="R56" i="175"/>
  <c r="Q56" i="175"/>
  <c r="P56" i="175"/>
  <c r="T55" i="175"/>
  <c r="S55" i="175"/>
  <c r="R55" i="175"/>
  <c r="Q55" i="175"/>
  <c r="P55" i="175"/>
  <c r="T54" i="175"/>
  <c r="S54" i="175"/>
  <c r="R54" i="175"/>
  <c r="Q54" i="175"/>
  <c r="P54" i="175"/>
  <c r="T53" i="175"/>
  <c r="S53" i="175"/>
  <c r="R53" i="175"/>
  <c r="Q53" i="175"/>
  <c r="P53" i="175"/>
  <c r="T52" i="175"/>
  <c r="S52" i="175"/>
  <c r="R52" i="175"/>
  <c r="Q52" i="175"/>
  <c r="P52" i="175"/>
  <c r="T60" i="51"/>
  <c r="S60" i="51"/>
  <c r="R60" i="51"/>
  <c r="Q60" i="51"/>
  <c r="P60" i="51"/>
  <c r="T59" i="51"/>
  <c r="S59" i="51"/>
  <c r="R59" i="51"/>
  <c r="Q59" i="51"/>
  <c r="P59" i="51"/>
  <c r="T58" i="51"/>
  <c r="S58" i="51"/>
  <c r="R58" i="51"/>
  <c r="Q58" i="51"/>
  <c r="P58" i="51"/>
  <c r="T57" i="51"/>
  <c r="S57" i="51"/>
  <c r="R57" i="51"/>
  <c r="Q57" i="51"/>
  <c r="P57" i="51"/>
  <c r="T56" i="51"/>
  <c r="S56" i="51"/>
  <c r="R56" i="51"/>
  <c r="Q56" i="51"/>
  <c r="P56" i="51"/>
  <c r="T55" i="51"/>
  <c r="S55" i="51"/>
  <c r="R55" i="51"/>
  <c r="Q55" i="51"/>
  <c r="P55" i="51"/>
  <c r="T54" i="51"/>
  <c r="S54" i="51"/>
  <c r="R54" i="51"/>
  <c r="Q54" i="51"/>
  <c r="P54" i="51"/>
  <c r="T53" i="51"/>
  <c r="S53" i="51"/>
  <c r="R53" i="51"/>
  <c r="Q53" i="51"/>
  <c r="P53" i="51"/>
  <c r="T52" i="51"/>
  <c r="S52" i="51"/>
  <c r="R52" i="51"/>
  <c r="Q52" i="51"/>
  <c r="P52" i="51"/>
  <c r="T60" i="176"/>
  <c r="S60" i="176"/>
  <c r="R60" i="176"/>
  <c r="Q60" i="176"/>
  <c r="P60" i="176"/>
  <c r="O60" i="176"/>
  <c r="N60" i="176"/>
  <c r="M60" i="176"/>
  <c r="L60" i="176"/>
  <c r="K60" i="176"/>
  <c r="J60" i="176"/>
  <c r="I60" i="176"/>
  <c r="H60" i="176"/>
  <c r="G60" i="176"/>
  <c r="F60" i="176"/>
  <c r="E60" i="176"/>
  <c r="T59" i="176"/>
  <c r="S59" i="176"/>
  <c r="R59" i="176"/>
  <c r="Q59" i="176"/>
  <c r="P59" i="176"/>
  <c r="O59" i="176"/>
  <c r="N59" i="176"/>
  <c r="M59" i="176"/>
  <c r="L59" i="176"/>
  <c r="K59" i="176"/>
  <c r="J59" i="176"/>
  <c r="I59" i="176"/>
  <c r="H59" i="176"/>
  <c r="G59" i="176"/>
  <c r="F59" i="176"/>
  <c r="E59" i="176"/>
  <c r="T58" i="176"/>
  <c r="S58" i="176"/>
  <c r="R58" i="176"/>
  <c r="Q58" i="176"/>
  <c r="P58" i="176"/>
  <c r="O58" i="176"/>
  <c r="N58" i="176"/>
  <c r="M58" i="176"/>
  <c r="L58" i="176"/>
  <c r="K58" i="176"/>
  <c r="J58" i="176"/>
  <c r="I58" i="176"/>
  <c r="H58" i="176"/>
  <c r="G58" i="176"/>
  <c r="F58" i="176"/>
  <c r="E58" i="176"/>
  <c r="T57" i="176"/>
  <c r="S57" i="176"/>
  <c r="R57" i="176"/>
  <c r="Q57" i="176"/>
  <c r="P57" i="176"/>
  <c r="O57" i="176"/>
  <c r="N57" i="176"/>
  <c r="M57" i="176"/>
  <c r="L57" i="176"/>
  <c r="K57" i="176"/>
  <c r="J57" i="176"/>
  <c r="I57" i="176"/>
  <c r="H57" i="176"/>
  <c r="G57" i="176"/>
  <c r="F57" i="176"/>
  <c r="E57" i="176"/>
  <c r="T56" i="176"/>
  <c r="S56" i="176"/>
  <c r="R56" i="176"/>
  <c r="Q56" i="176"/>
  <c r="P56" i="176"/>
  <c r="O56" i="176"/>
  <c r="N56" i="176"/>
  <c r="M56" i="176"/>
  <c r="L56" i="176"/>
  <c r="K56" i="176"/>
  <c r="J56" i="176"/>
  <c r="I56" i="176"/>
  <c r="H56" i="176"/>
  <c r="G56" i="176"/>
  <c r="F56" i="176"/>
  <c r="E56" i="176"/>
  <c r="T55" i="176"/>
  <c r="S55" i="176"/>
  <c r="R55" i="176"/>
  <c r="Q55" i="176"/>
  <c r="P55" i="176"/>
  <c r="O55" i="176"/>
  <c r="N55" i="176"/>
  <c r="M55" i="176"/>
  <c r="L55" i="176"/>
  <c r="K55" i="176"/>
  <c r="J55" i="176"/>
  <c r="I55" i="176"/>
  <c r="H55" i="176"/>
  <c r="G55" i="176"/>
  <c r="F55" i="176"/>
  <c r="E55" i="176"/>
  <c r="T54" i="176"/>
  <c r="S54" i="176"/>
  <c r="R54" i="176"/>
  <c r="Q54" i="176"/>
  <c r="P54" i="176"/>
  <c r="O54" i="176"/>
  <c r="N54" i="176"/>
  <c r="M54" i="176"/>
  <c r="L54" i="176"/>
  <c r="K54" i="176"/>
  <c r="J54" i="176"/>
  <c r="I54" i="176"/>
  <c r="H54" i="176"/>
  <c r="G54" i="176"/>
  <c r="F54" i="176"/>
  <c r="E54" i="176"/>
  <c r="T53" i="176"/>
  <c r="S53" i="176"/>
  <c r="R53" i="176"/>
  <c r="Q53" i="176"/>
  <c r="P53" i="176"/>
  <c r="N53" i="176"/>
  <c r="M53" i="176"/>
  <c r="L53" i="176"/>
  <c r="K53" i="176"/>
  <c r="J53" i="176"/>
  <c r="I53" i="176"/>
  <c r="H53" i="176"/>
  <c r="G53" i="176"/>
  <c r="F53" i="176"/>
  <c r="E53" i="176"/>
  <c r="T52" i="176"/>
  <c r="S52" i="176"/>
  <c r="R52" i="176"/>
  <c r="Q52" i="176"/>
  <c r="P52" i="176"/>
  <c r="O52" i="176"/>
  <c r="N52" i="176"/>
  <c r="M52" i="176"/>
  <c r="L52" i="176"/>
  <c r="K52" i="176"/>
  <c r="J52" i="176"/>
  <c r="I52" i="176"/>
  <c r="H52" i="176"/>
  <c r="G52" i="176"/>
  <c r="F52" i="176"/>
  <c r="E52" i="176"/>
  <c r="T41" i="176"/>
  <c r="S41" i="176"/>
  <c r="R41" i="176"/>
  <c r="Q41" i="176"/>
  <c r="P41" i="176"/>
  <c r="O41" i="176"/>
  <c r="N41" i="176"/>
  <c r="M41" i="176"/>
  <c r="L41" i="176"/>
  <c r="K41" i="176"/>
  <c r="J41" i="176"/>
  <c r="I41" i="176"/>
  <c r="H41" i="176"/>
  <c r="G41" i="176"/>
  <c r="F41" i="176"/>
  <c r="E41" i="176"/>
  <c r="D41" i="176"/>
  <c r="C41" i="176"/>
  <c r="T40" i="176"/>
  <c r="S40" i="176"/>
  <c r="R40" i="176"/>
  <c r="Q40" i="176"/>
  <c r="P40" i="176"/>
  <c r="O40" i="176"/>
  <c r="N40" i="176"/>
  <c r="M40" i="176"/>
  <c r="L40" i="176"/>
  <c r="K40" i="176"/>
  <c r="J40" i="176"/>
  <c r="I40" i="176"/>
  <c r="H40" i="176"/>
  <c r="G40" i="176"/>
  <c r="F40" i="176"/>
  <c r="E40" i="176"/>
  <c r="D40" i="176"/>
  <c r="C40" i="176"/>
  <c r="T39" i="176"/>
  <c r="S39" i="176"/>
  <c r="R39" i="176"/>
  <c r="Q39" i="176"/>
  <c r="P39" i="176"/>
  <c r="O39" i="176"/>
  <c r="N39" i="176"/>
  <c r="M39" i="176"/>
  <c r="L39" i="176"/>
  <c r="K39" i="176"/>
  <c r="J39" i="176"/>
  <c r="I39" i="176"/>
  <c r="H39" i="176"/>
  <c r="G39" i="176"/>
  <c r="F39" i="176"/>
  <c r="E39" i="176"/>
  <c r="D39" i="176"/>
  <c r="C39" i="176"/>
  <c r="T38" i="176"/>
  <c r="S38" i="176"/>
  <c r="R38" i="176"/>
  <c r="Q38" i="176"/>
  <c r="P38" i="176"/>
  <c r="O38" i="176"/>
  <c r="N38" i="176"/>
  <c r="M38" i="176"/>
  <c r="L38" i="176"/>
  <c r="K38" i="176"/>
  <c r="J38" i="176"/>
  <c r="I38" i="176"/>
  <c r="H38" i="176"/>
  <c r="G38" i="176"/>
  <c r="F38" i="176"/>
  <c r="E38" i="176"/>
  <c r="D38" i="176"/>
  <c r="C38" i="176"/>
  <c r="T37" i="176"/>
  <c r="S37" i="176"/>
  <c r="R37" i="176"/>
  <c r="Q37" i="176"/>
  <c r="P37" i="176"/>
  <c r="O37" i="176"/>
  <c r="N37" i="176"/>
  <c r="M37" i="176"/>
  <c r="L37" i="176"/>
  <c r="K37" i="176"/>
  <c r="J37" i="176"/>
  <c r="I37" i="176"/>
  <c r="H37" i="176"/>
  <c r="G37" i="176"/>
  <c r="F37" i="176"/>
  <c r="E37" i="176"/>
  <c r="D37" i="176"/>
  <c r="C37" i="176"/>
  <c r="T36" i="176"/>
  <c r="S36" i="176"/>
  <c r="R36" i="176"/>
  <c r="Q36" i="176"/>
  <c r="P36" i="176"/>
  <c r="O36" i="176"/>
  <c r="N36" i="176"/>
  <c r="M36" i="176"/>
  <c r="L36" i="176"/>
  <c r="K36" i="176"/>
  <c r="J36" i="176"/>
  <c r="I36" i="176"/>
  <c r="H36" i="176"/>
  <c r="G36" i="176"/>
  <c r="F36" i="176"/>
  <c r="E36" i="176"/>
  <c r="D36" i="176"/>
  <c r="C36" i="176"/>
  <c r="T35" i="176"/>
  <c r="S35" i="176"/>
  <c r="R35" i="176"/>
  <c r="Q35" i="176"/>
  <c r="P35" i="176"/>
  <c r="O35" i="176"/>
  <c r="N35" i="176"/>
  <c r="M35" i="176"/>
  <c r="L35" i="176"/>
  <c r="K35" i="176"/>
  <c r="J35" i="176"/>
  <c r="I35" i="176"/>
  <c r="H35" i="176"/>
  <c r="G35" i="176"/>
  <c r="F35" i="176"/>
  <c r="E35" i="176"/>
  <c r="D35" i="176"/>
  <c r="C35" i="176"/>
  <c r="T34" i="176"/>
  <c r="S34" i="176"/>
  <c r="R34" i="176"/>
  <c r="Q34" i="176"/>
  <c r="P34" i="176"/>
  <c r="N34" i="176"/>
  <c r="M34" i="176"/>
  <c r="L34" i="176"/>
  <c r="K34" i="176"/>
  <c r="J34" i="176"/>
  <c r="I34" i="176"/>
  <c r="H34" i="176"/>
  <c r="G34" i="176"/>
  <c r="F34" i="176"/>
  <c r="E34" i="176"/>
  <c r="D34" i="176"/>
  <c r="C34" i="176"/>
  <c r="T33" i="176"/>
  <c r="S33" i="176"/>
  <c r="R33" i="176"/>
  <c r="Q33" i="176"/>
  <c r="P33" i="176"/>
  <c r="O33" i="176"/>
  <c r="N33" i="176"/>
  <c r="M33" i="176"/>
  <c r="L33" i="176"/>
  <c r="K33" i="176"/>
  <c r="J33" i="176"/>
  <c r="I33" i="176"/>
  <c r="H33" i="176"/>
  <c r="G33" i="176"/>
  <c r="F33" i="176"/>
  <c r="E33" i="176"/>
  <c r="D33" i="176"/>
  <c r="C33" i="176"/>
  <c r="T60" i="52"/>
  <c r="S60" i="52"/>
  <c r="R60" i="52"/>
  <c r="Q60" i="52"/>
  <c r="P60" i="52"/>
  <c r="O60" i="52"/>
  <c r="N60" i="52"/>
  <c r="M60" i="52"/>
  <c r="L60" i="52"/>
  <c r="K60" i="52"/>
  <c r="J60" i="52"/>
  <c r="I60" i="52"/>
  <c r="H60" i="52"/>
  <c r="G60" i="52"/>
  <c r="F60" i="52"/>
  <c r="E60" i="52"/>
  <c r="T59" i="52"/>
  <c r="S59" i="52"/>
  <c r="R59" i="52"/>
  <c r="Q59" i="52"/>
  <c r="P59" i="52"/>
  <c r="O59" i="52"/>
  <c r="N59" i="52"/>
  <c r="M59" i="52"/>
  <c r="L59" i="52"/>
  <c r="K59" i="52"/>
  <c r="J59" i="52"/>
  <c r="I59" i="52"/>
  <c r="H59" i="52"/>
  <c r="G59" i="52"/>
  <c r="F59" i="52"/>
  <c r="E59" i="52"/>
  <c r="T58" i="52"/>
  <c r="S58" i="52"/>
  <c r="R58" i="52"/>
  <c r="Q58" i="52"/>
  <c r="P58" i="52"/>
  <c r="O58" i="52"/>
  <c r="N58" i="52"/>
  <c r="M58" i="52"/>
  <c r="L58" i="52"/>
  <c r="K58" i="52"/>
  <c r="J58" i="52"/>
  <c r="I58" i="52"/>
  <c r="H58" i="52"/>
  <c r="G58" i="52"/>
  <c r="F58" i="52"/>
  <c r="E58" i="52"/>
  <c r="T57" i="52"/>
  <c r="S57" i="52"/>
  <c r="R57" i="52"/>
  <c r="Q57" i="52"/>
  <c r="P57" i="52"/>
  <c r="O57" i="52"/>
  <c r="N57" i="52"/>
  <c r="M57" i="52"/>
  <c r="L57" i="52"/>
  <c r="K57" i="52"/>
  <c r="J57" i="52"/>
  <c r="I57" i="52"/>
  <c r="H57" i="52"/>
  <c r="G57" i="52"/>
  <c r="F57" i="52"/>
  <c r="E57" i="52"/>
  <c r="T56" i="52"/>
  <c r="S56" i="52"/>
  <c r="R56" i="52"/>
  <c r="Q56" i="52"/>
  <c r="P56" i="52"/>
  <c r="O56" i="52"/>
  <c r="N56" i="52"/>
  <c r="M56" i="52"/>
  <c r="L56" i="52"/>
  <c r="K56" i="52"/>
  <c r="J56" i="52"/>
  <c r="I56" i="52"/>
  <c r="H56" i="52"/>
  <c r="G56" i="52"/>
  <c r="F56" i="52"/>
  <c r="E56" i="52"/>
  <c r="T55" i="52"/>
  <c r="S55" i="52"/>
  <c r="R55" i="52"/>
  <c r="Q55" i="52"/>
  <c r="P55" i="52"/>
  <c r="O55" i="52"/>
  <c r="N55" i="52"/>
  <c r="M55" i="52"/>
  <c r="L55" i="52"/>
  <c r="K55" i="52"/>
  <c r="J55" i="52"/>
  <c r="I55" i="52"/>
  <c r="H55" i="52"/>
  <c r="G55" i="52"/>
  <c r="F55" i="52"/>
  <c r="E55" i="52"/>
  <c r="T54" i="52"/>
  <c r="S54" i="52"/>
  <c r="R54" i="52"/>
  <c r="Q54" i="52"/>
  <c r="P54" i="52"/>
  <c r="O54" i="52"/>
  <c r="N54" i="52"/>
  <c r="M54" i="52"/>
  <c r="L54" i="52"/>
  <c r="K54" i="52"/>
  <c r="J54" i="52"/>
  <c r="I54" i="52"/>
  <c r="H54" i="52"/>
  <c r="G54" i="52"/>
  <c r="F54" i="52"/>
  <c r="E54" i="52"/>
  <c r="T53" i="52"/>
  <c r="S53" i="52"/>
  <c r="R53" i="52"/>
  <c r="Q53" i="52"/>
  <c r="P53" i="52"/>
  <c r="N53" i="52"/>
  <c r="M53" i="52"/>
  <c r="L53" i="52"/>
  <c r="K53" i="52"/>
  <c r="J53" i="52"/>
  <c r="I53" i="52"/>
  <c r="H53" i="52"/>
  <c r="G53" i="52"/>
  <c r="F53" i="52"/>
  <c r="E53" i="52"/>
  <c r="T52" i="52"/>
  <c r="S52" i="52"/>
  <c r="R52" i="52"/>
  <c r="Q52" i="52"/>
  <c r="P52" i="52"/>
  <c r="O52" i="52"/>
  <c r="N52" i="52"/>
  <c r="M52" i="52"/>
  <c r="L52" i="52"/>
  <c r="K52" i="52"/>
  <c r="J52" i="52"/>
  <c r="I52" i="52"/>
  <c r="H52" i="52"/>
  <c r="G52" i="52"/>
  <c r="F52" i="52"/>
  <c r="E52" i="52"/>
  <c r="T41" i="52"/>
  <c r="S41" i="52"/>
  <c r="R41" i="52"/>
  <c r="Q41" i="52"/>
  <c r="P41" i="52"/>
  <c r="O41" i="52"/>
  <c r="N41" i="52"/>
  <c r="M41" i="52"/>
  <c r="L41" i="52"/>
  <c r="K41" i="52"/>
  <c r="J41" i="52"/>
  <c r="I41" i="52"/>
  <c r="H41" i="52"/>
  <c r="G41" i="52"/>
  <c r="F41" i="52"/>
  <c r="E41" i="52"/>
  <c r="D41" i="52"/>
  <c r="C41" i="52"/>
  <c r="T40" i="52"/>
  <c r="S40" i="52"/>
  <c r="R40" i="52"/>
  <c r="Q40" i="52"/>
  <c r="P40" i="52"/>
  <c r="O40" i="52"/>
  <c r="N40" i="52"/>
  <c r="M40" i="52"/>
  <c r="L40" i="52"/>
  <c r="K40" i="52"/>
  <c r="J40" i="52"/>
  <c r="I40" i="52"/>
  <c r="H40" i="52"/>
  <c r="G40" i="52"/>
  <c r="F40" i="52"/>
  <c r="E40" i="52"/>
  <c r="D40" i="52"/>
  <c r="C40" i="52"/>
  <c r="T39" i="52"/>
  <c r="S39" i="52"/>
  <c r="R39" i="52"/>
  <c r="Q39" i="52"/>
  <c r="P39" i="52"/>
  <c r="O39" i="52"/>
  <c r="N39" i="52"/>
  <c r="M39" i="52"/>
  <c r="L39" i="52"/>
  <c r="K39" i="52"/>
  <c r="J39" i="52"/>
  <c r="I39" i="52"/>
  <c r="H39" i="52"/>
  <c r="G39" i="52"/>
  <c r="F39" i="52"/>
  <c r="E39" i="52"/>
  <c r="D39" i="52"/>
  <c r="C39" i="52"/>
  <c r="T38" i="52"/>
  <c r="S38" i="52"/>
  <c r="R38" i="52"/>
  <c r="Q38" i="52"/>
  <c r="P38" i="52"/>
  <c r="O38" i="52"/>
  <c r="N38" i="52"/>
  <c r="M38" i="52"/>
  <c r="L38" i="52"/>
  <c r="K38" i="52"/>
  <c r="J38" i="52"/>
  <c r="I38" i="52"/>
  <c r="H38" i="52"/>
  <c r="G38" i="52"/>
  <c r="F38" i="52"/>
  <c r="E38" i="52"/>
  <c r="D38" i="52"/>
  <c r="C38" i="52"/>
  <c r="T37" i="52"/>
  <c r="S37" i="52"/>
  <c r="R37" i="52"/>
  <c r="Q37" i="52"/>
  <c r="P37" i="52"/>
  <c r="O37" i="52"/>
  <c r="N37" i="52"/>
  <c r="M37" i="52"/>
  <c r="L37" i="52"/>
  <c r="K37" i="52"/>
  <c r="J37" i="52"/>
  <c r="I37" i="52"/>
  <c r="H37" i="52"/>
  <c r="G37" i="52"/>
  <c r="F37" i="52"/>
  <c r="E37" i="52"/>
  <c r="D37" i="52"/>
  <c r="C37" i="52"/>
  <c r="T36" i="52"/>
  <c r="S36" i="52"/>
  <c r="R36" i="52"/>
  <c r="Q36" i="52"/>
  <c r="P36" i="52"/>
  <c r="O36" i="52"/>
  <c r="N36" i="52"/>
  <c r="M36" i="52"/>
  <c r="L36" i="52"/>
  <c r="K36" i="52"/>
  <c r="J36" i="52"/>
  <c r="I36" i="52"/>
  <c r="H36" i="52"/>
  <c r="G36" i="52"/>
  <c r="F36" i="52"/>
  <c r="E36" i="52"/>
  <c r="D36" i="52"/>
  <c r="C36" i="52"/>
  <c r="T35" i="52"/>
  <c r="S35" i="52"/>
  <c r="R35" i="52"/>
  <c r="Q35" i="52"/>
  <c r="P35" i="52"/>
  <c r="O35" i="52"/>
  <c r="N35" i="52"/>
  <c r="M35" i="52"/>
  <c r="L35" i="52"/>
  <c r="K35" i="52"/>
  <c r="J35" i="52"/>
  <c r="I35" i="52"/>
  <c r="H35" i="52"/>
  <c r="G35" i="52"/>
  <c r="F35" i="52"/>
  <c r="E35" i="52"/>
  <c r="D35" i="52"/>
  <c r="C35" i="52"/>
  <c r="T34" i="52"/>
  <c r="S34" i="52"/>
  <c r="R34" i="52"/>
  <c r="Q34" i="52"/>
  <c r="P34" i="52"/>
  <c r="N34" i="52"/>
  <c r="M34" i="52"/>
  <c r="L34" i="52"/>
  <c r="K34" i="52"/>
  <c r="J34" i="52"/>
  <c r="I34" i="52"/>
  <c r="H34" i="52"/>
  <c r="G34" i="52"/>
  <c r="F34" i="52"/>
  <c r="E34" i="52"/>
  <c r="D34" i="52"/>
  <c r="C34" i="52"/>
  <c r="T33" i="52"/>
  <c r="S33" i="52"/>
  <c r="R33" i="52"/>
  <c r="Q33" i="52"/>
  <c r="P33" i="52"/>
  <c r="O33" i="52"/>
  <c r="N33" i="52"/>
  <c r="M33" i="52"/>
  <c r="L33" i="52"/>
  <c r="K33" i="52"/>
  <c r="J33" i="52"/>
  <c r="I33" i="52"/>
  <c r="H33" i="52"/>
  <c r="G33" i="52"/>
  <c r="F33" i="52"/>
  <c r="E33" i="52"/>
  <c r="D33" i="52"/>
  <c r="C33" i="52"/>
  <c r="T60" i="177"/>
  <c r="S60" i="177"/>
  <c r="R60" i="177"/>
  <c r="Q60" i="177"/>
  <c r="P60" i="177"/>
  <c r="O60" i="177"/>
  <c r="N60" i="177"/>
  <c r="M60" i="177"/>
  <c r="L60" i="177"/>
  <c r="K60" i="177"/>
  <c r="J60" i="177"/>
  <c r="I60" i="177"/>
  <c r="H60" i="177"/>
  <c r="G60" i="177"/>
  <c r="F60" i="177"/>
  <c r="E60" i="177"/>
  <c r="T59" i="177"/>
  <c r="S59" i="177"/>
  <c r="R59" i="177"/>
  <c r="Q59" i="177"/>
  <c r="P59" i="177"/>
  <c r="O59" i="177"/>
  <c r="N59" i="177"/>
  <c r="M59" i="177"/>
  <c r="L59" i="177"/>
  <c r="K59" i="177"/>
  <c r="J59" i="177"/>
  <c r="I59" i="177"/>
  <c r="H59" i="177"/>
  <c r="G59" i="177"/>
  <c r="F59" i="177"/>
  <c r="E59" i="177"/>
  <c r="T58" i="177"/>
  <c r="S58" i="177"/>
  <c r="R58" i="177"/>
  <c r="Q58" i="177"/>
  <c r="P58" i="177"/>
  <c r="O58" i="177"/>
  <c r="N58" i="177"/>
  <c r="M58" i="177"/>
  <c r="L58" i="177"/>
  <c r="K58" i="177"/>
  <c r="J58" i="177"/>
  <c r="I58" i="177"/>
  <c r="H58" i="177"/>
  <c r="G58" i="177"/>
  <c r="F58" i="177"/>
  <c r="E58" i="177"/>
  <c r="T57" i="177"/>
  <c r="S57" i="177"/>
  <c r="R57" i="177"/>
  <c r="Q57" i="177"/>
  <c r="P57" i="177"/>
  <c r="O57" i="177"/>
  <c r="N57" i="177"/>
  <c r="M57" i="177"/>
  <c r="L57" i="177"/>
  <c r="K57" i="177"/>
  <c r="J57" i="177"/>
  <c r="I57" i="177"/>
  <c r="H57" i="177"/>
  <c r="G57" i="177"/>
  <c r="F57" i="177"/>
  <c r="E57" i="177"/>
  <c r="T56" i="177"/>
  <c r="S56" i="177"/>
  <c r="R56" i="177"/>
  <c r="Q56" i="177"/>
  <c r="P56" i="177"/>
  <c r="O56" i="177"/>
  <c r="N56" i="177"/>
  <c r="M56" i="177"/>
  <c r="L56" i="177"/>
  <c r="K56" i="177"/>
  <c r="J56" i="177"/>
  <c r="I56" i="177"/>
  <c r="H56" i="177"/>
  <c r="G56" i="177"/>
  <c r="F56" i="177"/>
  <c r="E56" i="177"/>
  <c r="T55" i="177"/>
  <c r="S55" i="177"/>
  <c r="R55" i="177"/>
  <c r="Q55" i="177"/>
  <c r="P55" i="177"/>
  <c r="O55" i="177"/>
  <c r="N55" i="177"/>
  <c r="M55" i="177"/>
  <c r="L55" i="177"/>
  <c r="K55" i="177"/>
  <c r="J55" i="177"/>
  <c r="I55" i="177"/>
  <c r="H55" i="177"/>
  <c r="G55" i="177"/>
  <c r="F55" i="177"/>
  <c r="E55" i="177"/>
  <c r="T54" i="177"/>
  <c r="S54" i="177"/>
  <c r="R54" i="177"/>
  <c r="Q54" i="177"/>
  <c r="P54" i="177"/>
  <c r="O54" i="177"/>
  <c r="N54" i="177"/>
  <c r="M54" i="177"/>
  <c r="L54" i="177"/>
  <c r="K54" i="177"/>
  <c r="J54" i="177"/>
  <c r="I54" i="177"/>
  <c r="H54" i="177"/>
  <c r="G54" i="177"/>
  <c r="F54" i="177"/>
  <c r="E54" i="177"/>
  <c r="T53" i="177"/>
  <c r="S53" i="177"/>
  <c r="R53" i="177"/>
  <c r="Q53" i="177"/>
  <c r="P53" i="177"/>
  <c r="N53" i="177"/>
  <c r="M53" i="177"/>
  <c r="L53" i="177"/>
  <c r="K53" i="177"/>
  <c r="J53" i="177"/>
  <c r="I53" i="177"/>
  <c r="H53" i="177"/>
  <c r="G53" i="177"/>
  <c r="F53" i="177"/>
  <c r="E53" i="177"/>
  <c r="T52" i="177"/>
  <c r="S52" i="177"/>
  <c r="R52" i="177"/>
  <c r="Q52" i="177"/>
  <c r="P52" i="177"/>
  <c r="O52" i="177"/>
  <c r="N52" i="177"/>
  <c r="M52" i="177"/>
  <c r="L52" i="177"/>
  <c r="K52" i="177"/>
  <c r="J52" i="177"/>
  <c r="I52" i="177"/>
  <c r="H52" i="177"/>
  <c r="G52" i="177"/>
  <c r="F52" i="177"/>
  <c r="E52" i="177"/>
  <c r="T41" i="177"/>
  <c r="S41" i="177"/>
  <c r="R41" i="177"/>
  <c r="Q41" i="177"/>
  <c r="P41" i="177"/>
  <c r="O41" i="177"/>
  <c r="N41" i="177"/>
  <c r="M41" i="177"/>
  <c r="L41" i="177"/>
  <c r="K41" i="177"/>
  <c r="J41" i="177"/>
  <c r="I41" i="177"/>
  <c r="H41" i="177"/>
  <c r="G41" i="177"/>
  <c r="F41" i="177"/>
  <c r="E41" i="177"/>
  <c r="D41" i="177"/>
  <c r="C41" i="177"/>
  <c r="T40" i="177"/>
  <c r="S40" i="177"/>
  <c r="R40" i="177"/>
  <c r="Q40" i="177"/>
  <c r="P40" i="177"/>
  <c r="O40" i="177"/>
  <c r="N40" i="177"/>
  <c r="M40" i="177"/>
  <c r="L40" i="177"/>
  <c r="K40" i="177"/>
  <c r="J40" i="177"/>
  <c r="I40" i="177"/>
  <c r="H40" i="177"/>
  <c r="G40" i="177"/>
  <c r="F40" i="177"/>
  <c r="E40" i="177"/>
  <c r="D40" i="177"/>
  <c r="C40" i="177"/>
  <c r="T39" i="177"/>
  <c r="S39" i="177"/>
  <c r="R39" i="177"/>
  <c r="Q39" i="177"/>
  <c r="P39" i="177"/>
  <c r="O39" i="177"/>
  <c r="N39" i="177"/>
  <c r="M39" i="177"/>
  <c r="L39" i="177"/>
  <c r="K39" i="177"/>
  <c r="J39" i="177"/>
  <c r="I39" i="177"/>
  <c r="H39" i="177"/>
  <c r="G39" i="177"/>
  <c r="F39" i="177"/>
  <c r="E39" i="177"/>
  <c r="D39" i="177"/>
  <c r="C39" i="177"/>
  <c r="T38" i="177"/>
  <c r="S38" i="177"/>
  <c r="R38" i="177"/>
  <c r="Q38" i="177"/>
  <c r="P38" i="177"/>
  <c r="O38" i="177"/>
  <c r="N38" i="177"/>
  <c r="M38" i="177"/>
  <c r="L38" i="177"/>
  <c r="K38" i="177"/>
  <c r="J38" i="177"/>
  <c r="I38" i="177"/>
  <c r="H38" i="177"/>
  <c r="G38" i="177"/>
  <c r="F38" i="177"/>
  <c r="E38" i="177"/>
  <c r="D38" i="177"/>
  <c r="C38" i="177"/>
  <c r="T37" i="177"/>
  <c r="S37" i="177"/>
  <c r="R37" i="177"/>
  <c r="Q37" i="177"/>
  <c r="P37" i="177"/>
  <c r="O37" i="177"/>
  <c r="N37" i="177"/>
  <c r="M37" i="177"/>
  <c r="L37" i="177"/>
  <c r="K37" i="177"/>
  <c r="J37" i="177"/>
  <c r="I37" i="177"/>
  <c r="H37" i="177"/>
  <c r="G37" i="177"/>
  <c r="F37" i="177"/>
  <c r="E37" i="177"/>
  <c r="D37" i="177"/>
  <c r="C37" i="177"/>
  <c r="T36" i="177"/>
  <c r="S36" i="177"/>
  <c r="R36" i="177"/>
  <c r="Q36" i="177"/>
  <c r="P36" i="177"/>
  <c r="O36" i="177"/>
  <c r="N36" i="177"/>
  <c r="M36" i="177"/>
  <c r="L36" i="177"/>
  <c r="K36" i="177"/>
  <c r="J36" i="177"/>
  <c r="I36" i="177"/>
  <c r="H36" i="177"/>
  <c r="G36" i="177"/>
  <c r="F36" i="177"/>
  <c r="E36" i="177"/>
  <c r="D36" i="177"/>
  <c r="C36" i="177"/>
  <c r="T35" i="177"/>
  <c r="S35" i="177"/>
  <c r="R35" i="177"/>
  <c r="Q35" i="177"/>
  <c r="P35" i="177"/>
  <c r="O35" i="177"/>
  <c r="N35" i="177"/>
  <c r="M35" i="177"/>
  <c r="L35" i="177"/>
  <c r="K35" i="177"/>
  <c r="J35" i="177"/>
  <c r="I35" i="177"/>
  <c r="H35" i="177"/>
  <c r="G35" i="177"/>
  <c r="F35" i="177"/>
  <c r="E35" i="177"/>
  <c r="D35" i="177"/>
  <c r="C35" i="177"/>
  <c r="T34" i="177"/>
  <c r="S34" i="177"/>
  <c r="R34" i="177"/>
  <c r="Q34" i="177"/>
  <c r="P34" i="177"/>
  <c r="N34" i="177"/>
  <c r="M34" i="177"/>
  <c r="L34" i="177"/>
  <c r="K34" i="177"/>
  <c r="J34" i="177"/>
  <c r="I34" i="177"/>
  <c r="H34" i="177"/>
  <c r="G34" i="177"/>
  <c r="F34" i="177"/>
  <c r="E34" i="177"/>
  <c r="D34" i="177"/>
  <c r="C34" i="177"/>
  <c r="T33" i="177"/>
  <c r="S33" i="177"/>
  <c r="R33" i="177"/>
  <c r="Q33" i="177"/>
  <c r="P33" i="177"/>
  <c r="O33" i="177"/>
  <c r="N33" i="177"/>
  <c r="M33" i="177"/>
  <c r="L33" i="177"/>
  <c r="K33" i="177"/>
  <c r="J33" i="177"/>
  <c r="I33" i="177"/>
  <c r="H33" i="177"/>
  <c r="G33" i="177"/>
  <c r="F33" i="177"/>
  <c r="E33" i="177"/>
  <c r="D33" i="177"/>
  <c r="C33" i="177"/>
  <c r="T60" i="178"/>
  <c r="S60" i="178"/>
  <c r="R60" i="178"/>
  <c r="Q60" i="178"/>
  <c r="P60" i="178"/>
  <c r="O60" i="178"/>
  <c r="N60" i="178"/>
  <c r="M60" i="178"/>
  <c r="L60" i="178"/>
  <c r="K60" i="178"/>
  <c r="J60" i="178"/>
  <c r="I60" i="178"/>
  <c r="H60" i="178"/>
  <c r="G60" i="178"/>
  <c r="F60" i="178"/>
  <c r="E60" i="178"/>
  <c r="T59" i="178"/>
  <c r="S59" i="178"/>
  <c r="R59" i="178"/>
  <c r="Q59" i="178"/>
  <c r="P59" i="178"/>
  <c r="O59" i="178"/>
  <c r="N59" i="178"/>
  <c r="M59" i="178"/>
  <c r="L59" i="178"/>
  <c r="K59" i="178"/>
  <c r="J59" i="178"/>
  <c r="I59" i="178"/>
  <c r="H59" i="178"/>
  <c r="G59" i="178"/>
  <c r="F59" i="178"/>
  <c r="E59" i="178"/>
  <c r="T58" i="178"/>
  <c r="S58" i="178"/>
  <c r="R58" i="178"/>
  <c r="Q58" i="178"/>
  <c r="P58" i="178"/>
  <c r="O58" i="178"/>
  <c r="N58" i="178"/>
  <c r="M58" i="178"/>
  <c r="L58" i="178"/>
  <c r="K58" i="178"/>
  <c r="J58" i="178"/>
  <c r="I58" i="178"/>
  <c r="H58" i="178"/>
  <c r="G58" i="178"/>
  <c r="F58" i="178"/>
  <c r="E58" i="178"/>
  <c r="T57" i="178"/>
  <c r="S57" i="178"/>
  <c r="R57" i="178"/>
  <c r="Q57" i="178"/>
  <c r="P57" i="178"/>
  <c r="O57" i="178"/>
  <c r="N57" i="178"/>
  <c r="M57" i="178"/>
  <c r="L57" i="178"/>
  <c r="K57" i="178"/>
  <c r="J57" i="178"/>
  <c r="I57" i="178"/>
  <c r="H57" i="178"/>
  <c r="G57" i="178"/>
  <c r="F57" i="178"/>
  <c r="E57" i="178"/>
  <c r="T56" i="178"/>
  <c r="S56" i="178"/>
  <c r="R56" i="178"/>
  <c r="Q56" i="178"/>
  <c r="P56" i="178"/>
  <c r="O56" i="178"/>
  <c r="N56" i="178"/>
  <c r="M56" i="178"/>
  <c r="L56" i="178"/>
  <c r="K56" i="178"/>
  <c r="J56" i="178"/>
  <c r="I56" i="178"/>
  <c r="H56" i="178"/>
  <c r="G56" i="178"/>
  <c r="F56" i="178"/>
  <c r="E56" i="178"/>
  <c r="T55" i="178"/>
  <c r="S55" i="178"/>
  <c r="R55" i="178"/>
  <c r="Q55" i="178"/>
  <c r="P55" i="178"/>
  <c r="O55" i="178"/>
  <c r="N55" i="178"/>
  <c r="M55" i="178"/>
  <c r="L55" i="178"/>
  <c r="K55" i="178"/>
  <c r="J55" i="178"/>
  <c r="I55" i="178"/>
  <c r="H55" i="178"/>
  <c r="G55" i="178"/>
  <c r="F55" i="178"/>
  <c r="E55" i="178"/>
  <c r="T54" i="178"/>
  <c r="S54" i="178"/>
  <c r="R54" i="178"/>
  <c r="Q54" i="178"/>
  <c r="P54" i="178"/>
  <c r="O54" i="178"/>
  <c r="N54" i="178"/>
  <c r="M54" i="178"/>
  <c r="L54" i="178"/>
  <c r="K54" i="178"/>
  <c r="J54" i="178"/>
  <c r="I54" i="178"/>
  <c r="H54" i="178"/>
  <c r="G54" i="178"/>
  <c r="F54" i="178"/>
  <c r="E54" i="178"/>
  <c r="T53" i="178"/>
  <c r="S53" i="178"/>
  <c r="R53" i="178"/>
  <c r="Q53" i="178"/>
  <c r="P53" i="178"/>
  <c r="N53" i="178"/>
  <c r="M53" i="178"/>
  <c r="L53" i="178"/>
  <c r="K53" i="178"/>
  <c r="J53" i="178"/>
  <c r="I53" i="178"/>
  <c r="H53" i="178"/>
  <c r="G53" i="178"/>
  <c r="F53" i="178"/>
  <c r="E53" i="178"/>
  <c r="T52" i="178"/>
  <c r="S52" i="178"/>
  <c r="R52" i="178"/>
  <c r="Q52" i="178"/>
  <c r="P52" i="178"/>
  <c r="O52" i="178"/>
  <c r="N52" i="178"/>
  <c r="M52" i="178"/>
  <c r="L52" i="178"/>
  <c r="K52" i="178"/>
  <c r="J52" i="178"/>
  <c r="I52" i="178"/>
  <c r="H52" i="178"/>
  <c r="G52" i="178"/>
  <c r="F52" i="178"/>
  <c r="E52" i="178"/>
  <c r="T41" i="178"/>
  <c r="S41" i="178"/>
  <c r="R41" i="178"/>
  <c r="Q41" i="178"/>
  <c r="P41" i="178"/>
  <c r="O41" i="178"/>
  <c r="N41" i="178"/>
  <c r="M41" i="178"/>
  <c r="L41" i="178"/>
  <c r="K41" i="178"/>
  <c r="J41" i="178"/>
  <c r="I41" i="178"/>
  <c r="H41" i="178"/>
  <c r="G41" i="178"/>
  <c r="F41" i="178"/>
  <c r="E41" i="178"/>
  <c r="D41" i="178"/>
  <c r="C41" i="178"/>
  <c r="T40" i="178"/>
  <c r="S40" i="178"/>
  <c r="R40" i="178"/>
  <c r="Q40" i="178"/>
  <c r="P40" i="178"/>
  <c r="O40" i="178"/>
  <c r="N40" i="178"/>
  <c r="M40" i="178"/>
  <c r="L40" i="178"/>
  <c r="K40" i="178"/>
  <c r="J40" i="178"/>
  <c r="I40" i="178"/>
  <c r="H40" i="178"/>
  <c r="G40" i="178"/>
  <c r="F40" i="178"/>
  <c r="E40" i="178"/>
  <c r="D40" i="178"/>
  <c r="C40" i="178"/>
  <c r="T39" i="178"/>
  <c r="S39" i="178"/>
  <c r="R39" i="178"/>
  <c r="Q39" i="178"/>
  <c r="P39" i="178"/>
  <c r="O39" i="178"/>
  <c r="N39" i="178"/>
  <c r="M39" i="178"/>
  <c r="L39" i="178"/>
  <c r="K39" i="178"/>
  <c r="J39" i="178"/>
  <c r="I39" i="178"/>
  <c r="H39" i="178"/>
  <c r="G39" i="178"/>
  <c r="F39" i="178"/>
  <c r="E39" i="178"/>
  <c r="D39" i="178"/>
  <c r="C39" i="178"/>
  <c r="T38" i="178"/>
  <c r="S38" i="178"/>
  <c r="R38" i="178"/>
  <c r="Q38" i="178"/>
  <c r="P38" i="178"/>
  <c r="O38" i="178"/>
  <c r="N38" i="178"/>
  <c r="M38" i="178"/>
  <c r="L38" i="178"/>
  <c r="K38" i="178"/>
  <c r="J38" i="178"/>
  <c r="I38" i="178"/>
  <c r="H38" i="178"/>
  <c r="G38" i="178"/>
  <c r="F38" i="178"/>
  <c r="E38" i="178"/>
  <c r="D38" i="178"/>
  <c r="C38" i="178"/>
  <c r="T37" i="178"/>
  <c r="S37" i="178"/>
  <c r="R37" i="178"/>
  <c r="Q37" i="178"/>
  <c r="P37" i="178"/>
  <c r="O37" i="178"/>
  <c r="N37" i="178"/>
  <c r="M37" i="178"/>
  <c r="L37" i="178"/>
  <c r="K37" i="178"/>
  <c r="J37" i="178"/>
  <c r="I37" i="178"/>
  <c r="H37" i="178"/>
  <c r="G37" i="178"/>
  <c r="F37" i="178"/>
  <c r="E37" i="178"/>
  <c r="D37" i="178"/>
  <c r="C37" i="178"/>
  <c r="T36" i="178"/>
  <c r="S36" i="178"/>
  <c r="R36" i="178"/>
  <c r="Q36" i="178"/>
  <c r="P36" i="178"/>
  <c r="O36" i="178"/>
  <c r="N36" i="178"/>
  <c r="M36" i="178"/>
  <c r="L36" i="178"/>
  <c r="K36" i="178"/>
  <c r="J36" i="178"/>
  <c r="I36" i="178"/>
  <c r="H36" i="178"/>
  <c r="G36" i="178"/>
  <c r="F36" i="178"/>
  <c r="E36" i="178"/>
  <c r="D36" i="178"/>
  <c r="C36" i="178"/>
  <c r="T35" i="178"/>
  <c r="S35" i="178"/>
  <c r="R35" i="178"/>
  <c r="Q35" i="178"/>
  <c r="P35" i="178"/>
  <c r="O35" i="178"/>
  <c r="N35" i="178"/>
  <c r="M35" i="178"/>
  <c r="L35" i="178"/>
  <c r="K35" i="178"/>
  <c r="J35" i="178"/>
  <c r="I35" i="178"/>
  <c r="H35" i="178"/>
  <c r="G35" i="178"/>
  <c r="F35" i="178"/>
  <c r="E35" i="178"/>
  <c r="D35" i="178"/>
  <c r="C35" i="178"/>
  <c r="T34" i="178"/>
  <c r="S34" i="178"/>
  <c r="R34" i="178"/>
  <c r="Q34" i="178"/>
  <c r="P34" i="178"/>
  <c r="N34" i="178"/>
  <c r="M34" i="178"/>
  <c r="L34" i="178"/>
  <c r="K34" i="178"/>
  <c r="J34" i="178"/>
  <c r="I34" i="178"/>
  <c r="H34" i="178"/>
  <c r="G34" i="178"/>
  <c r="F34" i="178"/>
  <c r="E34" i="178"/>
  <c r="D34" i="178"/>
  <c r="C34" i="178"/>
  <c r="T33" i="178"/>
  <c r="S33" i="178"/>
  <c r="R33" i="178"/>
  <c r="Q33" i="178"/>
  <c r="P33" i="178"/>
  <c r="O33" i="178"/>
  <c r="N33" i="178"/>
  <c r="M33" i="178"/>
  <c r="L33" i="178"/>
  <c r="K33" i="178"/>
  <c r="J33" i="178"/>
  <c r="I33" i="178"/>
  <c r="H33" i="178"/>
  <c r="G33" i="178"/>
  <c r="F33" i="178"/>
  <c r="E33" i="178"/>
  <c r="D33" i="178"/>
  <c r="C33" i="178"/>
  <c r="T60" i="54"/>
  <c r="S60" i="54"/>
  <c r="R60" i="54"/>
  <c r="Q60" i="54"/>
  <c r="P60" i="54"/>
  <c r="O60" i="54"/>
  <c r="N60" i="54"/>
  <c r="M60" i="54"/>
  <c r="L60" i="54"/>
  <c r="K60" i="54"/>
  <c r="J60" i="54"/>
  <c r="I60" i="54"/>
  <c r="H60" i="54"/>
  <c r="G60" i="54"/>
  <c r="F60" i="54"/>
  <c r="E60" i="54"/>
  <c r="T59" i="54"/>
  <c r="S59" i="54"/>
  <c r="R59" i="54"/>
  <c r="Q59" i="54"/>
  <c r="P59" i="54"/>
  <c r="O59" i="54"/>
  <c r="N59" i="54"/>
  <c r="M59" i="54"/>
  <c r="L59" i="54"/>
  <c r="K59" i="54"/>
  <c r="J59" i="54"/>
  <c r="I59" i="54"/>
  <c r="H59" i="54"/>
  <c r="G59" i="54"/>
  <c r="F59" i="54"/>
  <c r="E59" i="54"/>
  <c r="T58" i="54"/>
  <c r="S58" i="54"/>
  <c r="R58" i="54"/>
  <c r="Q58" i="54"/>
  <c r="P58" i="54"/>
  <c r="O58" i="54"/>
  <c r="N58" i="54"/>
  <c r="M58" i="54"/>
  <c r="L58" i="54"/>
  <c r="K58" i="54"/>
  <c r="J58" i="54"/>
  <c r="I58" i="54"/>
  <c r="H58" i="54"/>
  <c r="G58" i="54"/>
  <c r="F58" i="54"/>
  <c r="E58" i="54"/>
  <c r="T57" i="54"/>
  <c r="S57" i="54"/>
  <c r="R57" i="54"/>
  <c r="Q57" i="54"/>
  <c r="P57" i="54"/>
  <c r="O57" i="54"/>
  <c r="N57" i="54"/>
  <c r="M57" i="54"/>
  <c r="L57" i="54"/>
  <c r="K57" i="54"/>
  <c r="J57" i="54"/>
  <c r="I57" i="54"/>
  <c r="H57" i="54"/>
  <c r="G57" i="54"/>
  <c r="F57" i="54"/>
  <c r="E57" i="54"/>
  <c r="T56" i="54"/>
  <c r="S56" i="54"/>
  <c r="R56" i="54"/>
  <c r="Q56" i="54"/>
  <c r="P56" i="54"/>
  <c r="O56" i="54"/>
  <c r="N56" i="54"/>
  <c r="M56" i="54"/>
  <c r="L56" i="54"/>
  <c r="K56" i="54"/>
  <c r="J56" i="54"/>
  <c r="I56" i="54"/>
  <c r="H56" i="54"/>
  <c r="G56" i="54"/>
  <c r="F56" i="54"/>
  <c r="E56" i="54"/>
  <c r="T55" i="54"/>
  <c r="S55" i="54"/>
  <c r="R55" i="54"/>
  <c r="Q55" i="54"/>
  <c r="P55" i="54"/>
  <c r="O55" i="54"/>
  <c r="N55" i="54"/>
  <c r="M55" i="54"/>
  <c r="L55" i="54"/>
  <c r="K55" i="54"/>
  <c r="J55" i="54"/>
  <c r="I55" i="54"/>
  <c r="H55" i="54"/>
  <c r="G55" i="54"/>
  <c r="F55" i="54"/>
  <c r="E55" i="54"/>
  <c r="T54" i="54"/>
  <c r="S54" i="54"/>
  <c r="R54" i="54"/>
  <c r="Q54" i="54"/>
  <c r="P54" i="54"/>
  <c r="O54" i="54"/>
  <c r="N54" i="54"/>
  <c r="M54" i="54"/>
  <c r="L54" i="54"/>
  <c r="K54" i="54"/>
  <c r="J54" i="54"/>
  <c r="I54" i="54"/>
  <c r="H54" i="54"/>
  <c r="G54" i="54"/>
  <c r="F54" i="54"/>
  <c r="E54" i="54"/>
  <c r="T53" i="54"/>
  <c r="S53" i="54"/>
  <c r="R53" i="54"/>
  <c r="Q53" i="54"/>
  <c r="P53" i="54"/>
  <c r="N53" i="54"/>
  <c r="M53" i="54"/>
  <c r="L53" i="54"/>
  <c r="K53" i="54"/>
  <c r="J53" i="54"/>
  <c r="I53" i="54"/>
  <c r="H53" i="54"/>
  <c r="G53" i="54"/>
  <c r="F53" i="54"/>
  <c r="E53" i="54"/>
  <c r="T52" i="54"/>
  <c r="S52" i="54"/>
  <c r="R52" i="54"/>
  <c r="Q52" i="54"/>
  <c r="P52" i="54"/>
  <c r="O52" i="54"/>
  <c r="N52" i="54"/>
  <c r="M52" i="54"/>
  <c r="L52" i="54"/>
  <c r="K52" i="54"/>
  <c r="J52" i="54"/>
  <c r="I52" i="54"/>
  <c r="H52" i="54"/>
  <c r="G52" i="54"/>
  <c r="F52" i="54"/>
  <c r="E52" i="54"/>
  <c r="T41" i="54"/>
  <c r="S41" i="54"/>
  <c r="R41" i="54"/>
  <c r="Q41" i="54"/>
  <c r="P41" i="54"/>
  <c r="O41" i="54"/>
  <c r="N41" i="54"/>
  <c r="M41" i="54"/>
  <c r="L41" i="54"/>
  <c r="K41" i="54"/>
  <c r="J41" i="54"/>
  <c r="I41" i="54"/>
  <c r="H41" i="54"/>
  <c r="G41" i="54"/>
  <c r="F41" i="54"/>
  <c r="E41" i="54"/>
  <c r="D41" i="54"/>
  <c r="C41" i="54"/>
  <c r="T40" i="54"/>
  <c r="S40" i="54"/>
  <c r="R40" i="54"/>
  <c r="Q40" i="54"/>
  <c r="P40" i="54"/>
  <c r="O40" i="54"/>
  <c r="N40" i="54"/>
  <c r="M40" i="54"/>
  <c r="L40" i="54"/>
  <c r="K40" i="54"/>
  <c r="J40" i="54"/>
  <c r="I40" i="54"/>
  <c r="H40" i="54"/>
  <c r="G40" i="54"/>
  <c r="F40" i="54"/>
  <c r="E40" i="54"/>
  <c r="D40" i="54"/>
  <c r="C40" i="54"/>
  <c r="T39" i="54"/>
  <c r="S39" i="54"/>
  <c r="R39" i="54"/>
  <c r="Q39" i="54"/>
  <c r="P39" i="54"/>
  <c r="O39" i="54"/>
  <c r="N39" i="54"/>
  <c r="M39" i="54"/>
  <c r="L39" i="54"/>
  <c r="K39" i="54"/>
  <c r="J39" i="54"/>
  <c r="I39" i="54"/>
  <c r="H39" i="54"/>
  <c r="G39" i="54"/>
  <c r="F39" i="54"/>
  <c r="E39" i="54"/>
  <c r="D39" i="54"/>
  <c r="C39" i="54"/>
  <c r="T38" i="54"/>
  <c r="S38" i="54"/>
  <c r="R38" i="54"/>
  <c r="Q38" i="54"/>
  <c r="P38" i="54"/>
  <c r="O38" i="54"/>
  <c r="N38" i="54"/>
  <c r="M38" i="54"/>
  <c r="L38" i="54"/>
  <c r="K38" i="54"/>
  <c r="J38" i="54"/>
  <c r="I38" i="54"/>
  <c r="H38" i="54"/>
  <c r="G38" i="54"/>
  <c r="F38" i="54"/>
  <c r="E38" i="54"/>
  <c r="D38" i="54"/>
  <c r="C38" i="54"/>
  <c r="T37" i="54"/>
  <c r="S37" i="54"/>
  <c r="R37" i="54"/>
  <c r="Q37" i="54"/>
  <c r="P37" i="54"/>
  <c r="O37" i="54"/>
  <c r="N37" i="54"/>
  <c r="M37" i="54"/>
  <c r="L37" i="54"/>
  <c r="K37" i="54"/>
  <c r="J37" i="54"/>
  <c r="I37" i="54"/>
  <c r="H37" i="54"/>
  <c r="G37" i="54"/>
  <c r="F37" i="54"/>
  <c r="E37" i="54"/>
  <c r="D37" i="54"/>
  <c r="C37" i="54"/>
  <c r="T36" i="54"/>
  <c r="S36" i="54"/>
  <c r="R36" i="54"/>
  <c r="Q36" i="54"/>
  <c r="P36" i="54"/>
  <c r="O36" i="54"/>
  <c r="N36" i="54"/>
  <c r="M36" i="54"/>
  <c r="L36" i="54"/>
  <c r="K36" i="54"/>
  <c r="J36" i="54"/>
  <c r="I36" i="54"/>
  <c r="H36" i="54"/>
  <c r="G36" i="54"/>
  <c r="F36" i="54"/>
  <c r="E36" i="54"/>
  <c r="D36" i="54"/>
  <c r="C36" i="54"/>
  <c r="T35" i="54"/>
  <c r="S35" i="54"/>
  <c r="R35" i="54"/>
  <c r="Q35" i="54"/>
  <c r="P35" i="54"/>
  <c r="O35" i="54"/>
  <c r="N35" i="54"/>
  <c r="M35" i="54"/>
  <c r="L35" i="54"/>
  <c r="K35" i="54"/>
  <c r="J35" i="54"/>
  <c r="I35" i="54"/>
  <c r="H35" i="54"/>
  <c r="G35" i="54"/>
  <c r="F35" i="54"/>
  <c r="E35" i="54"/>
  <c r="D35" i="54"/>
  <c r="C35" i="54"/>
  <c r="T34" i="54"/>
  <c r="S34" i="54"/>
  <c r="R34" i="54"/>
  <c r="Q34" i="54"/>
  <c r="P34" i="54"/>
  <c r="N34" i="54"/>
  <c r="M34" i="54"/>
  <c r="L34" i="54"/>
  <c r="K34" i="54"/>
  <c r="J34" i="54"/>
  <c r="I34" i="54"/>
  <c r="H34" i="54"/>
  <c r="G34" i="54"/>
  <c r="F34" i="54"/>
  <c r="E34" i="54"/>
  <c r="D34" i="54"/>
  <c r="C34" i="54"/>
  <c r="T33" i="54"/>
  <c r="S33" i="54"/>
  <c r="R33" i="54"/>
  <c r="Q33" i="54"/>
  <c r="P33" i="54"/>
  <c r="O33" i="54"/>
  <c r="N33" i="54"/>
  <c r="M33" i="54"/>
  <c r="L33" i="54"/>
  <c r="K33" i="54"/>
  <c r="J33" i="54"/>
  <c r="I33" i="54"/>
  <c r="H33" i="54"/>
  <c r="G33" i="54"/>
  <c r="F33" i="54"/>
  <c r="E33" i="54"/>
  <c r="D33" i="54"/>
  <c r="C33" i="54"/>
  <c r="T60" i="179"/>
  <c r="S60" i="179"/>
  <c r="R60" i="179"/>
  <c r="Q60" i="179"/>
  <c r="P60" i="179"/>
  <c r="O60" i="179"/>
  <c r="N60" i="179"/>
  <c r="M60" i="179"/>
  <c r="L60" i="179"/>
  <c r="K60" i="179"/>
  <c r="J60" i="179"/>
  <c r="I60" i="179"/>
  <c r="H60" i="179"/>
  <c r="G60" i="179"/>
  <c r="F60" i="179"/>
  <c r="E60" i="179"/>
  <c r="T59" i="179"/>
  <c r="S59" i="179"/>
  <c r="R59" i="179"/>
  <c r="Q59" i="179"/>
  <c r="P59" i="179"/>
  <c r="O59" i="179"/>
  <c r="N59" i="179"/>
  <c r="M59" i="179"/>
  <c r="L59" i="179"/>
  <c r="K59" i="179"/>
  <c r="J59" i="179"/>
  <c r="I59" i="179"/>
  <c r="H59" i="179"/>
  <c r="G59" i="179"/>
  <c r="F59" i="179"/>
  <c r="E59" i="179"/>
  <c r="T58" i="179"/>
  <c r="S58" i="179"/>
  <c r="R58" i="179"/>
  <c r="Q58" i="179"/>
  <c r="P58" i="179"/>
  <c r="O58" i="179"/>
  <c r="N58" i="179"/>
  <c r="M58" i="179"/>
  <c r="L58" i="179"/>
  <c r="K58" i="179"/>
  <c r="J58" i="179"/>
  <c r="I58" i="179"/>
  <c r="H58" i="179"/>
  <c r="G58" i="179"/>
  <c r="F58" i="179"/>
  <c r="E58" i="179"/>
  <c r="T57" i="179"/>
  <c r="S57" i="179"/>
  <c r="R57" i="179"/>
  <c r="Q57" i="179"/>
  <c r="P57" i="179"/>
  <c r="O57" i="179"/>
  <c r="N57" i="179"/>
  <c r="M57" i="179"/>
  <c r="L57" i="179"/>
  <c r="K57" i="179"/>
  <c r="J57" i="179"/>
  <c r="I57" i="179"/>
  <c r="H57" i="179"/>
  <c r="G57" i="179"/>
  <c r="F57" i="179"/>
  <c r="E57" i="179"/>
  <c r="T56" i="179"/>
  <c r="S56" i="179"/>
  <c r="R56" i="179"/>
  <c r="Q56" i="179"/>
  <c r="P56" i="179"/>
  <c r="O56" i="179"/>
  <c r="N56" i="179"/>
  <c r="M56" i="179"/>
  <c r="L56" i="179"/>
  <c r="K56" i="179"/>
  <c r="J56" i="179"/>
  <c r="I56" i="179"/>
  <c r="H56" i="179"/>
  <c r="G56" i="179"/>
  <c r="F56" i="179"/>
  <c r="E56" i="179"/>
  <c r="T55" i="179"/>
  <c r="S55" i="179"/>
  <c r="R55" i="179"/>
  <c r="Q55" i="179"/>
  <c r="P55" i="179"/>
  <c r="O55" i="179"/>
  <c r="N55" i="179"/>
  <c r="M55" i="179"/>
  <c r="L55" i="179"/>
  <c r="K55" i="179"/>
  <c r="J55" i="179"/>
  <c r="I55" i="179"/>
  <c r="H55" i="179"/>
  <c r="G55" i="179"/>
  <c r="F55" i="179"/>
  <c r="E55" i="179"/>
  <c r="T54" i="179"/>
  <c r="S54" i="179"/>
  <c r="R54" i="179"/>
  <c r="Q54" i="179"/>
  <c r="P54" i="179"/>
  <c r="O54" i="179"/>
  <c r="N54" i="179"/>
  <c r="M54" i="179"/>
  <c r="L54" i="179"/>
  <c r="K54" i="179"/>
  <c r="J54" i="179"/>
  <c r="I54" i="179"/>
  <c r="H54" i="179"/>
  <c r="G54" i="179"/>
  <c r="F54" i="179"/>
  <c r="E54" i="179"/>
  <c r="T53" i="179"/>
  <c r="S53" i="179"/>
  <c r="R53" i="179"/>
  <c r="Q53" i="179"/>
  <c r="P53" i="179"/>
  <c r="N53" i="179"/>
  <c r="M53" i="179"/>
  <c r="L53" i="179"/>
  <c r="K53" i="179"/>
  <c r="J53" i="179"/>
  <c r="I53" i="179"/>
  <c r="H53" i="179"/>
  <c r="G53" i="179"/>
  <c r="F53" i="179"/>
  <c r="E53" i="179"/>
  <c r="T52" i="179"/>
  <c r="S52" i="179"/>
  <c r="R52" i="179"/>
  <c r="Q52" i="179"/>
  <c r="P52" i="179"/>
  <c r="O52" i="179"/>
  <c r="N52" i="179"/>
  <c r="M52" i="179"/>
  <c r="L52" i="179"/>
  <c r="K52" i="179"/>
  <c r="J52" i="179"/>
  <c r="I52" i="179"/>
  <c r="H52" i="179"/>
  <c r="G52" i="179"/>
  <c r="F52" i="179"/>
  <c r="E52" i="179"/>
  <c r="T41" i="179"/>
  <c r="S41" i="179"/>
  <c r="R41" i="179"/>
  <c r="Q41" i="179"/>
  <c r="P41" i="179"/>
  <c r="O41" i="179"/>
  <c r="N41" i="179"/>
  <c r="M41" i="179"/>
  <c r="L41" i="179"/>
  <c r="K41" i="179"/>
  <c r="J41" i="179"/>
  <c r="I41" i="179"/>
  <c r="H41" i="179"/>
  <c r="G41" i="179"/>
  <c r="F41" i="179"/>
  <c r="E41" i="179"/>
  <c r="D41" i="179"/>
  <c r="C41" i="179"/>
  <c r="T40" i="179"/>
  <c r="S40" i="179"/>
  <c r="R40" i="179"/>
  <c r="Q40" i="179"/>
  <c r="P40" i="179"/>
  <c r="O40" i="179"/>
  <c r="N40" i="179"/>
  <c r="M40" i="179"/>
  <c r="L40" i="179"/>
  <c r="K40" i="179"/>
  <c r="J40" i="179"/>
  <c r="I40" i="179"/>
  <c r="H40" i="179"/>
  <c r="G40" i="179"/>
  <c r="F40" i="179"/>
  <c r="E40" i="179"/>
  <c r="D40" i="179"/>
  <c r="C40" i="179"/>
  <c r="T39" i="179"/>
  <c r="S39" i="179"/>
  <c r="R39" i="179"/>
  <c r="Q39" i="179"/>
  <c r="P39" i="179"/>
  <c r="O39" i="179"/>
  <c r="N39" i="179"/>
  <c r="M39" i="179"/>
  <c r="L39" i="179"/>
  <c r="K39" i="179"/>
  <c r="J39" i="179"/>
  <c r="I39" i="179"/>
  <c r="H39" i="179"/>
  <c r="G39" i="179"/>
  <c r="F39" i="179"/>
  <c r="E39" i="179"/>
  <c r="D39" i="179"/>
  <c r="C39" i="179"/>
  <c r="T38" i="179"/>
  <c r="S38" i="179"/>
  <c r="R38" i="179"/>
  <c r="Q38" i="179"/>
  <c r="P38" i="179"/>
  <c r="O38" i="179"/>
  <c r="N38" i="179"/>
  <c r="M38" i="179"/>
  <c r="L38" i="179"/>
  <c r="K38" i="179"/>
  <c r="J38" i="179"/>
  <c r="I38" i="179"/>
  <c r="H38" i="179"/>
  <c r="G38" i="179"/>
  <c r="F38" i="179"/>
  <c r="E38" i="179"/>
  <c r="D38" i="179"/>
  <c r="C38" i="179"/>
  <c r="T37" i="179"/>
  <c r="S37" i="179"/>
  <c r="R37" i="179"/>
  <c r="Q37" i="179"/>
  <c r="P37" i="179"/>
  <c r="O37" i="179"/>
  <c r="N37" i="179"/>
  <c r="M37" i="179"/>
  <c r="L37" i="179"/>
  <c r="K37" i="179"/>
  <c r="J37" i="179"/>
  <c r="I37" i="179"/>
  <c r="H37" i="179"/>
  <c r="G37" i="179"/>
  <c r="F37" i="179"/>
  <c r="E37" i="179"/>
  <c r="D37" i="179"/>
  <c r="C37" i="179"/>
  <c r="T36" i="179"/>
  <c r="S36" i="179"/>
  <c r="R36" i="179"/>
  <c r="Q36" i="179"/>
  <c r="P36" i="179"/>
  <c r="O36" i="179"/>
  <c r="N36" i="179"/>
  <c r="M36" i="179"/>
  <c r="L36" i="179"/>
  <c r="K36" i="179"/>
  <c r="J36" i="179"/>
  <c r="I36" i="179"/>
  <c r="H36" i="179"/>
  <c r="G36" i="179"/>
  <c r="F36" i="179"/>
  <c r="E36" i="179"/>
  <c r="D36" i="179"/>
  <c r="C36" i="179"/>
  <c r="T35" i="179"/>
  <c r="S35" i="179"/>
  <c r="R35" i="179"/>
  <c r="Q35" i="179"/>
  <c r="P35" i="179"/>
  <c r="O35" i="179"/>
  <c r="N35" i="179"/>
  <c r="M35" i="179"/>
  <c r="L35" i="179"/>
  <c r="K35" i="179"/>
  <c r="J35" i="179"/>
  <c r="I35" i="179"/>
  <c r="H35" i="179"/>
  <c r="G35" i="179"/>
  <c r="F35" i="179"/>
  <c r="E35" i="179"/>
  <c r="D35" i="179"/>
  <c r="C35" i="179"/>
  <c r="T34" i="179"/>
  <c r="S34" i="179"/>
  <c r="R34" i="179"/>
  <c r="Q34" i="179"/>
  <c r="P34" i="179"/>
  <c r="N34" i="179"/>
  <c r="M34" i="179"/>
  <c r="L34" i="179"/>
  <c r="K34" i="179"/>
  <c r="J34" i="179"/>
  <c r="I34" i="179"/>
  <c r="H34" i="179"/>
  <c r="G34" i="179"/>
  <c r="F34" i="179"/>
  <c r="E34" i="179"/>
  <c r="D34" i="179"/>
  <c r="C34" i="179"/>
  <c r="T33" i="179"/>
  <c r="S33" i="179"/>
  <c r="R33" i="179"/>
  <c r="Q33" i="179"/>
  <c r="P33" i="179"/>
  <c r="O33" i="179"/>
  <c r="N33" i="179"/>
  <c r="M33" i="179"/>
  <c r="L33" i="179"/>
  <c r="K33" i="179"/>
  <c r="J33" i="179"/>
  <c r="I33" i="179"/>
  <c r="H33" i="179"/>
  <c r="G33" i="179"/>
  <c r="F33" i="179"/>
  <c r="E33" i="179"/>
  <c r="D33" i="179"/>
  <c r="C33" i="179"/>
  <c r="T60" i="67"/>
  <c r="S60" i="67"/>
  <c r="R60" i="67"/>
  <c r="Q60" i="67"/>
  <c r="P60" i="67"/>
  <c r="O60" i="67"/>
  <c r="N60" i="67"/>
  <c r="M60" i="67"/>
  <c r="L60" i="67"/>
  <c r="K60" i="67"/>
  <c r="J60" i="67"/>
  <c r="I60" i="67"/>
  <c r="H60" i="67"/>
  <c r="F60" i="67"/>
  <c r="E60" i="67"/>
  <c r="T59" i="67"/>
  <c r="S59" i="67"/>
  <c r="R59" i="67"/>
  <c r="Q59" i="67"/>
  <c r="P59" i="67"/>
  <c r="O59" i="67"/>
  <c r="N59" i="67"/>
  <c r="M59" i="67"/>
  <c r="L59" i="67"/>
  <c r="K59" i="67"/>
  <c r="J59" i="67"/>
  <c r="I59" i="67"/>
  <c r="H59" i="67"/>
  <c r="F59" i="67"/>
  <c r="E59" i="67"/>
  <c r="T58" i="67"/>
  <c r="S58" i="67"/>
  <c r="R58" i="67"/>
  <c r="Q58" i="67"/>
  <c r="P58" i="67"/>
  <c r="O58" i="67"/>
  <c r="N58" i="67"/>
  <c r="M58" i="67"/>
  <c r="L58" i="67"/>
  <c r="K58" i="67"/>
  <c r="J58" i="67"/>
  <c r="I58" i="67"/>
  <c r="H58" i="67"/>
  <c r="F58" i="67"/>
  <c r="E58" i="67"/>
  <c r="T57" i="67"/>
  <c r="S57" i="67"/>
  <c r="R57" i="67"/>
  <c r="Q57" i="67"/>
  <c r="P57" i="67"/>
  <c r="O57" i="67"/>
  <c r="N57" i="67"/>
  <c r="M57" i="67"/>
  <c r="L57" i="67"/>
  <c r="K57" i="67"/>
  <c r="J57" i="67"/>
  <c r="I57" i="67"/>
  <c r="H57" i="67"/>
  <c r="F57" i="67"/>
  <c r="E57" i="67"/>
  <c r="T56" i="67"/>
  <c r="S56" i="67"/>
  <c r="R56" i="67"/>
  <c r="Q56" i="67"/>
  <c r="P56" i="67"/>
  <c r="O56" i="67"/>
  <c r="N56" i="67"/>
  <c r="M56" i="67"/>
  <c r="L56" i="67"/>
  <c r="K56" i="67"/>
  <c r="J56" i="67"/>
  <c r="I56" i="67"/>
  <c r="H56" i="67"/>
  <c r="F56" i="67"/>
  <c r="E56" i="67"/>
  <c r="T55" i="67"/>
  <c r="S55" i="67"/>
  <c r="R55" i="67"/>
  <c r="Q55" i="67"/>
  <c r="P55" i="67"/>
  <c r="O55" i="67"/>
  <c r="N55" i="67"/>
  <c r="M55" i="67"/>
  <c r="L55" i="67"/>
  <c r="K55" i="67"/>
  <c r="J55" i="67"/>
  <c r="I55" i="67"/>
  <c r="H55" i="67"/>
  <c r="F55" i="67"/>
  <c r="E55" i="67"/>
  <c r="T54" i="67"/>
  <c r="S54" i="67"/>
  <c r="R54" i="67"/>
  <c r="Q54" i="67"/>
  <c r="P54" i="67"/>
  <c r="O54" i="67"/>
  <c r="N54" i="67"/>
  <c r="M54" i="67"/>
  <c r="L54" i="67"/>
  <c r="K54" i="67"/>
  <c r="J54" i="67"/>
  <c r="I54" i="67"/>
  <c r="H54" i="67"/>
  <c r="F54" i="67"/>
  <c r="E54" i="67"/>
  <c r="T53" i="67"/>
  <c r="S53" i="67"/>
  <c r="R53" i="67"/>
  <c r="P53" i="67"/>
  <c r="N53" i="67"/>
  <c r="M53" i="67"/>
  <c r="L53" i="67"/>
  <c r="K53" i="67"/>
  <c r="J53" i="67"/>
  <c r="I53" i="67"/>
  <c r="H53" i="67"/>
  <c r="F53" i="67"/>
  <c r="E53" i="67"/>
  <c r="T52" i="67"/>
  <c r="S52" i="67"/>
  <c r="R52" i="67"/>
  <c r="Q52" i="67"/>
  <c r="P52" i="67"/>
  <c r="O52" i="67"/>
  <c r="N52" i="67"/>
  <c r="M52" i="67"/>
  <c r="L52" i="67"/>
  <c r="K52" i="67"/>
  <c r="J52" i="67"/>
  <c r="I52" i="67"/>
  <c r="H52" i="67"/>
  <c r="F52" i="67"/>
  <c r="E52" i="67"/>
  <c r="T41" i="67"/>
  <c r="S41" i="67"/>
  <c r="R41" i="67"/>
  <c r="Q41" i="67"/>
  <c r="P41" i="67"/>
  <c r="O41" i="67"/>
  <c r="N41" i="67"/>
  <c r="M41" i="67"/>
  <c r="L41" i="67"/>
  <c r="K41" i="67"/>
  <c r="J41" i="67"/>
  <c r="I41" i="67"/>
  <c r="H41" i="67"/>
  <c r="G41" i="67"/>
  <c r="F41" i="67"/>
  <c r="E41" i="67"/>
  <c r="D41" i="67"/>
  <c r="C41" i="67"/>
  <c r="T40" i="67"/>
  <c r="S40" i="67"/>
  <c r="R40" i="67"/>
  <c r="Q40" i="67"/>
  <c r="P40" i="67"/>
  <c r="O40" i="67"/>
  <c r="N40" i="67"/>
  <c r="M40" i="67"/>
  <c r="L40" i="67"/>
  <c r="K40" i="67"/>
  <c r="J40" i="67"/>
  <c r="I40" i="67"/>
  <c r="H40" i="67"/>
  <c r="G40" i="67"/>
  <c r="F40" i="67"/>
  <c r="E40" i="67"/>
  <c r="D40" i="67"/>
  <c r="C40" i="67"/>
  <c r="T39" i="67"/>
  <c r="S39" i="67"/>
  <c r="R39" i="67"/>
  <c r="Q39" i="67"/>
  <c r="P39" i="67"/>
  <c r="O39" i="67"/>
  <c r="N39" i="67"/>
  <c r="M39" i="67"/>
  <c r="L39" i="67"/>
  <c r="K39" i="67"/>
  <c r="J39" i="67"/>
  <c r="I39" i="67"/>
  <c r="H39" i="67"/>
  <c r="G39" i="67"/>
  <c r="F39" i="67"/>
  <c r="E39" i="67"/>
  <c r="D39" i="67"/>
  <c r="C39" i="67"/>
  <c r="T38" i="67"/>
  <c r="S38" i="67"/>
  <c r="R38" i="67"/>
  <c r="Q38" i="67"/>
  <c r="P38" i="67"/>
  <c r="O38" i="67"/>
  <c r="N38" i="67"/>
  <c r="M38" i="67"/>
  <c r="L38" i="67"/>
  <c r="K38" i="67"/>
  <c r="J38" i="67"/>
  <c r="I38" i="67"/>
  <c r="H38" i="67"/>
  <c r="G38" i="67"/>
  <c r="F38" i="67"/>
  <c r="E38" i="67"/>
  <c r="D38" i="67"/>
  <c r="C38" i="67"/>
  <c r="T37" i="67"/>
  <c r="S37" i="67"/>
  <c r="R37" i="67"/>
  <c r="Q37" i="67"/>
  <c r="P37" i="67"/>
  <c r="O37" i="67"/>
  <c r="N37" i="67"/>
  <c r="M37" i="67"/>
  <c r="L37" i="67"/>
  <c r="K37" i="67"/>
  <c r="J37" i="67"/>
  <c r="I37" i="67"/>
  <c r="H37" i="67"/>
  <c r="G37" i="67"/>
  <c r="F37" i="67"/>
  <c r="E37" i="67"/>
  <c r="D37" i="67"/>
  <c r="C37" i="67"/>
  <c r="T36" i="67"/>
  <c r="S36" i="67"/>
  <c r="R36" i="67"/>
  <c r="Q36" i="67"/>
  <c r="P36" i="67"/>
  <c r="O36" i="67"/>
  <c r="N36" i="67"/>
  <c r="M36" i="67"/>
  <c r="L36" i="67"/>
  <c r="K36" i="67"/>
  <c r="J36" i="67"/>
  <c r="I36" i="67"/>
  <c r="H36" i="67"/>
  <c r="G36" i="67"/>
  <c r="F36" i="67"/>
  <c r="E36" i="67"/>
  <c r="D36" i="67"/>
  <c r="C36" i="67"/>
  <c r="T35" i="67"/>
  <c r="S35" i="67"/>
  <c r="R35" i="67"/>
  <c r="Q35" i="67"/>
  <c r="P35" i="67"/>
  <c r="O35" i="67"/>
  <c r="N35" i="67"/>
  <c r="M35" i="67"/>
  <c r="L35" i="67"/>
  <c r="K35" i="67"/>
  <c r="J35" i="67"/>
  <c r="I35" i="67"/>
  <c r="H35" i="67"/>
  <c r="G35" i="67"/>
  <c r="F35" i="67"/>
  <c r="E35" i="67"/>
  <c r="D35" i="67"/>
  <c r="C35" i="67"/>
  <c r="T34" i="67"/>
  <c r="S34" i="67"/>
  <c r="R34" i="67"/>
  <c r="Q34" i="67"/>
  <c r="P34" i="67"/>
  <c r="N34" i="67"/>
  <c r="M34" i="67"/>
  <c r="L34" i="67"/>
  <c r="K34" i="67"/>
  <c r="J34" i="67"/>
  <c r="I34" i="67"/>
  <c r="H34" i="67"/>
  <c r="G34" i="67"/>
  <c r="F34" i="67"/>
  <c r="E34" i="67"/>
  <c r="D34" i="67"/>
  <c r="C34" i="67"/>
  <c r="T33" i="67"/>
  <c r="S33" i="67"/>
  <c r="R33" i="67"/>
  <c r="Q33" i="67"/>
  <c r="P33" i="67"/>
  <c r="O33" i="67"/>
  <c r="N33" i="67"/>
  <c r="M33" i="67"/>
  <c r="L33" i="67"/>
  <c r="K33" i="67"/>
  <c r="J33" i="67"/>
  <c r="I33" i="67"/>
  <c r="H33" i="67"/>
  <c r="G33" i="67"/>
  <c r="F33" i="67"/>
  <c r="E33" i="67"/>
  <c r="D33" i="67"/>
  <c r="C33" i="67"/>
  <c r="T60" i="50"/>
  <c r="S60" i="50"/>
  <c r="R60" i="50"/>
  <c r="Q60" i="50"/>
  <c r="P60" i="50"/>
  <c r="T59" i="50"/>
  <c r="S59" i="50"/>
  <c r="R59" i="50"/>
  <c r="Q59" i="50"/>
  <c r="P59" i="50"/>
  <c r="T58" i="50"/>
  <c r="S58" i="50"/>
  <c r="R58" i="50"/>
  <c r="Q58" i="50"/>
  <c r="P58" i="50"/>
  <c r="T57" i="50"/>
  <c r="S57" i="50"/>
  <c r="R57" i="50"/>
  <c r="Q57" i="50"/>
  <c r="P57" i="50"/>
  <c r="T56" i="50"/>
  <c r="S56" i="50"/>
  <c r="R56" i="50"/>
  <c r="Q56" i="50"/>
  <c r="P56" i="50"/>
  <c r="T55" i="50"/>
  <c r="S55" i="50"/>
  <c r="R55" i="50"/>
  <c r="Q55" i="50"/>
  <c r="P55" i="50"/>
  <c r="T54" i="50"/>
  <c r="S54" i="50"/>
  <c r="R54" i="50"/>
  <c r="Q54" i="50"/>
  <c r="P54" i="50"/>
  <c r="T53" i="50"/>
  <c r="S53" i="50"/>
  <c r="R53" i="50"/>
  <c r="Q53" i="50"/>
  <c r="P53" i="50"/>
  <c r="T52" i="50"/>
  <c r="S52" i="50"/>
  <c r="R52" i="50"/>
  <c r="Q52" i="50"/>
  <c r="P52" i="50"/>
  <c r="T60" i="174"/>
  <c r="S60" i="174"/>
  <c r="R60" i="174"/>
  <c r="Q60" i="174"/>
  <c r="P60" i="174"/>
  <c r="O60" i="174"/>
  <c r="N60" i="174"/>
  <c r="M60" i="174"/>
  <c r="L60" i="174"/>
  <c r="K60" i="174"/>
  <c r="J60" i="174"/>
  <c r="I60" i="174"/>
  <c r="H60" i="174"/>
  <c r="G60" i="174"/>
  <c r="F60" i="174"/>
  <c r="T59" i="174"/>
  <c r="S59" i="174"/>
  <c r="R59" i="174"/>
  <c r="Q59" i="174"/>
  <c r="P59" i="174"/>
  <c r="O59" i="174"/>
  <c r="N59" i="174"/>
  <c r="M59" i="174"/>
  <c r="L59" i="174"/>
  <c r="K59" i="174"/>
  <c r="J59" i="174"/>
  <c r="I59" i="174"/>
  <c r="H59" i="174"/>
  <c r="G59" i="174"/>
  <c r="F59" i="174"/>
  <c r="T58" i="174"/>
  <c r="S58" i="174"/>
  <c r="R58" i="174"/>
  <c r="Q58" i="174"/>
  <c r="P58" i="174"/>
  <c r="O58" i="174"/>
  <c r="N58" i="174"/>
  <c r="M58" i="174"/>
  <c r="L58" i="174"/>
  <c r="K58" i="174"/>
  <c r="J58" i="174"/>
  <c r="I58" i="174"/>
  <c r="H58" i="174"/>
  <c r="G58" i="174"/>
  <c r="F58" i="174"/>
  <c r="T57" i="174"/>
  <c r="S57" i="174"/>
  <c r="R57" i="174"/>
  <c r="Q57" i="174"/>
  <c r="P57" i="174"/>
  <c r="O57" i="174"/>
  <c r="N57" i="174"/>
  <c r="M57" i="174"/>
  <c r="L57" i="174"/>
  <c r="K57" i="174"/>
  <c r="J57" i="174"/>
  <c r="I57" i="174"/>
  <c r="H57" i="174"/>
  <c r="G57" i="174"/>
  <c r="F57" i="174"/>
  <c r="T56" i="174"/>
  <c r="S56" i="174"/>
  <c r="R56" i="174"/>
  <c r="Q56" i="174"/>
  <c r="P56" i="174"/>
  <c r="O56" i="174"/>
  <c r="N56" i="174"/>
  <c r="M56" i="174"/>
  <c r="L56" i="174"/>
  <c r="K56" i="174"/>
  <c r="J56" i="174"/>
  <c r="I56" i="174"/>
  <c r="H56" i="174"/>
  <c r="G56" i="174"/>
  <c r="F56" i="174"/>
  <c r="T55" i="174"/>
  <c r="S55" i="174"/>
  <c r="R55" i="174"/>
  <c r="Q55" i="174"/>
  <c r="P55" i="174"/>
  <c r="O55" i="174"/>
  <c r="N55" i="174"/>
  <c r="M55" i="174"/>
  <c r="L55" i="174"/>
  <c r="K55" i="174"/>
  <c r="J55" i="174"/>
  <c r="I55" i="174"/>
  <c r="H55" i="174"/>
  <c r="G55" i="174"/>
  <c r="F55" i="174"/>
  <c r="T54" i="174"/>
  <c r="S54" i="174"/>
  <c r="R54" i="174"/>
  <c r="Q54" i="174"/>
  <c r="P54" i="174"/>
  <c r="O54" i="174"/>
  <c r="N54" i="174"/>
  <c r="M54" i="174"/>
  <c r="L54" i="174"/>
  <c r="K54" i="174"/>
  <c r="J54" i="174"/>
  <c r="I54" i="174"/>
  <c r="H54" i="174"/>
  <c r="G54" i="174"/>
  <c r="F54" i="174"/>
  <c r="T53" i="174"/>
  <c r="S53" i="174"/>
  <c r="R53" i="174"/>
  <c r="Q53" i="174"/>
  <c r="P53" i="174"/>
  <c r="N53" i="174"/>
  <c r="M53" i="174"/>
  <c r="L53" i="174"/>
  <c r="K53" i="174"/>
  <c r="J53" i="174"/>
  <c r="I53" i="174"/>
  <c r="H53" i="174"/>
  <c r="G53" i="174"/>
  <c r="F53" i="174"/>
  <c r="T52" i="174"/>
  <c r="S52" i="174"/>
  <c r="R52" i="174"/>
  <c r="Q52" i="174"/>
  <c r="P52" i="174"/>
  <c r="O52" i="174"/>
  <c r="N52" i="174"/>
  <c r="M52" i="174"/>
  <c r="L52" i="174"/>
  <c r="K52" i="174"/>
  <c r="J52" i="174"/>
  <c r="I52" i="174"/>
  <c r="H52" i="174"/>
  <c r="G52" i="174"/>
  <c r="F52" i="174"/>
  <c r="T41" i="174"/>
  <c r="S41" i="174"/>
  <c r="R41" i="174"/>
  <c r="Q41" i="174"/>
  <c r="P41" i="174"/>
  <c r="O41" i="174"/>
  <c r="N41" i="174"/>
  <c r="M41" i="174"/>
  <c r="L41" i="174"/>
  <c r="K41" i="174"/>
  <c r="J41" i="174"/>
  <c r="I41" i="174"/>
  <c r="H41" i="174"/>
  <c r="G41" i="174"/>
  <c r="F41" i="174"/>
  <c r="E41" i="174"/>
  <c r="D41" i="174"/>
  <c r="C41" i="174"/>
  <c r="T40" i="174"/>
  <c r="S40" i="174"/>
  <c r="R40" i="174"/>
  <c r="Q40" i="174"/>
  <c r="P40" i="174"/>
  <c r="O40" i="174"/>
  <c r="N40" i="174"/>
  <c r="M40" i="174"/>
  <c r="L40" i="174"/>
  <c r="K40" i="174"/>
  <c r="J40" i="174"/>
  <c r="I40" i="174"/>
  <c r="H40" i="174"/>
  <c r="G40" i="174"/>
  <c r="F40" i="174"/>
  <c r="E40" i="174"/>
  <c r="D40" i="174"/>
  <c r="C40" i="174"/>
  <c r="T39" i="174"/>
  <c r="S39" i="174"/>
  <c r="R39" i="174"/>
  <c r="Q39" i="174"/>
  <c r="P39" i="174"/>
  <c r="O39" i="174"/>
  <c r="N39" i="174"/>
  <c r="M39" i="174"/>
  <c r="L39" i="174"/>
  <c r="K39" i="174"/>
  <c r="J39" i="174"/>
  <c r="I39" i="174"/>
  <c r="H39" i="174"/>
  <c r="G39" i="174"/>
  <c r="F39" i="174"/>
  <c r="E39" i="174"/>
  <c r="D39" i="174"/>
  <c r="C39" i="174"/>
  <c r="T38" i="174"/>
  <c r="S38" i="174"/>
  <c r="R38" i="174"/>
  <c r="Q38" i="174"/>
  <c r="P38" i="174"/>
  <c r="O38" i="174"/>
  <c r="N38" i="174"/>
  <c r="M38" i="174"/>
  <c r="L38" i="174"/>
  <c r="K38" i="174"/>
  <c r="J38" i="174"/>
  <c r="I38" i="174"/>
  <c r="H38" i="174"/>
  <c r="G38" i="174"/>
  <c r="F38" i="174"/>
  <c r="E38" i="174"/>
  <c r="D38" i="174"/>
  <c r="C38" i="174"/>
  <c r="T37" i="174"/>
  <c r="S37" i="174"/>
  <c r="R37" i="174"/>
  <c r="Q37" i="174"/>
  <c r="P37" i="174"/>
  <c r="O37" i="174"/>
  <c r="N37" i="174"/>
  <c r="M37" i="174"/>
  <c r="L37" i="174"/>
  <c r="K37" i="174"/>
  <c r="J37" i="174"/>
  <c r="I37" i="174"/>
  <c r="H37" i="174"/>
  <c r="G37" i="174"/>
  <c r="F37" i="174"/>
  <c r="E37" i="174"/>
  <c r="D37" i="174"/>
  <c r="C37" i="174"/>
  <c r="T36" i="174"/>
  <c r="S36" i="174"/>
  <c r="R36" i="174"/>
  <c r="Q36" i="174"/>
  <c r="P36" i="174"/>
  <c r="O36" i="174"/>
  <c r="N36" i="174"/>
  <c r="M36" i="174"/>
  <c r="L36" i="174"/>
  <c r="K36" i="174"/>
  <c r="J36" i="174"/>
  <c r="I36" i="174"/>
  <c r="H36" i="174"/>
  <c r="G36" i="174"/>
  <c r="F36" i="174"/>
  <c r="E36" i="174"/>
  <c r="D36" i="174"/>
  <c r="C36" i="174"/>
  <c r="T35" i="174"/>
  <c r="S35" i="174"/>
  <c r="R35" i="174"/>
  <c r="Q35" i="174"/>
  <c r="P35" i="174"/>
  <c r="O35" i="174"/>
  <c r="N35" i="174"/>
  <c r="M35" i="174"/>
  <c r="L35" i="174"/>
  <c r="K35" i="174"/>
  <c r="J35" i="174"/>
  <c r="I35" i="174"/>
  <c r="H35" i="174"/>
  <c r="G35" i="174"/>
  <c r="F35" i="174"/>
  <c r="E35" i="174"/>
  <c r="D35" i="174"/>
  <c r="C35" i="174"/>
  <c r="T34" i="174"/>
  <c r="S34" i="174"/>
  <c r="R34" i="174"/>
  <c r="Q34" i="174"/>
  <c r="P34" i="174"/>
  <c r="N34" i="174"/>
  <c r="M34" i="174"/>
  <c r="L34" i="174"/>
  <c r="K34" i="174"/>
  <c r="J34" i="174"/>
  <c r="I34" i="174"/>
  <c r="H34" i="174"/>
  <c r="G34" i="174"/>
  <c r="F34" i="174"/>
  <c r="E34" i="174"/>
  <c r="D34" i="174"/>
  <c r="C34" i="174"/>
  <c r="T33" i="174"/>
  <c r="S33" i="174"/>
  <c r="R33" i="174"/>
  <c r="Q33" i="174"/>
  <c r="P33" i="174"/>
  <c r="O33" i="174"/>
  <c r="N33" i="174"/>
  <c r="M33" i="174"/>
  <c r="L33" i="174"/>
  <c r="K33" i="174"/>
  <c r="J33" i="174"/>
  <c r="I33" i="174"/>
  <c r="H33" i="174"/>
  <c r="G33" i="174"/>
  <c r="F33" i="174"/>
  <c r="E33" i="174"/>
  <c r="D33" i="174"/>
  <c r="C33" i="174"/>
  <c r="T60" i="49"/>
  <c r="S60" i="49"/>
  <c r="R60" i="49"/>
  <c r="Q60" i="49"/>
  <c r="P60" i="49"/>
  <c r="T59" i="49"/>
  <c r="S59" i="49"/>
  <c r="R59" i="49"/>
  <c r="Q59" i="49"/>
  <c r="P59" i="49"/>
  <c r="T58" i="49"/>
  <c r="S58" i="49"/>
  <c r="R58" i="49"/>
  <c r="Q58" i="49"/>
  <c r="P58" i="49"/>
  <c r="T57" i="49"/>
  <c r="S57" i="49"/>
  <c r="R57" i="49"/>
  <c r="Q57" i="49"/>
  <c r="P57" i="49"/>
  <c r="T56" i="49"/>
  <c r="S56" i="49"/>
  <c r="R56" i="49"/>
  <c r="Q56" i="49"/>
  <c r="P56" i="49"/>
  <c r="T55" i="49"/>
  <c r="S55" i="49"/>
  <c r="R55" i="49"/>
  <c r="Q55" i="49"/>
  <c r="P55" i="49"/>
  <c r="T54" i="49"/>
  <c r="S54" i="49"/>
  <c r="R54" i="49"/>
  <c r="Q54" i="49"/>
  <c r="P54" i="49"/>
  <c r="T53" i="49"/>
  <c r="S53" i="49"/>
  <c r="R53" i="49"/>
  <c r="Q53" i="49"/>
  <c r="P53" i="49"/>
  <c r="T52" i="49"/>
  <c r="S52" i="49"/>
  <c r="R52" i="49"/>
  <c r="Q52" i="49"/>
  <c r="P52" i="49"/>
  <c r="T60" i="173"/>
  <c r="S60" i="173"/>
  <c r="R60" i="173"/>
  <c r="Q60" i="173"/>
  <c r="P60" i="173"/>
  <c r="O60" i="173"/>
  <c r="N60" i="173"/>
  <c r="M60" i="173"/>
  <c r="L60" i="173"/>
  <c r="K60" i="173"/>
  <c r="J60" i="173"/>
  <c r="I60" i="173"/>
  <c r="H60" i="173"/>
  <c r="G60" i="173"/>
  <c r="F60" i="173"/>
  <c r="E60" i="173"/>
  <c r="T59" i="173"/>
  <c r="S59" i="173"/>
  <c r="R59" i="173"/>
  <c r="Q59" i="173"/>
  <c r="P59" i="173"/>
  <c r="O59" i="173"/>
  <c r="N59" i="173"/>
  <c r="M59" i="173"/>
  <c r="L59" i="173"/>
  <c r="K59" i="173"/>
  <c r="J59" i="173"/>
  <c r="I59" i="173"/>
  <c r="H59" i="173"/>
  <c r="G59" i="173"/>
  <c r="F59" i="173"/>
  <c r="E59" i="173"/>
  <c r="T58" i="173"/>
  <c r="S58" i="173"/>
  <c r="R58" i="173"/>
  <c r="Q58" i="173"/>
  <c r="P58" i="173"/>
  <c r="O58" i="173"/>
  <c r="N58" i="173"/>
  <c r="M58" i="173"/>
  <c r="L58" i="173"/>
  <c r="K58" i="173"/>
  <c r="J58" i="173"/>
  <c r="I58" i="173"/>
  <c r="H58" i="173"/>
  <c r="G58" i="173"/>
  <c r="F58" i="173"/>
  <c r="E58" i="173"/>
  <c r="T57" i="173"/>
  <c r="S57" i="173"/>
  <c r="R57" i="173"/>
  <c r="Q57" i="173"/>
  <c r="P57" i="173"/>
  <c r="O57" i="173"/>
  <c r="N57" i="173"/>
  <c r="M57" i="173"/>
  <c r="L57" i="173"/>
  <c r="K57" i="173"/>
  <c r="J57" i="173"/>
  <c r="I57" i="173"/>
  <c r="H57" i="173"/>
  <c r="G57" i="173"/>
  <c r="F57" i="173"/>
  <c r="E57" i="173"/>
  <c r="T56" i="173"/>
  <c r="S56" i="173"/>
  <c r="R56" i="173"/>
  <c r="Q56" i="173"/>
  <c r="P56" i="173"/>
  <c r="O56" i="173"/>
  <c r="N56" i="173"/>
  <c r="M56" i="173"/>
  <c r="L56" i="173"/>
  <c r="K56" i="173"/>
  <c r="J56" i="173"/>
  <c r="I56" i="173"/>
  <c r="H56" i="173"/>
  <c r="G56" i="173"/>
  <c r="F56" i="173"/>
  <c r="E56" i="173"/>
  <c r="T55" i="173"/>
  <c r="S55" i="173"/>
  <c r="R55" i="173"/>
  <c r="Q55" i="173"/>
  <c r="P55" i="173"/>
  <c r="O55" i="173"/>
  <c r="N55" i="173"/>
  <c r="M55" i="173"/>
  <c r="L55" i="173"/>
  <c r="K55" i="173"/>
  <c r="J55" i="173"/>
  <c r="I55" i="173"/>
  <c r="H55" i="173"/>
  <c r="G55" i="173"/>
  <c r="F55" i="173"/>
  <c r="E55" i="173"/>
  <c r="T54" i="173"/>
  <c r="S54" i="173"/>
  <c r="R54" i="173"/>
  <c r="Q54" i="173"/>
  <c r="P54" i="173"/>
  <c r="O54" i="173"/>
  <c r="N54" i="173"/>
  <c r="M54" i="173"/>
  <c r="L54" i="173"/>
  <c r="K54" i="173"/>
  <c r="J54" i="173"/>
  <c r="I54" i="173"/>
  <c r="H54" i="173"/>
  <c r="G54" i="173"/>
  <c r="F54" i="173"/>
  <c r="E54" i="173"/>
  <c r="T53" i="173"/>
  <c r="S53" i="173"/>
  <c r="R53" i="173"/>
  <c r="Q53" i="173"/>
  <c r="P53" i="173"/>
  <c r="N53" i="173"/>
  <c r="M53" i="173"/>
  <c r="L53" i="173"/>
  <c r="K53" i="173"/>
  <c r="J53" i="173"/>
  <c r="I53" i="173"/>
  <c r="H53" i="173"/>
  <c r="G53" i="173"/>
  <c r="F53" i="173"/>
  <c r="E53" i="173"/>
  <c r="T52" i="173"/>
  <c r="S52" i="173"/>
  <c r="R52" i="173"/>
  <c r="Q52" i="173"/>
  <c r="P52" i="173"/>
  <c r="O52" i="173"/>
  <c r="N52" i="173"/>
  <c r="M52" i="173"/>
  <c r="L52" i="173"/>
  <c r="K52" i="173"/>
  <c r="J52" i="173"/>
  <c r="I52" i="173"/>
  <c r="H52" i="173"/>
  <c r="G52" i="173"/>
  <c r="F52" i="173"/>
  <c r="E52" i="173"/>
  <c r="T41" i="173"/>
  <c r="S41" i="173"/>
  <c r="R41" i="173"/>
  <c r="Q41" i="173"/>
  <c r="P41" i="173"/>
  <c r="O41" i="173"/>
  <c r="N41" i="173"/>
  <c r="M41" i="173"/>
  <c r="L41" i="173"/>
  <c r="K41" i="173"/>
  <c r="J41" i="173"/>
  <c r="I41" i="173"/>
  <c r="H41" i="173"/>
  <c r="G41" i="173"/>
  <c r="F41" i="173"/>
  <c r="E41" i="173"/>
  <c r="D41" i="173"/>
  <c r="C41" i="173"/>
  <c r="T40" i="173"/>
  <c r="S40" i="173"/>
  <c r="R40" i="173"/>
  <c r="Q40" i="173"/>
  <c r="P40" i="173"/>
  <c r="O40" i="173"/>
  <c r="N40" i="173"/>
  <c r="M40" i="173"/>
  <c r="L40" i="173"/>
  <c r="K40" i="173"/>
  <c r="J40" i="173"/>
  <c r="I40" i="173"/>
  <c r="H40" i="173"/>
  <c r="G40" i="173"/>
  <c r="F40" i="173"/>
  <c r="E40" i="173"/>
  <c r="D40" i="173"/>
  <c r="C40" i="173"/>
  <c r="T39" i="173"/>
  <c r="S39" i="173"/>
  <c r="R39" i="173"/>
  <c r="Q39" i="173"/>
  <c r="P39" i="173"/>
  <c r="O39" i="173"/>
  <c r="N39" i="173"/>
  <c r="M39" i="173"/>
  <c r="L39" i="173"/>
  <c r="K39" i="173"/>
  <c r="J39" i="173"/>
  <c r="I39" i="173"/>
  <c r="H39" i="173"/>
  <c r="G39" i="173"/>
  <c r="F39" i="173"/>
  <c r="E39" i="173"/>
  <c r="D39" i="173"/>
  <c r="C39" i="173"/>
  <c r="T38" i="173"/>
  <c r="S38" i="173"/>
  <c r="R38" i="173"/>
  <c r="Q38" i="173"/>
  <c r="P38" i="173"/>
  <c r="O38" i="173"/>
  <c r="N38" i="173"/>
  <c r="M38" i="173"/>
  <c r="L38" i="173"/>
  <c r="K38" i="173"/>
  <c r="J38" i="173"/>
  <c r="I38" i="173"/>
  <c r="H38" i="173"/>
  <c r="G38" i="173"/>
  <c r="F38" i="173"/>
  <c r="E38" i="173"/>
  <c r="D38" i="173"/>
  <c r="C38" i="173"/>
  <c r="T37" i="173"/>
  <c r="S37" i="173"/>
  <c r="R37" i="173"/>
  <c r="Q37" i="173"/>
  <c r="P37" i="173"/>
  <c r="O37" i="173"/>
  <c r="N37" i="173"/>
  <c r="M37" i="173"/>
  <c r="L37" i="173"/>
  <c r="K37" i="173"/>
  <c r="J37" i="173"/>
  <c r="I37" i="173"/>
  <c r="H37" i="173"/>
  <c r="G37" i="173"/>
  <c r="F37" i="173"/>
  <c r="E37" i="173"/>
  <c r="D37" i="173"/>
  <c r="C37" i="173"/>
  <c r="T36" i="173"/>
  <c r="S36" i="173"/>
  <c r="R36" i="173"/>
  <c r="Q36" i="173"/>
  <c r="P36" i="173"/>
  <c r="O36" i="173"/>
  <c r="N36" i="173"/>
  <c r="M36" i="173"/>
  <c r="L36" i="173"/>
  <c r="K36" i="173"/>
  <c r="J36" i="173"/>
  <c r="I36" i="173"/>
  <c r="H36" i="173"/>
  <c r="G36" i="173"/>
  <c r="F36" i="173"/>
  <c r="E36" i="173"/>
  <c r="D36" i="173"/>
  <c r="C36" i="173"/>
  <c r="T35" i="173"/>
  <c r="S35" i="173"/>
  <c r="R35" i="173"/>
  <c r="Q35" i="173"/>
  <c r="P35" i="173"/>
  <c r="O35" i="173"/>
  <c r="N35" i="173"/>
  <c r="M35" i="173"/>
  <c r="L35" i="173"/>
  <c r="K35" i="173"/>
  <c r="J35" i="173"/>
  <c r="I35" i="173"/>
  <c r="H35" i="173"/>
  <c r="G35" i="173"/>
  <c r="F35" i="173"/>
  <c r="E35" i="173"/>
  <c r="D35" i="173"/>
  <c r="C35" i="173"/>
  <c r="T34" i="173"/>
  <c r="S34" i="173"/>
  <c r="R34" i="173"/>
  <c r="Q34" i="173"/>
  <c r="P34" i="173"/>
  <c r="N34" i="173"/>
  <c r="M34" i="173"/>
  <c r="L34" i="173"/>
  <c r="K34" i="173"/>
  <c r="J34" i="173"/>
  <c r="I34" i="173"/>
  <c r="H34" i="173"/>
  <c r="G34" i="173"/>
  <c r="F34" i="173"/>
  <c r="E34" i="173"/>
  <c r="D34" i="173"/>
  <c r="C34" i="173"/>
  <c r="T33" i="173"/>
  <c r="S33" i="173"/>
  <c r="R33" i="173"/>
  <c r="Q33" i="173"/>
  <c r="P33" i="173"/>
  <c r="O33" i="173"/>
  <c r="N33" i="173"/>
  <c r="M33" i="173"/>
  <c r="L33" i="173"/>
  <c r="K33" i="173"/>
  <c r="J33" i="173"/>
  <c r="I33" i="173"/>
  <c r="H33" i="173"/>
  <c r="G33" i="173"/>
  <c r="F33" i="173"/>
  <c r="E33" i="173"/>
  <c r="D33" i="173"/>
  <c r="C33" i="173"/>
  <c r="T60" i="48"/>
  <c r="S60" i="48"/>
  <c r="R60" i="48"/>
  <c r="Q60" i="48"/>
  <c r="P60" i="48"/>
  <c r="O60" i="48"/>
  <c r="N60" i="48"/>
  <c r="M60" i="48"/>
  <c r="L60" i="48"/>
  <c r="K60" i="48"/>
  <c r="J60" i="48"/>
  <c r="I60" i="48"/>
  <c r="H60" i="48"/>
  <c r="F60" i="48"/>
  <c r="E60" i="48"/>
  <c r="T59" i="48"/>
  <c r="S59" i="48"/>
  <c r="R59" i="48"/>
  <c r="Q59" i="48"/>
  <c r="P59" i="48"/>
  <c r="O59" i="48"/>
  <c r="N59" i="48"/>
  <c r="M59" i="48"/>
  <c r="L59" i="48"/>
  <c r="K59" i="48"/>
  <c r="J59" i="48"/>
  <c r="I59" i="48"/>
  <c r="H59" i="48"/>
  <c r="F59" i="48"/>
  <c r="E59" i="48"/>
  <c r="T58" i="48"/>
  <c r="S58" i="48"/>
  <c r="R58" i="48"/>
  <c r="Q58" i="48"/>
  <c r="P58" i="48"/>
  <c r="O58" i="48"/>
  <c r="N58" i="48"/>
  <c r="M58" i="48"/>
  <c r="L58" i="48"/>
  <c r="K58" i="48"/>
  <c r="J58" i="48"/>
  <c r="I58" i="48"/>
  <c r="H58" i="48"/>
  <c r="F58" i="48"/>
  <c r="E58" i="48"/>
  <c r="T57" i="48"/>
  <c r="S57" i="48"/>
  <c r="R57" i="48"/>
  <c r="Q57" i="48"/>
  <c r="P57" i="48"/>
  <c r="O57" i="48"/>
  <c r="N57" i="48"/>
  <c r="M57" i="48"/>
  <c r="L57" i="48"/>
  <c r="K57" i="48"/>
  <c r="J57" i="48"/>
  <c r="I57" i="48"/>
  <c r="H57" i="48"/>
  <c r="F57" i="48"/>
  <c r="E57" i="48"/>
  <c r="T56" i="48"/>
  <c r="S56" i="48"/>
  <c r="R56" i="48"/>
  <c r="Q56" i="48"/>
  <c r="P56" i="48"/>
  <c r="O56" i="48"/>
  <c r="N56" i="48"/>
  <c r="M56" i="48"/>
  <c r="L56" i="48"/>
  <c r="K56" i="48"/>
  <c r="J56" i="48"/>
  <c r="I56" i="48"/>
  <c r="H56" i="48"/>
  <c r="F56" i="48"/>
  <c r="E56" i="48"/>
  <c r="T55" i="48"/>
  <c r="S55" i="48"/>
  <c r="R55" i="48"/>
  <c r="Q55" i="48"/>
  <c r="P55" i="48"/>
  <c r="O55" i="48"/>
  <c r="N55" i="48"/>
  <c r="M55" i="48"/>
  <c r="L55" i="48"/>
  <c r="K55" i="48"/>
  <c r="J55" i="48"/>
  <c r="I55" i="48"/>
  <c r="H55" i="48"/>
  <c r="F55" i="48"/>
  <c r="E55" i="48"/>
  <c r="T54" i="48"/>
  <c r="S54" i="48"/>
  <c r="R54" i="48"/>
  <c r="Q54" i="48"/>
  <c r="P54" i="48"/>
  <c r="O54" i="48"/>
  <c r="N54" i="48"/>
  <c r="M54" i="48"/>
  <c r="L54" i="48"/>
  <c r="K54" i="48"/>
  <c r="J54" i="48"/>
  <c r="I54" i="48"/>
  <c r="H54" i="48"/>
  <c r="F54" i="48"/>
  <c r="E54" i="48"/>
  <c r="T53" i="48"/>
  <c r="S53" i="48"/>
  <c r="R53" i="48"/>
  <c r="P53" i="48"/>
  <c r="N53" i="48"/>
  <c r="M53" i="48"/>
  <c r="L53" i="48"/>
  <c r="K53" i="48"/>
  <c r="J53" i="48"/>
  <c r="I53" i="48"/>
  <c r="H53" i="48"/>
  <c r="F53" i="48"/>
  <c r="E53" i="48"/>
  <c r="T52" i="48"/>
  <c r="S52" i="48"/>
  <c r="R52" i="48"/>
  <c r="Q52" i="48"/>
  <c r="P52" i="48"/>
  <c r="O52" i="48"/>
  <c r="N52" i="48"/>
  <c r="M52" i="48"/>
  <c r="L52" i="48"/>
  <c r="K52" i="48"/>
  <c r="J52" i="48"/>
  <c r="I52" i="48"/>
  <c r="H52" i="48"/>
  <c r="F52" i="48"/>
  <c r="E52" i="48"/>
  <c r="T41" i="48"/>
  <c r="S41" i="48"/>
  <c r="R41" i="48"/>
  <c r="Q41" i="48"/>
  <c r="P41" i="48"/>
  <c r="O41" i="48"/>
  <c r="N41" i="48"/>
  <c r="M41" i="48"/>
  <c r="L41" i="48"/>
  <c r="K41" i="48"/>
  <c r="J41" i="48"/>
  <c r="I41" i="48"/>
  <c r="H41" i="48"/>
  <c r="G41" i="48"/>
  <c r="F41" i="48"/>
  <c r="E41" i="48"/>
  <c r="D41" i="48"/>
  <c r="C41" i="48"/>
  <c r="T40" i="48"/>
  <c r="S40" i="48"/>
  <c r="R40" i="48"/>
  <c r="Q40" i="48"/>
  <c r="P40" i="48"/>
  <c r="O40" i="48"/>
  <c r="N40" i="48"/>
  <c r="M40" i="48"/>
  <c r="L40" i="48"/>
  <c r="K40" i="48"/>
  <c r="J40" i="48"/>
  <c r="I40" i="48"/>
  <c r="H40" i="48"/>
  <c r="G40" i="48"/>
  <c r="F40" i="48"/>
  <c r="E40" i="48"/>
  <c r="D40" i="48"/>
  <c r="C40" i="48"/>
  <c r="T39" i="48"/>
  <c r="S39" i="48"/>
  <c r="R39" i="48"/>
  <c r="Q39" i="48"/>
  <c r="P39" i="48"/>
  <c r="O39" i="48"/>
  <c r="N39" i="48"/>
  <c r="M39" i="48"/>
  <c r="L39" i="48"/>
  <c r="K39" i="48"/>
  <c r="J39" i="48"/>
  <c r="I39" i="48"/>
  <c r="H39" i="48"/>
  <c r="G39" i="48"/>
  <c r="F39" i="48"/>
  <c r="E39" i="48"/>
  <c r="D39" i="48"/>
  <c r="C39" i="48"/>
  <c r="T38" i="48"/>
  <c r="S38" i="48"/>
  <c r="R38" i="48"/>
  <c r="Q38" i="48"/>
  <c r="P38" i="48"/>
  <c r="O38" i="48"/>
  <c r="N38" i="48"/>
  <c r="M38" i="48"/>
  <c r="L38" i="48"/>
  <c r="K38" i="48"/>
  <c r="J38" i="48"/>
  <c r="I38" i="48"/>
  <c r="H38" i="48"/>
  <c r="G38" i="48"/>
  <c r="F38" i="48"/>
  <c r="E38" i="48"/>
  <c r="D38" i="48"/>
  <c r="C38" i="48"/>
  <c r="T37" i="48"/>
  <c r="S37" i="48"/>
  <c r="R37" i="48"/>
  <c r="Q37" i="48"/>
  <c r="P37" i="48"/>
  <c r="O37" i="48"/>
  <c r="N37" i="48"/>
  <c r="M37" i="48"/>
  <c r="L37" i="48"/>
  <c r="K37" i="48"/>
  <c r="J37" i="48"/>
  <c r="I37" i="48"/>
  <c r="H37" i="48"/>
  <c r="G37" i="48"/>
  <c r="F37" i="48"/>
  <c r="E37" i="48"/>
  <c r="D37" i="48"/>
  <c r="C37" i="48"/>
  <c r="T36" i="48"/>
  <c r="S36" i="48"/>
  <c r="R36" i="48"/>
  <c r="Q36" i="48"/>
  <c r="P36" i="48"/>
  <c r="O36" i="48"/>
  <c r="N36" i="48"/>
  <c r="M36" i="48"/>
  <c r="L36" i="48"/>
  <c r="K36" i="48"/>
  <c r="J36" i="48"/>
  <c r="I36" i="48"/>
  <c r="H36" i="48"/>
  <c r="G36" i="48"/>
  <c r="F36" i="48"/>
  <c r="E36" i="48"/>
  <c r="D36" i="48"/>
  <c r="C36" i="48"/>
  <c r="T35" i="48"/>
  <c r="S35" i="48"/>
  <c r="R35" i="48"/>
  <c r="Q35" i="48"/>
  <c r="P35" i="48"/>
  <c r="O35" i="48"/>
  <c r="N35" i="48"/>
  <c r="M35" i="48"/>
  <c r="L35" i="48"/>
  <c r="K35" i="48"/>
  <c r="J35" i="48"/>
  <c r="I35" i="48"/>
  <c r="H35" i="48"/>
  <c r="G35" i="48"/>
  <c r="F35" i="48"/>
  <c r="E35" i="48"/>
  <c r="D35" i="48"/>
  <c r="C35" i="48"/>
  <c r="T34" i="48"/>
  <c r="S34" i="48"/>
  <c r="R34" i="48"/>
  <c r="Q34" i="48"/>
  <c r="P34" i="48"/>
  <c r="N34" i="48"/>
  <c r="M34" i="48"/>
  <c r="L34" i="48"/>
  <c r="K34" i="48"/>
  <c r="J34" i="48"/>
  <c r="I34" i="48"/>
  <c r="H34" i="48"/>
  <c r="G34" i="48"/>
  <c r="F34" i="48"/>
  <c r="E34" i="48"/>
  <c r="D34" i="48"/>
  <c r="C34" i="48"/>
  <c r="T33" i="48"/>
  <c r="S33" i="48"/>
  <c r="R33" i="48"/>
  <c r="Q33" i="48"/>
  <c r="P33" i="48"/>
  <c r="O33" i="48"/>
  <c r="N33" i="48"/>
  <c r="M33" i="48"/>
  <c r="L33" i="48"/>
  <c r="K33" i="48"/>
  <c r="J33" i="48"/>
  <c r="I33" i="48"/>
  <c r="H33" i="48"/>
  <c r="G33" i="48"/>
  <c r="F33" i="48"/>
  <c r="E33" i="48"/>
  <c r="D33" i="48"/>
  <c r="C33" i="48"/>
  <c r="T60" i="171"/>
  <c r="S60" i="171"/>
  <c r="R60" i="171"/>
  <c r="Q60" i="171"/>
  <c r="P60" i="171"/>
  <c r="T59" i="171"/>
  <c r="S59" i="171"/>
  <c r="R59" i="171"/>
  <c r="Q59" i="171"/>
  <c r="P59" i="171"/>
  <c r="T58" i="171"/>
  <c r="S58" i="171"/>
  <c r="R58" i="171"/>
  <c r="Q58" i="171"/>
  <c r="P58" i="171"/>
  <c r="T57" i="171"/>
  <c r="S57" i="171"/>
  <c r="R57" i="171"/>
  <c r="Q57" i="171"/>
  <c r="P57" i="171"/>
  <c r="T56" i="171"/>
  <c r="S56" i="171"/>
  <c r="R56" i="171"/>
  <c r="Q56" i="171"/>
  <c r="P56" i="171"/>
  <c r="T55" i="171"/>
  <c r="S55" i="171"/>
  <c r="R55" i="171"/>
  <c r="Q55" i="171"/>
  <c r="P55" i="171"/>
  <c r="T54" i="171"/>
  <c r="S54" i="171"/>
  <c r="R54" i="171"/>
  <c r="Q54" i="171"/>
  <c r="P54" i="171"/>
  <c r="T53" i="171"/>
  <c r="S53" i="171"/>
  <c r="R53" i="171"/>
  <c r="Q53" i="171"/>
  <c r="P53" i="171"/>
  <c r="T52" i="171"/>
  <c r="S52" i="171"/>
  <c r="R52" i="171"/>
  <c r="Q52" i="171"/>
  <c r="P52" i="171"/>
  <c r="T60" i="170"/>
  <c r="S60" i="170"/>
  <c r="R60" i="170"/>
  <c r="Q60" i="170"/>
  <c r="P60" i="170"/>
  <c r="T59" i="170"/>
  <c r="S59" i="170"/>
  <c r="R59" i="170"/>
  <c r="Q59" i="170"/>
  <c r="P59" i="170"/>
  <c r="T58" i="170"/>
  <c r="S58" i="170"/>
  <c r="R58" i="170"/>
  <c r="Q58" i="170"/>
  <c r="P58" i="170"/>
  <c r="T57" i="170"/>
  <c r="S57" i="170"/>
  <c r="R57" i="170"/>
  <c r="Q57" i="170"/>
  <c r="P57" i="170"/>
  <c r="T56" i="170"/>
  <c r="S56" i="170"/>
  <c r="R56" i="170"/>
  <c r="Q56" i="170"/>
  <c r="P56" i="170"/>
  <c r="T55" i="170"/>
  <c r="S55" i="170"/>
  <c r="R55" i="170"/>
  <c r="Q55" i="170"/>
  <c r="P55" i="170"/>
  <c r="T54" i="170"/>
  <c r="S54" i="170"/>
  <c r="R54" i="170"/>
  <c r="Q54" i="170"/>
  <c r="P54" i="170"/>
  <c r="T53" i="170"/>
  <c r="S53" i="170"/>
  <c r="R53" i="170"/>
  <c r="Q53" i="170"/>
  <c r="P53" i="170"/>
  <c r="T52" i="170"/>
  <c r="S52" i="170"/>
  <c r="R52" i="170"/>
  <c r="Q52" i="170"/>
  <c r="P52" i="170"/>
  <c r="T60" i="167"/>
  <c r="S60" i="167"/>
  <c r="R60" i="167"/>
  <c r="Q60" i="167"/>
  <c r="P60" i="167"/>
  <c r="T59" i="167"/>
  <c r="S59" i="167"/>
  <c r="R59" i="167"/>
  <c r="Q59" i="167"/>
  <c r="P59" i="167"/>
  <c r="T58" i="167"/>
  <c r="S58" i="167"/>
  <c r="R58" i="167"/>
  <c r="Q58" i="167"/>
  <c r="P58" i="167"/>
  <c r="T57" i="167"/>
  <c r="S57" i="167"/>
  <c r="R57" i="167"/>
  <c r="Q57" i="167"/>
  <c r="P57" i="167"/>
  <c r="T56" i="167"/>
  <c r="S56" i="167"/>
  <c r="R56" i="167"/>
  <c r="Q56" i="167"/>
  <c r="P56" i="167"/>
  <c r="T55" i="167"/>
  <c r="S55" i="167"/>
  <c r="R55" i="167"/>
  <c r="Q55" i="167"/>
  <c r="P55" i="167"/>
  <c r="T54" i="167"/>
  <c r="S54" i="167"/>
  <c r="R54" i="167"/>
  <c r="Q54" i="167"/>
  <c r="P54" i="167"/>
  <c r="T53" i="167"/>
  <c r="S53" i="167"/>
  <c r="R53" i="167"/>
  <c r="Q53" i="167"/>
  <c r="P53" i="167"/>
  <c r="T52" i="167"/>
  <c r="S52" i="167"/>
  <c r="R52" i="167"/>
  <c r="Q52" i="167"/>
  <c r="P52" i="167"/>
  <c r="T60" i="153"/>
  <c r="S60" i="153"/>
  <c r="R60" i="153"/>
  <c r="Q60" i="153"/>
  <c r="P60" i="153"/>
  <c r="T59" i="153"/>
  <c r="S59" i="153"/>
  <c r="R59" i="153"/>
  <c r="Q59" i="153"/>
  <c r="P59" i="153"/>
  <c r="T58" i="153"/>
  <c r="S58" i="153"/>
  <c r="R58" i="153"/>
  <c r="Q58" i="153"/>
  <c r="P58" i="153"/>
  <c r="T57" i="153"/>
  <c r="S57" i="153"/>
  <c r="R57" i="153"/>
  <c r="Q57" i="153"/>
  <c r="P57" i="153"/>
  <c r="T56" i="153"/>
  <c r="S56" i="153"/>
  <c r="R56" i="153"/>
  <c r="Q56" i="153"/>
  <c r="P56" i="153"/>
  <c r="T55" i="153"/>
  <c r="S55" i="153"/>
  <c r="R55" i="153"/>
  <c r="Q55" i="153"/>
  <c r="P55" i="153"/>
  <c r="T54" i="153"/>
  <c r="S54" i="153"/>
  <c r="R54" i="153"/>
  <c r="Q54" i="153"/>
  <c r="P54" i="153"/>
  <c r="T53" i="153"/>
  <c r="S53" i="153"/>
  <c r="R53" i="153"/>
  <c r="Q53" i="153"/>
  <c r="P53" i="153"/>
  <c r="T52" i="153"/>
  <c r="S52" i="153"/>
  <c r="R52" i="153"/>
  <c r="Q52" i="153"/>
  <c r="P52" i="153"/>
  <c r="T60" i="166"/>
  <c r="S60" i="166"/>
  <c r="R60" i="166"/>
  <c r="Q60" i="166"/>
  <c r="P60" i="166"/>
  <c r="T59" i="166"/>
  <c r="S59" i="166"/>
  <c r="R59" i="166"/>
  <c r="Q59" i="166"/>
  <c r="P59" i="166"/>
  <c r="T58" i="166"/>
  <c r="S58" i="166"/>
  <c r="R58" i="166"/>
  <c r="Q58" i="166"/>
  <c r="P58" i="166"/>
  <c r="T57" i="166"/>
  <c r="S57" i="166"/>
  <c r="R57" i="166"/>
  <c r="Q57" i="166"/>
  <c r="P57" i="166"/>
  <c r="T56" i="166"/>
  <c r="S56" i="166"/>
  <c r="R56" i="166"/>
  <c r="Q56" i="166"/>
  <c r="P56" i="166"/>
  <c r="T55" i="166"/>
  <c r="S55" i="166"/>
  <c r="R55" i="166"/>
  <c r="Q55" i="166"/>
  <c r="P55" i="166"/>
  <c r="T54" i="166"/>
  <c r="S54" i="166"/>
  <c r="R54" i="166"/>
  <c r="Q54" i="166"/>
  <c r="P54" i="166"/>
  <c r="T53" i="166"/>
  <c r="S53" i="166"/>
  <c r="R53" i="166"/>
  <c r="Q53" i="166"/>
  <c r="P53" i="166"/>
  <c r="T52" i="166"/>
  <c r="S52" i="166"/>
  <c r="R52" i="166"/>
  <c r="Q52" i="166"/>
  <c r="P52" i="166"/>
  <c r="T60" i="152"/>
  <c r="S60" i="152"/>
  <c r="R60" i="152"/>
  <c r="Q60" i="152"/>
  <c r="P60" i="152"/>
  <c r="T59" i="152"/>
  <c r="S59" i="152"/>
  <c r="R59" i="152"/>
  <c r="Q59" i="152"/>
  <c r="P59" i="152"/>
  <c r="T58" i="152"/>
  <c r="S58" i="152"/>
  <c r="R58" i="152"/>
  <c r="Q58" i="152"/>
  <c r="P58" i="152"/>
  <c r="T57" i="152"/>
  <c r="S57" i="152"/>
  <c r="R57" i="152"/>
  <c r="Q57" i="152"/>
  <c r="P57" i="152"/>
  <c r="T56" i="152"/>
  <c r="S56" i="152"/>
  <c r="R56" i="152"/>
  <c r="Q56" i="152"/>
  <c r="P56" i="152"/>
  <c r="T55" i="152"/>
  <c r="S55" i="152"/>
  <c r="R55" i="152"/>
  <c r="Q55" i="152"/>
  <c r="P55" i="152"/>
  <c r="T54" i="152"/>
  <c r="S54" i="152"/>
  <c r="R54" i="152"/>
  <c r="Q54" i="152"/>
  <c r="P54" i="152"/>
  <c r="T53" i="152"/>
  <c r="S53" i="152"/>
  <c r="R53" i="152"/>
  <c r="Q53" i="152"/>
  <c r="P53" i="152"/>
  <c r="T52" i="152"/>
  <c r="S52" i="152"/>
  <c r="R52" i="152"/>
  <c r="Q52" i="152"/>
  <c r="P52" i="152"/>
  <c r="T60" i="155"/>
  <c r="S60" i="155"/>
  <c r="R60" i="155"/>
  <c r="Q60" i="155"/>
  <c r="N60" i="155"/>
  <c r="M60" i="155"/>
  <c r="L60" i="155"/>
  <c r="K60" i="155"/>
  <c r="J60" i="155"/>
  <c r="I60" i="155"/>
  <c r="H60" i="155"/>
  <c r="G60" i="155"/>
  <c r="F60" i="155"/>
  <c r="E60" i="155"/>
  <c r="D60" i="155"/>
  <c r="T59" i="155"/>
  <c r="S59" i="155"/>
  <c r="R59" i="155"/>
  <c r="Q59" i="155"/>
  <c r="N59" i="155"/>
  <c r="M59" i="155"/>
  <c r="L59" i="155"/>
  <c r="K59" i="155"/>
  <c r="J59" i="155"/>
  <c r="I59" i="155"/>
  <c r="H59" i="155"/>
  <c r="G59" i="155"/>
  <c r="F59" i="155"/>
  <c r="E59" i="155"/>
  <c r="D59" i="155"/>
  <c r="T58" i="155"/>
  <c r="S58" i="155"/>
  <c r="R58" i="155"/>
  <c r="Q58" i="155"/>
  <c r="N58" i="155"/>
  <c r="M58" i="155"/>
  <c r="L58" i="155"/>
  <c r="K58" i="155"/>
  <c r="J58" i="155"/>
  <c r="I58" i="155"/>
  <c r="H58" i="155"/>
  <c r="G58" i="155"/>
  <c r="F58" i="155"/>
  <c r="E58" i="155"/>
  <c r="D58" i="155"/>
  <c r="T57" i="155"/>
  <c r="S57" i="155"/>
  <c r="R57" i="155"/>
  <c r="Q57" i="155"/>
  <c r="N57" i="155"/>
  <c r="M57" i="155"/>
  <c r="L57" i="155"/>
  <c r="K57" i="155"/>
  <c r="J57" i="155"/>
  <c r="I57" i="155"/>
  <c r="H57" i="155"/>
  <c r="G57" i="155"/>
  <c r="F57" i="155"/>
  <c r="E57" i="155"/>
  <c r="D57" i="155"/>
  <c r="T56" i="155"/>
  <c r="S56" i="155"/>
  <c r="R56" i="155"/>
  <c r="Q56" i="155"/>
  <c r="N56" i="155"/>
  <c r="M56" i="155"/>
  <c r="L56" i="155"/>
  <c r="K56" i="155"/>
  <c r="J56" i="155"/>
  <c r="I56" i="155"/>
  <c r="H56" i="155"/>
  <c r="G56" i="155"/>
  <c r="F56" i="155"/>
  <c r="E56" i="155"/>
  <c r="D56" i="155"/>
  <c r="T55" i="155"/>
  <c r="S55" i="155"/>
  <c r="R55" i="155"/>
  <c r="Q55" i="155"/>
  <c r="N55" i="155"/>
  <c r="M55" i="155"/>
  <c r="L55" i="155"/>
  <c r="K55" i="155"/>
  <c r="J55" i="155"/>
  <c r="I55" i="155"/>
  <c r="H55" i="155"/>
  <c r="G55" i="155"/>
  <c r="F55" i="155"/>
  <c r="E55" i="155"/>
  <c r="D55" i="155"/>
  <c r="T54" i="155"/>
  <c r="S54" i="155"/>
  <c r="R54" i="155"/>
  <c r="Q54" i="155"/>
  <c r="N54" i="155"/>
  <c r="M54" i="155"/>
  <c r="L54" i="155"/>
  <c r="K54" i="155"/>
  <c r="J54" i="155"/>
  <c r="I54" i="155"/>
  <c r="H54" i="155"/>
  <c r="G54" i="155"/>
  <c r="F54" i="155"/>
  <c r="E54" i="155"/>
  <c r="D54" i="155"/>
  <c r="T53" i="155"/>
  <c r="S53" i="155"/>
  <c r="R53" i="155"/>
  <c r="Q53" i="155"/>
  <c r="N53" i="155"/>
  <c r="M53" i="155"/>
  <c r="L53" i="155"/>
  <c r="K53" i="155"/>
  <c r="J53" i="155"/>
  <c r="I53" i="155"/>
  <c r="H53" i="155"/>
  <c r="G53" i="155"/>
  <c r="F53" i="155"/>
  <c r="E53" i="155"/>
  <c r="D53" i="155"/>
  <c r="T52" i="155"/>
  <c r="S52" i="155"/>
  <c r="R52" i="155"/>
  <c r="Q52" i="155"/>
  <c r="P52" i="155"/>
  <c r="O52" i="155"/>
  <c r="N52" i="155"/>
  <c r="M52" i="155"/>
  <c r="L52" i="155"/>
  <c r="K52" i="155"/>
  <c r="J52" i="155"/>
  <c r="I52" i="155"/>
  <c r="H52" i="155"/>
  <c r="G52" i="155"/>
  <c r="F52" i="155"/>
  <c r="E52" i="155"/>
  <c r="D52" i="155"/>
  <c r="U11" i="183" l="1"/>
  <c r="U12" i="183"/>
  <c r="U13" i="183"/>
  <c r="U14" i="183"/>
  <c r="U15" i="183"/>
  <c r="U16" i="183"/>
  <c r="U17" i="183"/>
  <c r="U18" i="183"/>
  <c r="U19" i="183"/>
  <c r="U20" i="183"/>
  <c r="U21" i="183"/>
  <c r="U22" i="183"/>
  <c r="U23" i="183"/>
  <c r="U24" i="183"/>
  <c r="U25" i="183"/>
  <c r="U26" i="183"/>
  <c r="U27" i="183"/>
  <c r="U28" i="183"/>
  <c r="U29" i="183"/>
  <c r="U30" i="183"/>
  <c r="U31" i="183"/>
  <c r="U32" i="183"/>
  <c r="U33" i="183"/>
  <c r="U34" i="183"/>
  <c r="U10" i="183"/>
  <c r="U32" i="38"/>
  <c r="U33" i="38"/>
  <c r="U10" i="38"/>
  <c r="U11" i="38"/>
  <c r="U12" i="38"/>
  <c r="U13" i="38"/>
  <c r="U14" i="38"/>
  <c r="U15" i="38"/>
  <c r="U16" i="38"/>
  <c r="U17" i="38"/>
  <c r="U18" i="38"/>
  <c r="U19" i="38"/>
  <c r="U20" i="38"/>
  <c r="U21" i="38"/>
  <c r="U22" i="38"/>
  <c r="U23" i="38"/>
  <c r="U24" i="38"/>
  <c r="U25" i="38"/>
  <c r="U26" i="38"/>
  <c r="U27" i="38"/>
  <c r="U28" i="38"/>
  <c r="U29" i="38"/>
  <c r="U30" i="38"/>
  <c r="U31" i="38"/>
  <c r="U9" i="38"/>
  <c r="U26" i="45"/>
  <c r="Q24" i="45"/>
  <c r="P24" i="45"/>
  <c r="O24" i="45"/>
  <c r="O25" i="45" s="1"/>
  <c r="N24" i="45"/>
  <c r="M24" i="45"/>
  <c r="L24" i="45"/>
  <c r="K24" i="45"/>
  <c r="J24" i="45"/>
  <c r="I24" i="45"/>
  <c r="H24" i="45"/>
  <c r="G24" i="45"/>
  <c r="G25" i="45" s="1"/>
  <c r="F24" i="45"/>
  <c r="E24" i="45"/>
  <c r="D24" i="45"/>
  <c r="C24" i="45"/>
  <c r="U35" i="45"/>
  <c r="U34" i="45"/>
  <c r="U33" i="45"/>
  <c r="U32" i="45"/>
  <c r="U11" i="45"/>
  <c r="U31" i="45" s="1"/>
  <c r="U10" i="45"/>
  <c r="U30" i="45" s="1"/>
  <c r="U9" i="45"/>
  <c r="U29" i="45" s="1"/>
  <c r="T66" i="169"/>
  <c r="S66" i="169"/>
  <c r="R66" i="169"/>
  <c r="Q66" i="169"/>
  <c r="N66" i="169"/>
  <c r="M66" i="169"/>
  <c r="L66" i="169"/>
  <c r="K66" i="169"/>
  <c r="J66" i="169"/>
  <c r="I66" i="169"/>
  <c r="H66" i="169"/>
  <c r="G66" i="169"/>
  <c r="F66" i="169"/>
  <c r="E66" i="169"/>
  <c r="D66" i="169"/>
  <c r="T65" i="169"/>
  <c r="S65" i="169"/>
  <c r="T64" i="169"/>
  <c r="S64" i="169"/>
  <c r="R64" i="169"/>
  <c r="T54" i="169"/>
  <c r="S54" i="169"/>
  <c r="R54" i="169"/>
  <c r="Q54" i="169"/>
  <c r="N54" i="169"/>
  <c r="M54" i="169"/>
  <c r="L54" i="169"/>
  <c r="K54" i="169"/>
  <c r="J54" i="169"/>
  <c r="I54" i="169"/>
  <c r="H54" i="169"/>
  <c r="G54" i="169"/>
  <c r="F54" i="169"/>
  <c r="E54" i="169"/>
  <c r="D54" i="169"/>
  <c r="T53" i="169"/>
  <c r="S53" i="169"/>
  <c r="R53" i="169"/>
  <c r="Q53" i="169"/>
  <c r="N53" i="169"/>
  <c r="M53" i="169"/>
  <c r="L53" i="169"/>
  <c r="K53" i="169"/>
  <c r="J53" i="169"/>
  <c r="I53" i="169"/>
  <c r="H53" i="169"/>
  <c r="G53" i="169"/>
  <c r="F53" i="169"/>
  <c r="E53" i="169"/>
  <c r="D53" i="169"/>
  <c r="T52" i="169"/>
  <c r="S52" i="169"/>
  <c r="R52" i="169"/>
  <c r="Q52" i="169"/>
  <c r="N52" i="169"/>
  <c r="M52" i="169"/>
  <c r="L52" i="169"/>
  <c r="K52" i="169"/>
  <c r="J52" i="169"/>
  <c r="I52" i="169"/>
  <c r="H52" i="169"/>
  <c r="G52" i="169"/>
  <c r="F52" i="169"/>
  <c r="E52" i="169"/>
  <c r="D52" i="169"/>
  <c r="T51" i="169"/>
  <c r="S51" i="169"/>
  <c r="R51" i="169"/>
  <c r="Q51" i="169"/>
  <c r="N51" i="169"/>
  <c r="M51" i="169"/>
  <c r="L51" i="169"/>
  <c r="K51" i="169"/>
  <c r="J51" i="169"/>
  <c r="I51" i="169"/>
  <c r="H51" i="169"/>
  <c r="G51" i="169"/>
  <c r="F51" i="169"/>
  <c r="E51" i="169"/>
  <c r="D51" i="169"/>
  <c r="T50" i="169"/>
  <c r="S50" i="169"/>
  <c r="R50" i="169"/>
  <c r="Q50" i="169"/>
  <c r="N50" i="169"/>
  <c r="M50" i="169"/>
  <c r="L50" i="169"/>
  <c r="K50" i="169"/>
  <c r="J50" i="169"/>
  <c r="I50" i="169"/>
  <c r="H50" i="169"/>
  <c r="G50" i="169"/>
  <c r="F50" i="169"/>
  <c r="E50" i="169"/>
  <c r="D50" i="169"/>
  <c r="T49" i="169"/>
  <c r="S49" i="169"/>
  <c r="R49" i="169"/>
  <c r="Q49" i="169"/>
  <c r="N49" i="169"/>
  <c r="M49" i="169"/>
  <c r="L49" i="169"/>
  <c r="K49" i="169"/>
  <c r="J49" i="169"/>
  <c r="I49" i="169"/>
  <c r="H49" i="169"/>
  <c r="G49" i="169"/>
  <c r="F49" i="169"/>
  <c r="E49" i="169"/>
  <c r="D49" i="169"/>
  <c r="U26" i="169"/>
  <c r="Q24" i="169"/>
  <c r="P24" i="169"/>
  <c r="O24" i="169"/>
  <c r="N24" i="169"/>
  <c r="M24" i="169"/>
  <c r="L24" i="169"/>
  <c r="K24" i="169"/>
  <c r="J24" i="169"/>
  <c r="I24" i="169"/>
  <c r="H24" i="169"/>
  <c r="G24" i="169"/>
  <c r="F24" i="169"/>
  <c r="E24" i="169"/>
  <c r="D24" i="169"/>
  <c r="C24" i="169"/>
  <c r="U11" i="169"/>
  <c r="U10" i="169"/>
  <c r="U9" i="169"/>
  <c r="T66" i="44"/>
  <c r="S66" i="44"/>
  <c r="R66" i="44"/>
  <c r="Q66" i="44"/>
  <c r="P66" i="44"/>
  <c r="T65" i="44"/>
  <c r="S65" i="44"/>
  <c r="T64" i="44"/>
  <c r="S64" i="44"/>
  <c r="T54" i="44"/>
  <c r="S54" i="44"/>
  <c r="R54" i="44"/>
  <c r="Q54" i="44"/>
  <c r="P54" i="44"/>
  <c r="T53" i="44"/>
  <c r="S53" i="44"/>
  <c r="R53" i="44"/>
  <c r="Q53" i="44"/>
  <c r="P53" i="44"/>
  <c r="T52" i="44"/>
  <c r="S52" i="44"/>
  <c r="R52" i="44"/>
  <c r="Q52" i="44"/>
  <c r="P52" i="44"/>
  <c r="T51" i="44"/>
  <c r="S51" i="44"/>
  <c r="R51" i="44"/>
  <c r="Q51" i="44"/>
  <c r="P51" i="44"/>
  <c r="T50" i="44"/>
  <c r="S50" i="44"/>
  <c r="R50" i="44"/>
  <c r="Q50" i="44"/>
  <c r="P50" i="44"/>
  <c r="T49" i="44"/>
  <c r="S49" i="44"/>
  <c r="R49" i="44"/>
  <c r="Q49" i="44"/>
  <c r="P49" i="44"/>
  <c r="U26" i="44"/>
  <c r="Q24" i="44"/>
  <c r="P24" i="44"/>
  <c r="O24" i="44"/>
  <c r="N24" i="44"/>
  <c r="P64" i="44" s="1"/>
  <c r="M24" i="44"/>
  <c r="L24" i="44"/>
  <c r="K24" i="44"/>
  <c r="J24" i="44"/>
  <c r="I24" i="44"/>
  <c r="H24" i="44"/>
  <c r="G24" i="44"/>
  <c r="F24" i="44"/>
  <c r="E24" i="44"/>
  <c r="D24" i="44"/>
  <c r="C24" i="44"/>
  <c r="U11" i="44"/>
  <c r="U10" i="44"/>
  <c r="U9" i="44"/>
  <c r="T66" i="168"/>
  <c r="S66" i="168"/>
  <c r="R66" i="168"/>
  <c r="Q66" i="168"/>
  <c r="P66" i="168"/>
  <c r="T65" i="168"/>
  <c r="S65" i="168"/>
  <c r="T64" i="168"/>
  <c r="S64" i="168"/>
  <c r="T54" i="168"/>
  <c r="S54" i="168"/>
  <c r="R54" i="168"/>
  <c r="Q54" i="168"/>
  <c r="P54" i="168"/>
  <c r="T53" i="168"/>
  <c r="S53" i="168"/>
  <c r="R53" i="168"/>
  <c r="Q53" i="168"/>
  <c r="P53" i="168"/>
  <c r="T52" i="168"/>
  <c r="S52" i="168"/>
  <c r="R52" i="168"/>
  <c r="Q52" i="168"/>
  <c r="P52" i="168"/>
  <c r="T51" i="168"/>
  <c r="S51" i="168"/>
  <c r="R51" i="168"/>
  <c r="Q51" i="168"/>
  <c r="P51" i="168"/>
  <c r="T50" i="168"/>
  <c r="S50" i="168"/>
  <c r="R50" i="168"/>
  <c r="Q50" i="168"/>
  <c r="P50" i="168"/>
  <c r="T49" i="168"/>
  <c r="S49" i="168"/>
  <c r="R49" i="168"/>
  <c r="Q49" i="168"/>
  <c r="P49" i="168"/>
  <c r="U26" i="168"/>
  <c r="Q24" i="168"/>
  <c r="P24" i="168"/>
  <c r="P25" i="168" s="1"/>
  <c r="O24" i="168"/>
  <c r="O25" i="168" s="1"/>
  <c r="N24" i="168"/>
  <c r="M24" i="168"/>
  <c r="L24" i="168"/>
  <c r="L25" i="168" s="1"/>
  <c r="K24" i="168"/>
  <c r="K25" i="168" s="1"/>
  <c r="J24" i="168"/>
  <c r="I24" i="168"/>
  <c r="H24" i="168"/>
  <c r="H25" i="168" s="1"/>
  <c r="G24" i="168"/>
  <c r="G25" i="168" s="1"/>
  <c r="F24" i="168"/>
  <c r="E24" i="168"/>
  <c r="D24" i="168"/>
  <c r="D25" i="168" s="1"/>
  <c r="C24" i="168"/>
  <c r="C25" i="168" s="1"/>
  <c r="U11" i="168"/>
  <c r="U10" i="168"/>
  <c r="U9" i="168"/>
  <c r="T66" i="154"/>
  <c r="S66" i="154"/>
  <c r="R66" i="154"/>
  <c r="Q66" i="154"/>
  <c r="P66" i="154"/>
  <c r="O66" i="154"/>
  <c r="N66" i="154"/>
  <c r="M66" i="154"/>
  <c r="L66" i="154"/>
  <c r="K66" i="154"/>
  <c r="J66" i="154"/>
  <c r="I66" i="154"/>
  <c r="H66" i="154"/>
  <c r="G66" i="154"/>
  <c r="F66" i="154"/>
  <c r="E66" i="154"/>
  <c r="D66" i="154"/>
  <c r="T65" i="154"/>
  <c r="S65" i="154"/>
  <c r="T64" i="154"/>
  <c r="S64" i="154"/>
  <c r="T54" i="154"/>
  <c r="S54" i="154"/>
  <c r="R54" i="154"/>
  <c r="Q54" i="154"/>
  <c r="P54" i="154"/>
  <c r="T53" i="154"/>
  <c r="S53" i="154"/>
  <c r="R53" i="154"/>
  <c r="Q53" i="154"/>
  <c r="P53" i="154"/>
  <c r="T52" i="154"/>
  <c r="S52" i="154"/>
  <c r="R52" i="154"/>
  <c r="Q52" i="154"/>
  <c r="P52" i="154"/>
  <c r="T51" i="154"/>
  <c r="S51" i="154"/>
  <c r="R51" i="154"/>
  <c r="Q51" i="154"/>
  <c r="P51" i="154"/>
  <c r="T50" i="154"/>
  <c r="S50" i="154"/>
  <c r="R50" i="154"/>
  <c r="Q50" i="154"/>
  <c r="P50" i="154"/>
  <c r="T49" i="154"/>
  <c r="S49" i="154"/>
  <c r="R49" i="154"/>
  <c r="Q49" i="154"/>
  <c r="P49" i="154"/>
  <c r="U26" i="154"/>
  <c r="Q24" i="154"/>
  <c r="P24" i="154"/>
  <c r="O24" i="154"/>
  <c r="O25" i="154" s="1"/>
  <c r="N24" i="154"/>
  <c r="M24" i="154"/>
  <c r="L24" i="154"/>
  <c r="K24" i="154"/>
  <c r="J24" i="154"/>
  <c r="I24" i="154"/>
  <c r="H24" i="154"/>
  <c r="G24" i="154"/>
  <c r="F24" i="154"/>
  <c r="E24" i="154"/>
  <c r="D24" i="154"/>
  <c r="C24" i="154"/>
  <c r="U11" i="154"/>
  <c r="U10" i="154"/>
  <c r="U9" i="154"/>
  <c r="T63" i="167"/>
  <c r="S63" i="167"/>
  <c r="R63" i="167"/>
  <c r="Q63" i="167"/>
  <c r="P63" i="167"/>
  <c r="T62" i="167"/>
  <c r="S62" i="167"/>
  <c r="T61" i="167"/>
  <c r="S61" i="167"/>
  <c r="T51" i="167"/>
  <c r="S51" i="167"/>
  <c r="R51" i="167"/>
  <c r="Q51" i="167"/>
  <c r="P51" i="167"/>
  <c r="T50" i="167"/>
  <c r="S50" i="167"/>
  <c r="R50" i="167"/>
  <c r="Q50" i="167"/>
  <c r="P50" i="167"/>
  <c r="T49" i="167"/>
  <c r="S49" i="167"/>
  <c r="R49" i="167"/>
  <c r="Q49" i="167"/>
  <c r="P49" i="167"/>
  <c r="T48" i="167"/>
  <c r="S48" i="167"/>
  <c r="R48" i="167"/>
  <c r="Q48" i="167"/>
  <c r="P48" i="167"/>
  <c r="T47" i="167"/>
  <c r="S47" i="167"/>
  <c r="R47" i="167"/>
  <c r="Q47" i="167"/>
  <c r="P47" i="167"/>
  <c r="U25" i="167"/>
  <c r="Q23" i="167"/>
  <c r="P23" i="167"/>
  <c r="O23" i="167"/>
  <c r="O24" i="167" s="1"/>
  <c r="N23" i="167"/>
  <c r="M23" i="167"/>
  <c r="L23" i="167"/>
  <c r="K23" i="167"/>
  <c r="J23" i="167"/>
  <c r="I23" i="167"/>
  <c r="H23" i="167"/>
  <c r="G23" i="167"/>
  <c r="F23" i="167"/>
  <c r="E23" i="167"/>
  <c r="D23" i="167"/>
  <c r="C23" i="167"/>
  <c r="U33" i="167"/>
  <c r="U31" i="167"/>
  <c r="U11" i="167"/>
  <c r="U10" i="167"/>
  <c r="U29" i="167" s="1"/>
  <c r="U9" i="167"/>
  <c r="T63" i="153"/>
  <c r="S63" i="153"/>
  <c r="R63" i="153"/>
  <c r="Q63" i="153"/>
  <c r="P63" i="153"/>
  <c r="T62" i="153"/>
  <c r="S62" i="153"/>
  <c r="T61" i="153"/>
  <c r="S61" i="153"/>
  <c r="T51" i="153"/>
  <c r="S51" i="153"/>
  <c r="R51" i="153"/>
  <c r="Q51" i="153"/>
  <c r="P51" i="153"/>
  <c r="T50" i="153"/>
  <c r="S50" i="153"/>
  <c r="R50" i="153"/>
  <c r="Q50" i="153"/>
  <c r="P50" i="153"/>
  <c r="T49" i="153"/>
  <c r="S49" i="153"/>
  <c r="R49" i="153"/>
  <c r="Q49" i="153"/>
  <c r="P49" i="153"/>
  <c r="T48" i="153"/>
  <c r="S48" i="153"/>
  <c r="R48" i="153"/>
  <c r="Q48" i="153"/>
  <c r="P48" i="153"/>
  <c r="T47" i="153"/>
  <c r="S47" i="153"/>
  <c r="R47" i="153"/>
  <c r="Q47" i="153"/>
  <c r="P47" i="153"/>
  <c r="U25" i="153"/>
  <c r="Q23" i="153"/>
  <c r="P23" i="153"/>
  <c r="N23" i="153"/>
  <c r="M23" i="153"/>
  <c r="L23" i="153"/>
  <c r="K23" i="153"/>
  <c r="J23" i="153"/>
  <c r="I23" i="153"/>
  <c r="H23" i="153"/>
  <c r="G23" i="153"/>
  <c r="F23" i="153"/>
  <c r="E23" i="153"/>
  <c r="D23" i="153"/>
  <c r="D24" i="153" s="1"/>
  <c r="C23" i="153"/>
  <c r="U11" i="153"/>
  <c r="U10" i="153"/>
  <c r="U9" i="153"/>
  <c r="T63" i="166"/>
  <c r="S63" i="166"/>
  <c r="R63" i="166"/>
  <c r="Q63" i="166"/>
  <c r="P63" i="166"/>
  <c r="T62" i="166"/>
  <c r="S62" i="166"/>
  <c r="T61" i="166"/>
  <c r="S61" i="166"/>
  <c r="T51" i="166"/>
  <c r="S51" i="166"/>
  <c r="R51" i="166"/>
  <c r="Q51" i="166"/>
  <c r="P51" i="166"/>
  <c r="T50" i="166"/>
  <c r="S50" i="166"/>
  <c r="R50" i="166"/>
  <c r="Q50" i="166"/>
  <c r="P50" i="166"/>
  <c r="T49" i="166"/>
  <c r="S49" i="166"/>
  <c r="R49" i="166"/>
  <c r="Q49" i="166"/>
  <c r="P49" i="166"/>
  <c r="T48" i="166"/>
  <c r="S48" i="166"/>
  <c r="R48" i="166"/>
  <c r="Q48" i="166"/>
  <c r="P48" i="166"/>
  <c r="T47" i="166"/>
  <c r="S47" i="166"/>
  <c r="R47" i="166"/>
  <c r="Q47" i="166"/>
  <c r="P47" i="166"/>
  <c r="U25" i="166"/>
  <c r="Q23" i="166"/>
  <c r="P23" i="166"/>
  <c r="O23" i="166"/>
  <c r="O24" i="166" s="1"/>
  <c r="N23" i="166"/>
  <c r="M23" i="166"/>
  <c r="L23" i="166"/>
  <c r="K23" i="166"/>
  <c r="K24" i="166" s="1"/>
  <c r="J23" i="166"/>
  <c r="I23" i="166"/>
  <c r="H23" i="166"/>
  <c r="G23" i="166"/>
  <c r="G24" i="166" s="1"/>
  <c r="F23" i="166"/>
  <c r="F24" i="166" s="1"/>
  <c r="E23" i="166"/>
  <c r="D23" i="166"/>
  <c r="C23" i="166"/>
  <c r="U11" i="166"/>
  <c r="U10" i="166"/>
  <c r="U9" i="166"/>
  <c r="T63" i="152"/>
  <c r="S63" i="152"/>
  <c r="R63" i="152"/>
  <c r="Q63" i="152"/>
  <c r="P63" i="152"/>
  <c r="T62" i="152"/>
  <c r="S62" i="152"/>
  <c r="T61" i="152"/>
  <c r="S61" i="152"/>
  <c r="T51" i="152"/>
  <c r="S51" i="152"/>
  <c r="R51" i="152"/>
  <c r="Q51" i="152"/>
  <c r="P51" i="152"/>
  <c r="T50" i="152"/>
  <c r="S50" i="152"/>
  <c r="R50" i="152"/>
  <c r="Q50" i="152"/>
  <c r="P50" i="152"/>
  <c r="T49" i="152"/>
  <c r="S49" i="152"/>
  <c r="R49" i="152"/>
  <c r="Q49" i="152"/>
  <c r="P49" i="152"/>
  <c r="T48" i="152"/>
  <c r="S48" i="152"/>
  <c r="R48" i="152"/>
  <c r="Q48" i="152"/>
  <c r="P48" i="152"/>
  <c r="T47" i="152"/>
  <c r="S47" i="152"/>
  <c r="R47" i="152"/>
  <c r="Q47" i="152"/>
  <c r="P47" i="152"/>
  <c r="U25" i="152"/>
  <c r="Q23" i="152"/>
  <c r="Q24" i="152" s="1"/>
  <c r="P23" i="152"/>
  <c r="O23" i="152"/>
  <c r="N23" i="152"/>
  <c r="M23" i="152"/>
  <c r="M24" i="152" s="1"/>
  <c r="L23" i="152"/>
  <c r="K23" i="152"/>
  <c r="J23" i="152"/>
  <c r="I23" i="152"/>
  <c r="I24" i="152" s="1"/>
  <c r="H23" i="152"/>
  <c r="G23" i="152"/>
  <c r="F23" i="152"/>
  <c r="E23" i="152"/>
  <c r="E24" i="152" s="1"/>
  <c r="D23" i="152"/>
  <c r="D24" i="152" s="1"/>
  <c r="C23" i="152"/>
  <c r="U11" i="152"/>
  <c r="U10" i="152"/>
  <c r="U9" i="152"/>
  <c r="U25" i="165"/>
  <c r="Q23" i="165"/>
  <c r="P23" i="165"/>
  <c r="O23" i="165"/>
  <c r="O24" i="165" s="1"/>
  <c r="N23" i="165"/>
  <c r="M23" i="165"/>
  <c r="L23" i="165"/>
  <c r="K23" i="165"/>
  <c r="K24" i="165" s="1"/>
  <c r="J23" i="165"/>
  <c r="I23" i="165"/>
  <c r="H23" i="165"/>
  <c r="G23" i="165"/>
  <c r="G24" i="165" s="1"/>
  <c r="F23" i="165"/>
  <c r="E23" i="165"/>
  <c r="D23" i="165"/>
  <c r="C23" i="165"/>
  <c r="C24" i="165" s="1"/>
  <c r="U11" i="165"/>
  <c r="U10" i="165"/>
  <c r="U9" i="165"/>
  <c r="U25" i="151"/>
  <c r="Q23" i="151"/>
  <c r="Q24" i="151" s="1"/>
  <c r="P23" i="151"/>
  <c r="O23" i="151"/>
  <c r="O24" i="151" s="1"/>
  <c r="N23" i="151"/>
  <c r="M23" i="151"/>
  <c r="M24" i="151" s="1"/>
  <c r="L23" i="151"/>
  <c r="K23" i="151"/>
  <c r="K24" i="151" s="1"/>
  <c r="J23" i="151"/>
  <c r="I23" i="151"/>
  <c r="I24" i="151" s="1"/>
  <c r="H23" i="151"/>
  <c r="G23" i="151"/>
  <c r="G24" i="151" s="1"/>
  <c r="F23" i="151"/>
  <c r="E23" i="151"/>
  <c r="E24" i="151" s="1"/>
  <c r="D23" i="151"/>
  <c r="C23" i="151"/>
  <c r="U11" i="151"/>
  <c r="U10" i="151"/>
  <c r="U9" i="151"/>
  <c r="U25" i="164"/>
  <c r="Q23" i="164"/>
  <c r="P23" i="164"/>
  <c r="O23" i="164"/>
  <c r="N23" i="164"/>
  <c r="M23" i="164"/>
  <c r="M24" i="164" s="1"/>
  <c r="L23" i="164"/>
  <c r="L24" i="164" s="1"/>
  <c r="K23" i="164"/>
  <c r="J23" i="164"/>
  <c r="J24" i="164" s="1"/>
  <c r="I23" i="164"/>
  <c r="I24" i="164" s="1"/>
  <c r="H23" i="164"/>
  <c r="H24" i="164" s="1"/>
  <c r="G23" i="164"/>
  <c r="F23" i="164"/>
  <c r="F24" i="164" s="1"/>
  <c r="E23" i="164"/>
  <c r="D23" i="164"/>
  <c r="C23" i="164"/>
  <c r="U11" i="164"/>
  <c r="U10" i="164"/>
  <c r="U9" i="164"/>
  <c r="U26" i="150"/>
  <c r="Q24" i="150"/>
  <c r="P24" i="150"/>
  <c r="O24" i="150"/>
  <c r="O25" i="150" s="1"/>
  <c r="N24" i="150"/>
  <c r="M24" i="150"/>
  <c r="L24" i="150"/>
  <c r="K24" i="150"/>
  <c r="K25" i="150" s="1"/>
  <c r="J24" i="150"/>
  <c r="I24" i="150"/>
  <c r="H24" i="150"/>
  <c r="G24" i="150"/>
  <c r="G25" i="150" s="1"/>
  <c r="F24" i="150"/>
  <c r="E24" i="150"/>
  <c r="D24" i="150"/>
  <c r="C24" i="150"/>
  <c r="C25" i="150" s="1"/>
  <c r="U35" i="150"/>
  <c r="U33" i="150"/>
  <c r="U11" i="150"/>
  <c r="U31" i="150" s="1"/>
  <c r="U10" i="150"/>
  <c r="U9" i="150"/>
  <c r="U29" i="150" s="1"/>
  <c r="U25" i="163"/>
  <c r="Q23" i="163"/>
  <c r="Q24" i="163" s="1"/>
  <c r="P23" i="163"/>
  <c r="O23" i="163"/>
  <c r="N23" i="163"/>
  <c r="N24" i="163" s="1"/>
  <c r="M23" i="163"/>
  <c r="M24" i="163" s="1"/>
  <c r="L23" i="163"/>
  <c r="K23" i="163"/>
  <c r="J23" i="163"/>
  <c r="J24" i="163" s="1"/>
  <c r="I23" i="163"/>
  <c r="I24" i="163" s="1"/>
  <c r="H23" i="163"/>
  <c r="G23" i="163"/>
  <c r="F23" i="163"/>
  <c r="F24" i="163" s="1"/>
  <c r="E23" i="163"/>
  <c r="E24" i="163" s="1"/>
  <c r="D23" i="163"/>
  <c r="C23" i="163"/>
  <c r="U11" i="163"/>
  <c r="U10" i="163"/>
  <c r="U9" i="163"/>
  <c r="U26" i="149"/>
  <c r="Q24" i="149"/>
  <c r="P24" i="149"/>
  <c r="O24" i="149"/>
  <c r="O25" i="149" s="1"/>
  <c r="N24" i="149"/>
  <c r="M24" i="149"/>
  <c r="L24" i="149"/>
  <c r="K24" i="149"/>
  <c r="K25" i="149" s="1"/>
  <c r="J24" i="149"/>
  <c r="I24" i="149"/>
  <c r="H24" i="149"/>
  <c r="G24" i="149"/>
  <c r="G25" i="149" s="1"/>
  <c r="F24" i="149"/>
  <c r="E24" i="149"/>
  <c r="D24" i="149"/>
  <c r="C24" i="149"/>
  <c r="C25" i="149" s="1"/>
  <c r="U11" i="149"/>
  <c r="U10" i="149"/>
  <c r="U9" i="149"/>
  <c r="U26" i="162"/>
  <c r="Q24" i="162"/>
  <c r="P24" i="162"/>
  <c r="O24" i="162"/>
  <c r="N24" i="162"/>
  <c r="M24" i="162"/>
  <c r="L24" i="162"/>
  <c r="K24" i="162"/>
  <c r="J24" i="162"/>
  <c r="I24" i="162"/>
  <c r="H24" i="162"/>
  <c r="G24" i="162"/>
  <c r="F24" i="162"/>
  <c r="E24" i="162"/>
  <c r="D24" i="162"/>
  <c r="C24" i="162"/>
  <c r="U11" i="162"/>
  <c r="U10" i="162"/>
  <c r="U9" i="162"/>
  <c r="U25" i="148"/>
  <c r="Q23" i="148"/>
  <c r="P23" i="148"/>
  <c r="O23" i="148"/>
  <c r="N23" i="148"/>
  <c r="M23" i="148"/>
  <c r="L23" i="148"/>
  <c r="K23" i="148"/>
  <c r="J23" i="148"/>
  <c r="I23" i="148"/>
  <c r="H23" i="148"/>
  <c r="G23" i="148"/>
  <c r="F23" i="148"/>
  <c r="E23" i="148"/>
  <c r="D23" i="148"/>
  <c r="C23" i="148"/>
  <c r="U11" i="148"/>
  <c r="U10" i="148"/>
  <c r="U9" i="148"/>
  <c r="U25" i="161"/>
  <c r="Q23" i="161"/>
  <c r="P23" i="161"/>
  <c r="O23" i="161"/>
  <c r="N23" i="161"/>
  <c r="M23" i="161"/>
  <c r="L23" i="161"/>
  <c r="K23" i="161"/>
  <c r="J23" i="161"/>
  <c r="I23" i="161"/>
  <c r="H23" i="161"/>
  <c r="G23" i="161"/>
  <c r="F23" i="161"/>
  <c r="E23" i="161"/>
  <c r="D23" i="161"/>
  <c r="C23" i="161"/>
  <c r="U11" i="161"/>
  <c r="U10" i="161"/>
  <c r="U9" i="161"/>
  <c r="T46" i="147"/>
  <c r="S46" i="147"/>
  <c r="R46" i="147"/>
  <c r="Q46" i="147"/>
  <c r="P46" i="147"/>
  <c r="O46" i="147"/>
  <c r="N46" i="147"/>
  <c r="M46" i="147"/>
  <c r="L46" i="147"/>
  <c r="K46" i="147"/>
  <c r="J46" i="147"/>
  <c r="I46" i="147"/>
  <c r="H46" i="147"/>
  <c r="G46" i="147"/>
  <c r="F46" i="147"/>
  <c r="E46" i="147"/>
  <c r="D46" i="147"/>
  <c r="C46" i="147"/>
  <c r="T45" i="147"/>
  <c r="S45" i="147"/>
  <c r="R45" i="147"/>
  <c r="T44" i="147"/>
  <c r="S44" i="147"/>
  <c r="R44" i="147"/>
  <c r="P44" i="147"/>
  <c r="H44" i="147"/>
  <c r="T34" i="147"/>
  <c r="S34" i="147"/>
  <c r="R34" i="147"/>
  <c r="Q34" i="147"/>
  <c r="P34" i="147"/>
  <c r="O34" i="147"/>
  <c r="N34" i="147"/>
  <c r="M34" i="147"/>
  <c r="L34" i="147"/>
  <c r="K34" i="147"/>
  <c r="J34" i="147"/>
  <c r="I34" i="147"/>
  <c r="H34" i="147"/>
  <c r="G34" i="147"/>
  <c r="F34" i="147"/>
  <c r="E34" i="147"/>
  <c r="D34" i="147"/>
  <c r="C34" i="147"/>
  <c r="T33" i="147"/>
  <c r="S33" i="147"/>
  <c r="R33" i="147"/>
  <c r="Q33" i="147"/>
  <c r="P33" i="147"/>
  <c r="O33" i="147"/>
  <c r="N33" i="147"/>
  <c r="M33" i="147"/>
  <c r="L33" i="147"/>
  <c r="K33" i="147"/>
  <c r="J33" i="147"/>
  <c r="I33" i="147"/>
  <c r="H33" i="147"/>
  <c r="G33" i="147"/>
  <c r="F33" i="147"/>
  <c r="E33" i="147"/>
  <c r="D33" i="147"/>
  <c r="C33" i="147"/>
  <c r="T32" i="147"/>
  <c r="S32" i="147"/>
  <c r="R32" i="147"/>
  <c r="Q32" i="147"/>
  <c r="P32" i="147"/>
  <c r="O32" i="147"/>
  <c r="N32" i="147"/>
  <c r="M32" i="147"/>
  <c r="L32" i="147"/>
  <c r="K32" i="147"/>
  <c r="J32" i="147"/>
  <c r="I32" i="147"/>
  <c r="H32" i="147"/>
  <c r="G32" i="147"/>
  <c r="F32" i="147"/>
  <c r="E32" i="147"/>
  <c r="D32" i="147"/>
  <c r="C32" i="147"/>
  <c r="T31" i="147"/>
  <c r="S31" i="147"/>
  <c r="R31" i="147"/>
  <c r="Q31" i="147"/>
  <c r="P31" i="147"/>
  <c r="O31" i="147"/>
  <c r="N31" i="147"/>
  <c r="M31" i="147"/>
  <c r="L31" i="147"/>
  <c r="K31" i="147"/>
  <c r="J31" i="147"/>
  <c r="I31" i="147"/>
  <c r="H31" i="147"/>
  <c r="G31" i="147"/>
  <c r="F31" i="147"/>
  <c r="E31" i="147"/>
  <c r="D31" i="147"/>
  <c r="C31" i="147"/>
  <c r="T30" i="147"/>
  <c r="S30" i="147"/>
  <c r="R30" i="147"/>
  <c r="Q30" i="147"/>
  <c r="P30" i="147"/>
  <c r="O30" i="147"/>
  <c r="N30" i="147"/>
  <c r="M30" i="147"/>
  <c r="L30" i="147"/>
  <c r="K30" i="147"/>
  <c r="J30" i="147"/>
  <c r="I30" i="147"/>
  <c r="H30" i="147"/>
  <c r="G30" i="147"/>
  <c r="F30" i="147"/>
  <c r="E30" i="147"/>
  <c r="D30" i="147"/>
  <c r="C30" i="147"/>
  <c r="T29" i="147"/>
  <c r="S29" i="147"/>
  <c r="R29" i="147"/>
  <c r="Q29" i="147"/>
  <c r="P29" i="147"/>
  <c r="O29" i="147"/>
  <c r="N29" i="147"/>
  <c r="M29" i="147"/>
  <c r="L29" i="147"/>
  <c r="K29" i="147"/>
  <c r="J29" i="147"/>
  <c r="I29" i="147"/>
  <c r="H29" i="147"/>
  <c r="G29" i="147"/>
  <c r="F29" i="147"/>
  <c r="E29" i="147"/>
  <c r="D29" i="147"/>
  <c r="C29" i="147"/>
  <c r="U26" i="147"/>
  <c r="Q24" i="147"/>
  <c r="Q25" i="147" s="1"/>
  <c r="P24" i="147"/>
  <c r="O24" i="147"/>
  <c r="N24" i="147"/>
  <c r="N44" i="147" s="1"/>
  <c r="M24" i="147"/>
  <c r="M25" i="147" s="1"/>
  <c r="L24" i="147"/>
  <c r="K24" i="147"/>
  <c r="J24" i="147"/>
  <c r="J44" i="147" s="1"/>
  <c r="I24" i="147"/>
  <c r="I25" i="147" s="1"/>
  <c r="H24" i="147"/>
  <c r="G24" i="147"/>
  <c r="F24" i="147"/>
  <c r="F44" i="147" s="1"/>
  <c r="E24" i="147"/>
  <c r="E25" i="147" s="1"/>
  <c r="D24" i="147"/>
  <c r="C24" i="147"/>
  <c r="U35" i="147"/>
  <c r="U33" i="147"/>
  <c r="U11" i="147"/>
  <c r="U31" i="147" s="1"/>
  <c r="U10" i="147"/>
  <c r="U9" i="147"/>
  <c r="U29" i="147" s="1"/>
  <c r="U25" i="160"/>
  <c r="Q23" i="160"/>
  <c r="P23" i="160"/>
  <c r="O23" i="160"/>
  <c r="N23" i="160"/>
  <c r="M23" i="160"/>
  <c r="L23" i="160"/>
  <c r="K23" i="160"/>
  <c r="J23" i="160"/>
  <c r="I23" i="160"/>
  <c r="H23" i="160"/>
  <c r="G23" i="160"/>
  <c r="F23" i="160"/>
  <c r="E23" i="160"/>
  <c r="D23" i="160"/>
  <c r="C23" i="160"/>
  <c r="U33" i="160"/>
  <c r="U11" i="160"/>
  <c r="U10" i="160"/>
  <c r="U29" i="160" s="1"/>
  <c r="U9" i="160"/>
  <c r="U26" i="146"/>
  <c r="Q24" i="146"/>
  <c r="P24" i="146"/>
  <c r="P25" i="146" s="1"/>
  <c r="O24" i="146"/>
  <c r="N24" i="146"/>
  <c r="M24" i="146"/>
  <c r="L24" i="146"/>
  <c r="L25" i="146" s="1"/>
  <c r="K24" i="146"/>
  <c r="J24" i="146"/>
  <c r="I24" i="146"/>
  <c r="H24" i="146"/>
  <c r="H25" i="146" s="1"/>
  <c r="G24" i="146"/>
  <c r="F24" i="146"/>
  <c r="E24" i="146"/>
  <c r="D24" i="146"/>
  <c r="D25" i="146" s="1"/>
  <c r="C24" i="146"/>
  <c r="U11" i="146"/>
  <c r="U10" i="146"/>
  <c r="U9" i="146"/>
  <c r="U25" i="159"/>
  <c r="Q23" i="159"/>
  <c r="P23" i="159"/>
  <c r="O23" i="159"/>
  <c r="N23" i="159"/>
  <c r="M23" i="159"/>
  <c r="L23" i="159"/>
  <c r="K23" i="159"/>
  <c r="J23" i="159"/>
  <c r="I23" i="159"/>
  <c r="H23" i="159"/>
  <c r="G23" i="159"/>
  <c r="F23" i="159"/>
  <c r="E23" i="159"/>
  <c r="D23" i="159"/>
  <c r="C23" i="159"/>
  <c r="U33" i="159"/>
  <c r="U11" i="159"/>
  <c r="U10" i="159"/>
  <c r="U29" i="159" s="1"/>
  <c r="U9" i="159"/>
  <c r="U25" i="84"/>
  <c r="Q23" i="84"/>
  <c r="P23" i="84"/>
  <c r="O23" i="84"/>
  <c r="N23" i="84"/>
  <c r="N24" i="84" s="1"/>
  <c r="M23" i="84"/>
  <c r="L23" i="84"/>
  <c r="K23" i="84"/>
  <c r="J23" i="84"/>
  <c r="J24" i="84" s="1"/>
  <c r="I23" i="84"/>
  <c r="H23" i="84"/>
  <c r="G23" i="84"/>
  <c r="F23" i="84"/>
  <c r="F24" i="84" s="1"/>
  <c r="E23" i="84"/>
  <c r="D23" i="84"/>
  <c r="C23" i="84"/>
  <c r="U33" i="84"/>
  <c r="U32" i="84"/>
  <c r="U11" i="84"/>
  <c r="U30" i="84" s="1"/>
  <c r="U10" i="84"/>
  <c r="U9" i="84"/>
  <c r="U28" i="84" s="1"/>
  <c r="U25" i="158"/>
  <c r="Q23" i="158"/>
  <c r="Q24" i="158" s="1"/>
  <c r="P23" i="158"/>
  <c r="O23" i="158"/>
  <c r="N23" i="158"/>
  <c r="N24" i="158" s="1"/>
  <c r="M23" i="158"/>
  <c r="M24" i="158" s="1"/>
  <c r="L23" i="158"/>
  <c r="K23" i="158"/>
  <c r="K24" i="158" s="1"/>
  <c r="J23" i="158"/>
  <c r="I23" i="158"/>
  <c r="I24" i="158" s="1"/>
  <c r="H23" i="158"/>
  <c r="G23" i="158"/>
  <c r="F23" i="158"/>
  <c r="E23" i="158"/>
  <c r="E24" i="158" s="1"/>
  <c r="D23" i="158"/>
  <c r="C23" i="158"/>
  <c r="U33" i="158"/>
  <c r="U31" i="158"/>
  <c r="U11" i="158"/>
  <c r="U10" i="158"/>
  <c r="U29" i="158" s="1"/>
  <c r="U9" i="158"/>
  <c r="T66" i="82"/>
  <c r="S66" i="82"/>
  <c r="R66" i="82"/>
  <c r="Q66" i="82"/>
  <c r="P66" i="82"/>
  <c r="O66" i="82"/>
  <c r="N66" i="82"/>
  <c r="M66" i="82"/>
  <c r="L66" i="82"/>
  <c r="K66" i="82"/>
  <c r="J66" i="82"/>
  <c r="I66" i="82"/>
  <c r="H66" i="82"/>
  <c r="G66" i="82"/>
  <c r="F66" i="82"/>
  <c r="E66" i="82"/>
  <c r="D66" i="82"/>
  <c r="T65" i="82"/>
  <c r="S65" i="82"/>
  <c r="T64" i="82"/>
  <c r="S64" i="82"/>
  <c r="T54" i="82"/>
  <c r="S54" i="82"/>
  <c r="R54" i="82"/>
  <c r="Q54" i="82"/>
  <c r="P54" i="82"/>
  <c r="O54" i="82"/>
  <c r="N54" i="82"/>
  <c r="M54" i="82"/>
  <c r="L54" i="82"/>
  <c r="K54" i="82"/>
  <c r="J54" i="82"/>
  <c r="I54" i="82"/>
  <c r="H54" i="82"/>
  <c r="G54" i="82"/>
  <c r="F54" i="82"/>
  <c r="E54" i="82"/>
  <c r="D54" i="82"/>
  <c r="T53" i="82"/>
  <c r="S53" i="82"/>
  <c r="R53" i="82"/>
  <c r="Q53" i="82"/>
  <c r="P53" i="82"/>
  <c r="O53" i="82"/>
  <c r="N53" i="82"/>
  <c r="M53" i="82"/>
  <c r="L53" i="82"/>
  <c r="K53" i="82"/>
  <c r="J53" i="82"/>
  <c r="I53" i="82"/>
  <c r="H53" i="82"/>
  <c r="G53" i="82"/>
  <c r="F53" i="82"/>
  <c r="E53" i="82"/>
  <c r="D53" i="82"/>
  <c r="T52" i="82"/>
  <c r="S52" i="82"/>
  <c r="R52" i="82"/>
  <c r="Q52" i="82"/>
  <c r="P52" i="82"/>
  <c r="O52" i="82"/>
  <c r="N52" i="82"/>
  <c r="M52" i="82"/>
  <c r="L52" i="82"/>
  <c r="K52" i="82"/>
  <c r="J52" i="82"/>
  <c r="I52" i="82"/>
  <c r="H52" i="82"/>
  <c r="G52" i="82"/>
  <c r="F52" i="82"/>
  <c r="E52" i="82"/>
  <c r="D52" i="82"/>
  <c r="T51" i="82"/>
  <c r="S51" i="82"/>
  <c r="R51" i="82"/>
  <c r="Q51" i="82"/>
  <c r="P51" i="82"/>
  <c r="O51" i="82"/>
  <c r="N51" i="82"/>
  <c r="M51" i="82"/>
  <c r="L51" i="82"/>
  <c r="K51" i="82"/>
  <c r="J51" i="82"/>
  <c r="I51" i="82"/>
  <c r="H51" i="82"/>
  <c r="G51" i="82"/>
  <c r="F51" i="82"/>
  <c r="E51" i="82"/>
  <c r="D51" i="82"/>
  <c r="T50" i="82"/>
  <c r="S50" i="82"/>
  <c r="R50" i="82"/>
  <c r="Q50" i="82"/>
  <c r="P50" i="82"/>
  <c r="O50" i="82"/>
  <c r="N50" i="82"/>
  <c r="M50" i="82"/>
  <c r="L50" i="82"/>
  <c r="K50" i="82"/>
  <c r="J50" i="82"/>
  <c r="I50" i="82"/>
  <c r="H50" i="82"/>
  <c r="G50" i="82"/>
  <c r="F50" i="82"/>
  <c r="E50" i="82"/>
  <c r="D50" i="82"/>
  <c r="T49" i="82"/>
  <c r="S49" i="82"/>
  <c r="R49" i="82"/>
  <c r="Q49" i="82"/>
  <c r="P49" i="82"/>
  <c r="O49" i="82"/>
  <c r="N49" i="82"/>
  <c r="M49" i="82"/>
  <c r="L49" i="82"/>
  <c r="K49" i="82"/>
  <c r="J49" i="82"/>
  <c r="I49" i="82"/>
  <c r="H49" i="82"/>
  <c r="G49" i="82"/>
  <c r="F49" i="82"/>
  <c r="E49" i="82"/>
  <c r="D49" i="82"/>
  <c r="T46" i="82"/>
  <c r="S46" i="82"/>
  <c r="R46" i="82"/>
  <c r="Q46" i="82"/>
  <c r="P46" i="82"/>
  <c r="O46" i="82"/>
  <c r="N46" i="82"/>
  <c r="M46" i="82"/>
  <c r="L46" i="82"/>
  <c r="K46" i="82"/>
  <c r="J46" i="82"/>
  <c r="I46" i="82"/>
  <c r="H46" i="82"/>
  <c r="G46" i="82"/>
  <c r="F46" i="82"/>
  <c r="E46" i="82"/>
  <c r="D46" i="82"/>
  <c r="C46" i="82"/>
  <c r="T45" i="82"/>
  <c r="S45" i="82"/>
  <c r="R45" i="82"/>
  <c r="T44" i="82"/>
  <c r="S44" i="82"/>
  <c r="R44" i="82"/>
  <c r="T34" i="82"/>
  <c r="S34" i="82"/>
  <c r="R34" i="82"/>
  <c r="Q34" i="82"/>
  <c r="P34" i="82"/>
  <c r="O34" i="82"/>
  <c r="N34" i="82"/>
  <c r="M34" i="82"/>
  <c r="L34" i="82"/>
  <c r="K34" i="82"/>
  <c r="J34" i="82"/>
  <c r="I34" i="82"/>
  <c r="H34" i="82"/>
  <c r="G34" i="82"/>
  <c r="F34" i="82"/>
  <c r="E34" i="82"/>
  <c r="D34" i="82"/>
  <c r="C34" i="82"/>
  <c r="T33" i="82"/>
  <c r="S33" i="82"/>
  <c r="R33" i="82"/>
  <c r="Q33" i="82"/>
  <c r="P33" i="82"/>
  <c r="O33" i="82"/>
  <c r="N33" i="82"/>
  <c r="M33" i="82"/>
  <c r="L33" i="82"/>
  <c r="K33" i="82"/>
  <c r="J33" i="82"/>
  <c r="I33" i="82"/>
  <c r="H33" i="82"/>
  <c r="G33" i="82"/>
  <c r="F33" i="82"/>
  <c r="E33" i="82"/>
  <c r="D33" i="82"/>
  <c r="C33" i="82"/>
  <c r="T32" i="82"/>
  <c r="S32" i="82"/>
  <c r="R32" i="82"/>
  <c r="Q32" i="82"/>
  <c r="P32" i="82"/>
  <c r="O32" i="82"/>
  <c r="N32" i="82"/>
  <c r="M32" i="82"/>
  <c r="L32" i="82"/>
  <c r="K32" i="82"/>
  <c r="J32" i="82"/>
  <c r="I32" i="82"/>
  <c r="H32" i="82"/>
  <c r="G32" i="82"/>
  <c r="F32" i="82"/>
  <c r="E32" i="82"/>
  <c r="D32" i="82"/>
  <c r="C32" i="82"/>
  <c r="T31" i="82"/>
  <c r="S31" i="82"/>
  <c r="R31" i="82"/>
  <c r="Q31" i="82"/>
  <c r="P31" i="82"/>
  <c r="O31" i="82"/>
  <c r="N31" i="82"/>
  <c r="M31" i="82"/>
  <c r="L31" i="82"/>
  <c r="K31" i="82"/>
  <c r="J31" i="82"/>
  <c r="I31" i="82"/>
  <c r="H31" i="82"/>
  <c r="G31" i="82"/>
  <c r="F31" i="82"/>
  <c r="E31" i="82"/>
  <c r="D31" i="82"/>
  <c r="C31" i="82"/>
  <c r="T30" i="82"/>
  <c r="S30" i="82"/>
  <c r="R30" i="82"/>
  <c r="Q30" i="82"/>
  <c r="P30" i="82"/>
  <c r="O30" i="82"/>
  <c r="N30" i="82"/>
  <c r="M30" i="82"/>
  <c r="L30" i="82"/>
  <c r="K30" i="82"/>
  <c r="J30" i="82"/>
  <c r="I30" i="82"/>
  <c r="H30" i="82"/>
  <c r="G30" i="82"/>
  <c r="F30" i="82"/>
  <c r="E30" i="82"/>
  <c r="D30" i="82"/>
  <c r="C30" i="82"/>
  <c r="T29" i="82"/>
  <c r="S29" i="82"/>
  <c r="R29" i="82"/>
  <c r="Q29" i="82"/>
  <c r="P29" i="82"/>
  <c r="O29" i="82"/>
  <c r="N29" i="82"/>
  <c r="M29" i="82"/>
  <c r="L29" i="82"/>
  <c r="K29" i="82"/>
  <c r="J29" i="82"/>
  <c r="I29" i="82"/>
  <c r="H29" i="82"/>
  <c r="G29" i="82"/>
  <c r="F29" i="82"/>
  <c r="E29" i="82"/>
  <c r="D29" i="82"/>
  <c r="C29" i="82"/>
  <c r="U26" i="82"/>
  <c r="Q24" i="82"/>
  <c r="Q25" i="82" s="1"/>
  <c r="P24" i="82"/>
  <c r="Q64" i="82" s="1"/>
  <c r="O24" i="82"/>
  <c r="O44" i="82" s="1"/>
  <c r="N24" i="82"/>
  <c r="N25" i="82" s="1"/>
  <c r="M24" i="82"/>
  <c r="M25" i="82" s="1"/>
  <c r="L24" i="82"/>
  <c r="M64" i="82" s="1"/>
  <c r="K24" i="82"/>
  <c r="K44" i="82" s="1"/>
  <c r="J24" i="82"/>
  <c r="J25" i="82" s="1"/>
  <c r="I24" i="82"/>
  <c r="I25" i="82" s="1"/>
  <c r="H24" i="82"/>
  <c r="I64" i="82" s="1"/>
  <c r="G24" i="82"/>
  <c r="G44" i="82" s="1"/>
  <c r="F24" i="82"/>
  <c r="F25" i="82" s="1"/>
  <c r="E24" i="82"/>
  <c r="E25" i="82" s="1"/>
  <c r="D24" i="82"/>
  <c r="E64" i="82" s="1"/>
  <c r="C24" i="82"/>
  <c r="U35" i="82"/>
  <c r="U33" i="82"/>
  <c r="U11" i="82"/>
  <c r="U10" i="82"/>
  <c r="U9" i="82"/>
  <c r="U29" i="82" s="1"/>
  <c r="U25" i="157"/>
  <c r="Q23" i="157"/>
  <c r="P23" i="157"/>
  <c r="O23" i="157"/>
  <c r="N23" i="157"/>
  <c r="M23" i="157"/>
  <c r="L23" i="157"/>
  <c r="L24" i="157" s="1"/>
  <c r="K23" i="157"/>
  <c r="J23" i="157"/>
  <c r="I23" i="157"/>
  <c r="H23" i="157"/>
  <c r="G23" i="157"/>
  <c r="F23" i="157"/>
  <c r="E23" i="157"/>
  <c r="D23" i="157"/>
  <c r="C23" i="157"/>
  <c r="U11" i="157"/>
  <c r="U10" i="157"/>
  <c r="U9" i="157"/>
  <c r="U25" i="80"/>
  <c r="Q23" i="80"/>
  <c r="P23" i="80"/>
  <c r="O23" i="80"/>
  <c r="N23" i="80"/>
  <c r="M23" i="80"/>
  <c r="L23" i="80"/>
  <c r="K23" i="80"/>
  <c r="J23" i="80"/>
  <c r="I23" i="80"/>
  <c r="H23" i="80"/>
  <c r="G23" i="80"/>
  <c r="F23" i="80"/>
  <c r="E23" i="80"/>
  <c r="D23" i="80"/>
  <c r="C23" i="80"/>
  <c r="U33" i="80"/>
  <c r="U11" i="80"/>
  <c r="U10" i="80"/>
  <c r="U9" i="80"/>
  <c r="T63" i="155"/>
  <c r="S63" i="155"/>
  <c r="R63" i="155"/>
  <c r="Q63" i="155"/>
  <c r="P63" i="155"/>
  <c r="O63" i="155"/>
  <c r="N63" i="155"/>
  <c r="M63" i="155"/>
  <c r="J63" i="155"/>
  <c r="I63" i="155"/>
  <c r="H63" i="155"/>
  <c r="G63" i="155"/>
  <c r="F63" i="155"/>
  <c r="E63" i="155"/>
  <c r="D63" i="155"/>
  <c r="T62" i="155"/>
  <c r="S62" i="155"/>
  <c r="T61" i="155"/>
  <c r="S61" i="155"/>
  <c r="T51" i="155"/>
  <c r="S51" i="155"/>
  <c r="R51" i="155"/>
  <c r="Q51" i="155"/>
  <c r="P51" i="155"/>
  <c r="O51" i="155"/>
  <c r="N51" i="155"/>
  <c r="M51" i="155"/>
  <c r="L51" i="155"/>
  <c r="K51" i="155"/>
  <c r="J51" i="155"/>
  <c r="I51" i="155"/>
  <c r="H51" i="155"/>
  <c r="G51" i="155"/>
  <c r="F51" i="155"/>
  <c r="E51" i="155"/>
  <c r="D51" i="155"/>
  <c r="T50" i="155"/>
  <c r="S50" i="155"/>
  <c r="R50" i="155"/>
  <c r="Q50" i="155"/>
  <c r="P50" i="155"/>
  <c r="O50" i="155"/>
  <c r="N50" i="155"/>
  <c r="M50" i="155"/>
  <c r="L50" i="155"/>
  <c r="K50" i="155"/>
  <c r="J50" i="155"/>
  <c r="I50" i="155"/>
  <c r="H50" i="155"/>
  <c r="G50" i="155"/>
  <c r="F50" i="155"/>
  <c r="E50" i="155"/>
  <c r="D50" i="155"/>
  <c r="T49" i="155"/>
  <c r="S49" i="155"/>
  <c r="R49" i="155"/>
  <c r="Q49" i="155"/>
  <c r="P49" i="155"/>
  <c r="O49" i="155"/>
  <c r="N49" i="155"/>
  <c r="M49" i="155"/>
  <c r="L49" i="155"/>
  <c r="K49" i="155"/>
  <c r="J49" i="155"/>
  <c r="I49" i="155"/>
  <c r="H49" i="155"/>
  <c r="G49" i="155"/>
  <c r="F49" i="155"/>
  <c r="E49" i="155"/>
  <c r="D49" i="155"/>
  <c r="T48" i="155"/>
  <c r="S48" i="155"/>
  <c r="R48" i="155"/>
  <c r="Q48" i="155"/>
  <c r="P48" i="155"/>
  <c r="O48" i="155"/>
  <c r="N48" i="155"/>
  <c r="M48" i="155"/>
  <c r="L48" i="155"/>
  <c r="K48" i="155"/>
  <c r="J48" i="155"/>
  <c r="I48" i="155"/>
  <c r="H48" i="155"/>
  <c r="G48" i="155"/>
  <c r="F48" i="155"/>
  <c r="E48" i="155"/>
  <c r="D48" i="155"/>
  <c r="T47" i="155"/>
  <c r="S47" i="155"/>
  <c r="R47" i="155"/>
  <c r="Q47" i="155"/>
  <c r="P47" i="155"/>
  <c r="O47" i="155"/>
  <c r="N47" i="155"/>
  <c r="M47" i="155"/>
  <c r="L47" i="155"/>
  <c r="K47" i="155"/>
  <c r="J47" i="155"/>
  <c r="I47" i="155"/>
  <c r="H47" i="155"/>
  <c r="G47" i="155"/>
  <c r="F47" i="155"/>
  <c r="E47" i="155"/>
  <c r="D47" i="155"/>
  <c r="Q23" i="155"/>
  <c r="P23" i="155"/>
  <c r="O23" i="155"/>
  <c r="P61" i="155" s="1"/>
  <c r="N23" i="155"/>
  <c r="N24" i="155" s="1"/>
  <c r="M23" i="155"/>
  <c r="L23" i="155"/>
  <c r="K23" i="155"/>
  <c r="L61" i="155" s="1"/>
  <c r="J23" i="155"/>
  <c r="I23" i="155"/>
  <c r="H23" i="155"/>
  <c r="G23" i="155"/>
  <c r="H61" i="155" s="1"/>
  <c r="F23" i="155"/>
  <c r="E23" i="155"/>
  <c r="D23" i="155"/>
  <c r="C23" i="155"/>
  <c r="U11" i="155"/>
  <c r="U10" i="155"/>
  <c r="U9" i="155"/>
  <c r="Q23" i="55"/>
  <c r="Q24" i="55" s="1"/>
  <c r="P23" i="55"/>
  <c r="O24" i="55"/>
  <c r="N23" i="55"/>
  <c r="M23" i="55"/>
  <c r="M24" i="55" s="1"/>
  <c r="L23" i="55"/>
  <c r="K23" i="55"/>
  <c r="K24" i="55" s="1"/>
  <c r="J23" i="55"/>
  <c r="I23" i="55"/>
  <c r="I24" i="55" s="1"/>
  <c r="H23" i="55"/>
  <c r="G23" i="55"/>
  <c r="F23" i="55"/>
  <c r="E23" i="55"/>
  <c r="E24" i="55" s="1"/>
  <c r="D23" i="55"/>
  <c r="C23" i="55"/>
  <c r="C24" i="55" s="1"/>
  <c r="U33" i="55"/>
  <c r="U29" i="55"/>
  <c r="U28" i="55"/>
  <c r="U25" i="156"/>
  <c r="Q23" i="156"/>
  <c r="P23" i="156"/>
  <c r="O23" i="156"/>
  <c r="N23" i="156"/>
  <c r="M23" i="156"/>
  <c r="L23" i="156"/>
  <c r="K23" i="156"/>
  <c r="J23" i="156"/>
  <c r="I23" i="156"/>
  <c r="H23" i="156"/>
  <c r="G23" i="156"/>
  <c r="F23" i="156"/>
  <c r="E23" i="156"/>
  <c r="D23" i="156"/>
  <c r="C23" i="156"/>
  <c r="U11" i="156"/>
  <c r="U10" i="156"/>
  <c r="U9" i="156"/>
  <c r="T26" i="68"/>
  <c r="S26" i="68"/>
  <c r="R26" i="68"/>
  <c r="Q26" i="68"/>
  <c r="P26" i="68"/>
  <c r="O26" i="68"/>
  <c r="N26" i="68"/>
  <c r="M26" i="68"/>
  <c r="L26" i="68"/>
  <c r="K26" i="68"/>
  <c r="J26" i="68"/>
  <c r="I26" i="68"/>
  <c r="H26" i="68"/>
  <c r="G26" i="68"/>
  <c r="F26" i="68"/>
  <c r="E26" i="68"/>
  <c r="D26" i="68"/>
  <c r="C26" i="68"/>
  <c r="T24" i="68"/>
  <c r="R24" i="68"/>
  <c r="Q24" i="68"/>
  <c r="P24" i="68"/>
  <c r="O24" i="68"/>
  <c r="O44" i="68" s="1"/>
  <c r="N24" i="68"/>
  <c r="M24" i="68"/>
  <c r="L24" i="68"/>
  <c r="K24" i="68"/>
  <c r="J24" i="68"/>
  <c r="I24" i="68"/>
  <c r="H24" i="68"/>
  <c r="G24" i="68"/>
  <c r="F24" i="68"/>
  <c r="E24" i="68"/>
  <c r="D24" i="68"/>
  <c r="S15" i="68"/>
  <c r="U15" i="68" s="1"/>
  <c r="S14" i="68"/>
  <c r="S13" i="68"/>
  <c r="U13" i="68" s="1"/>
  <c r="S12" i="68"/>
  <c r="S11" i="68"/>
  <c r="S10" i="68"/>
  <c r="U10" i="68" s="1"/>
  <c r="S9" i="68"/>
  <c r="T25" i="184"/>
  <c r="S25" i="184"/>
  <c r="R25" i="184"/>
  <c r="Q25" i="184"/>
  <c r="P25" i="184"/>
  <c r="O25" i="184"/>
  <c r="N25" i="184"/>
  <c r="M25" i="184"/>
  <c r="L25" i="184"/>
  <c r="K25" i="184"/>
  <c r="J25" i="184"/>
  <c r="I25" i="184"/>
  <c r="H25" i="184"/>
  <c r="G25" i="184"/>
  <c r="F25" i="184"/>
  <c r="E25" i="184"/>
  <c r="D25" i="184"/>
  <c r="C25" i="184"/>
  <c r="R23" i="184"/>
  <c r="Q23" i="184"/>
  <c r="P23" i="184"/>
  <c r="O23" i="184"/>
  <c r="O24" i="184" s="1"/>
  <c r="N23" i="184"/>
  <c r="M23" i="184"/>
  <c r="U11" i="184"/>
  <c r="U10" i="184"/>
  <c r="U9" i="184"/>
  <c r="U68" i="189"/>
  <c r="U69" i="189"/>
  <c r="U70" i="189"/>
  <c r="U71" i="189"/>
  <c r="U72" i="189"/>
  <c r="U73" i="189"/>
  <c r="U74" i="189"/>
  <c r="U75" i="189"/>
  <c r="U76" i="189"/>
  <c r="U77" i="189"/>
  <c r="U78" i="189"/>
  <c r="U79" i="189"/>
  <c r="U80" i="189"/>
  <c r="U81" i="189"/>
  <c r="U82" i="189"/>
  <c r="U83" i="189"/>
  <c r="U84" i="189"/>
  <c r="U85" i="189"/>
  <c r="U86" i="189"/>
  <c r="U87" i="189"/>
  <c r="U88" i="189"/>
  <c r="U89" i="189"/>
  <c r="U90" i="189"/>
  <c r="U91" i="189"/>
  <c r="U67" i="189"/>
  <c r="R68" i="189"/>
  <c r="S68" i="189"/>
  <c r="T68" i="189"/>
  <c r="R69" i="189"/>
  <c r="S69" i="189"/>
  <c r="T69" i="189"/>
  <c r="R70" i="189"/>
  <c r="S70" i="189"/>
  <c r="T70" i="189"/>
  <c r="R71" i="189"/>
  <c r="S71" i="189"/>
  <c r="T71" i="189"/>
  <c r="R72" i="189"/>
  <c r="S72" i="189"/>
  <c r="T72" i="189"/>
  <c r="R73" i="189"/>
  <c r="S73" i="189"/>
  <c r="T73" i="189"/>
  <c r="R74" i="189"/>
  <c r="S74" i="189"/>
  <c r="T74" i="189"/>
  <c r="R75" i="189"/>
  <c r="S75" i="189"/>
  <c r="T75" i="189"/>
  <c r="R76" i="189"/>
  <c r="S76" i="189"/>
  <c r="T76" i="189"/>
  <c r="R77" i="189"/>
  <c r="S77" i="189"/>
  <c r="T77" i="189"/>
  <c r="R78" i="189"/>
  <c r="S78" i="189"/>
  <c r="T78" i="189"/>
  <c r="R79" i="189"/>
  <c r="S79" i="189"/>
  <c r="T79" i="189"/>
  <c r="R80" i="189"/>
  <c r="S80" i="189"/>
  <c r="T80" i="189"/>
  <c r="R81" i="189"/>
  <c r="S81" i="189"/>
  <c r="T81" i="189"/>
  <c r="R82" i="189"/>
  <c r="S82" i="189"/>
  <c r="T82" i="189"/>
  <c r="R83" i="189"/>
  <c r="S83" i="189"/>
  <c r="T83" i="189"/>
  <c r="R84" i="189"/>
  <c r="S84" i="189"/>
  <c r="T84" i="189"/>
  <c r="R85" i="189"/>
  <c r="S85" i="189"/>
  <c r="T85" i="189"/>
  <c r="R86" i="189"/>
  <c r="S86" i="189"/>
  <c r="T86" i="189"/>
  <c r="R87" i="189"/>
  <c r="S87" i="189"/>
  <c r="T87" i="189"/>
  <c r="R88" i="189"/>
  <c r="S88" i="189"/>
  <c r="T88" i="189"/>
  <c r="R89" i="189"/>
  <c r="S89" i="189"/>
  <c r="T89" i="189"/>
  <c r="R90" i="189"/>
  <c r="S90" i="189"/>
  <c r="T90" i="189"/>
  <c r="R91" i="189"/>
  <c r="S91" i="189"/>
  <c r="T91" i="189"/>
  <c r="T92" i="189"/>
  <c r="P67" i="189"/>
  <c r="T67" i="189"/>
  <c r="S67" i="189"/>
  <c r="R67" i="189"/>
  <c r="T33" i="187"/>
  <c r="S33" i="187"/>
  <c r="T32" i="187"/>
  <c r="S32" i="187"/>
  <c r="T31" i="187"/>
  <c r="S31" i="187"/>
  <c r="T30" i="187"/>
  <c r="S30" i="187"/>
  <c r="T29" i="187"/>
  <c r="S29" i="187"/>
  <c r="T28" i="187"/>
  <c r="S28" i="187"/>
  <c r="T27" i="187"/>
  <c r="S27" i="187"/>
  <c r="T26" i="187"/>
  <c r="S26" i="187"/>
  <c r="T25" i="187"/>
  <c r="S25" i="187"/>
  <c r="T24" i="187"/>
  <c r="S24" i="187"/>
  <c r="T23" i="187"/>
  <c r="S23" i="187"/>
  <c r="T22" i="187"/>
  <c r="S22" i="187"/>
  <c r="T21" i="187"/>
  <c r="S21" i="187"/>
  <c r="T20" i="187"/>
  <c r="S20" i="187"/>
  <c r="T19" i="187"/>
  <c r="S19" i="187"/>
  <c r="T18" i="187"/>
  <c r="S18" i="187"/>
  <c r="T17" i="187"/>
  <c r="S17" i="187"/>
  <c r="T16" i="187"/>
  <c r="S16" i="187"/>
  <c r="T15" i="187"/>
  <c r="S15" i="187"/>
  <c r="T14" i="187"/>
  <c r="S14" i="187"/>
  <c r="T13" i="187"/>
  <c r="S13" i="187"/>
  <c r="T12" i="187"/>
  <c r="S12" i="187"/>
  <c r="T11" i="187"/>
  <c r="S11" i="187"/>
  <c r="T10" i="187"/>
  <c r="S10" i="187"/>
  <c r="T9" i="187"/>
  <c r="S9" i="187"/>
  <c r="T8" i="187"/>
  <c r="S8" i="187"/>
  <c r="T63" i="189"/>
  <c r="S63" i="189"/>
  <c r="T62" i="189"/>
  <c r="S62" i="189"/>
  <c r="T61" i="189"/>
  <c r="S61" i="189"/>
  <c r="T60" i="189"/>
  <c r="S60" i="189"/>
  <c r="T59" i="189"/>
  <c r="S59" i="189"/>
  <c r="T58" i="189"/>
  <c r="S58" i="189"/>
  <c r="T57" i="189"/>
  <c r="S57" i="189"/>
  <c r="T56" i="189"/>
  <c r="S56" i="189"/>
  <c r="T55" i="189"/>
  <c r="S55" i="189"/>
  <c r="T54" i="189"/>
  <c r="S54" i="189"/>
  <c r="T53" i="189"/>
  <c r="S53" i="189"/>
  <c r="T52" i="189"/>
  <c r="S52" i="189"/>
  <c r="T51" i="189"/>
  <c r="S51" i="189"/>
  <c r="T50" i="189"/>
  <c r="S50" i="189"/>
  <c r="T49" i="189"/>
  <c r="S49" i="189"/>
  <c r="T48" i="189"/>
  <c r="S48" i="189"/>
  <c r="T47" i="189"/>
  <c r="S47" i="189"/>
  <c r="T46" i="189"/>
  <c r="S46" i="189"/>
  <c r="T45" i="189"/>
  <c r="S45" i="189"/>
  <c r="T44" i="189"/>
  <c r="S44" i="189"/>
  <c r="T43" i="189"/>
  <c r="S43" i="189"/>
  <c r="T42" i="189"/>
  <c r="S42" i="189"/>
  <c r="T41" i="189"/>
  <c r="S41" i="189"/>
  <c r="T40" i="189"/>
  <c r="S40" i="189"/>
  <c r="T39" i="189"/>
  <c r="S39" i="189"/>
  <c r="T38" i="189"/>
  <c r="S38" i="189"/>
  <c r="T92" i="188"/>
  <c r="T91" i="188"/>
  <c r="S91" i="188"/>
  <c r="T90" i="188"/>
  <c r="S90" i="188"/>
  <c r="T89" i="188"/>
  <c r="S89" i="188"/>
  <c r="T88" i="188"/>
  <c r="S88" i="188"/>
  <c r="T87" i="188"/>
  <c r="S87" i="188"/>
  <c r="T86" i="188"/>
  <c r="S86" i="188"/>
  <c r="T85" i="188"/>
  <c r="S85" i="188"/>
  <c r="T84" i="188"/>
  <c r="S84" i="188"/>
  <c r="T83" i="188"/>
  <c r="S83" i="188"/>
  <c r="T82" i="188"/>
  <c r="S82" i="188"/>
  <c r="T81" i="188"/>
  <c r="S81" i="188"/>
  <c r="T80" i="188"/>
  <c r="S80" i="188"/>
  <c r="T79" i="188"/>
  <c r="S79" i="188"/>
  <c r="T78" i="188"/>
  <c r="S78" i="188"/>
  <c r="T77" i="188"/>
  <c r="S77" i="188"/>
  <c r="T76" i="188"/>
  <c r="S76" i="188"/>
  <c r="T75" i="188"/>
  <c r="S75" i="188"/>
  <c r="T74" i="188"/>
  <c r="S74" i="188"/>
  <c r="T73" i="188"/>
  <c r="S73" i="188"/>
  <c r="T72" i="188"/>
  <c r="S72" i="188"/>
  <c r="T71" i="188"/>
  <c r="S71" i="188"/>
  <c r="T70" i="188"/>
  <c r="S70" i="188"/>
  <c r="T69" i="188"/>
  <c r="S69" i="188"/>
  <c r="T68" i="188"/>
  <c r="S68" i="188"/>
  <c r="T67" i="188"/>
  <c r="S67" i="188"/>
  <c r="T63" i="188"/>
  <c r="S63" i="188"/>
  <c r="T62" i="188"/>
  <c r="S62" i="188"/>
  <c r="T61" i="188"/>
  <c r="S61" i="188"/>
  <c r="T60" i="188"/>
  <c r="S60" i="188"/>
  <c r="T59" i="188"/>
  <c r="S59" i="188"/>
  <c r="T58" i="188"/>
  <c r="S58" i="188"/>
  <c r="T57" i="188"/>
  <c r="S57" i="188"/>
  <c r="T56" i="188"/>
  <c r="S56" i="188"/>
  <c r="T55" i="188"/>
  <c r="S55" i="188"/>
  <c r="T54" i="188"/>
  <c r="S54" i="188"/>
  <c r="T53" i="188"/>
  <c r="S53" i="188"/>
  <c r="T52" i="188"/>
  <c r="S52" i="188"/>
  <c r="T51" i="188"/>
  <c r="S51" i="188"/>
  <c r="T50" i="188"/>
  <c r="S50" i="188"/>
  <c r="T49" i="188"/>
  <c r="S49" i="188"/>
  <c r="T48" i="188"/>
  <c r="S48" i="188"/>
  <c r="T47" i="188"/>
  <c r="S47" i="188"/>
  <c r="T46" i="188"/>
  <c r="S46" i="188"/>
  <c r="T45" i="188"/>
  <c r="S45" i="188"/>
  <c r="T44" i="188"/>
  <c r="S44" i="188"/>
  <c r="T43" i="188"/>
  <c r="S43" i="188"/>
  <c r="T42" i="188"/>
  <c r="S42" i="188"/>
  <c r="T41" i="188"/>
  <c r="S41" i="188"/>
  <c r="T40" i="188"/>
  <c r="S40" i="188"/>
  <c r="T39" i="188"/>
  <c r="S39" i="188"/>
  <c r="T38" i="188"/>
  <c r="S38" i="188"/>
  <c r="T33" i="134"/>
  <c r="S33" i="134"/>
  <c r="T32" i="134"/>
  <c r="S32" i="134"/>
  <c r="T31" i="134"/>
  <c r="S31" i="134"/>
  <c r="T30" i="134"/>
  <c r="S30" i="134"/>
  <c r="T29" i="134"/>
  <c r="S29" i="134"/>
  <c r="T28" i="134"/>
  <c r="S28" i="134"/>
  <c r="T27" i="134"/>
  <c r="S27" i="134"/>
  <c r="T26" i="134"/>
  <c r="S26" i="134"/>
  <c r="T25" i="134"/>
  <c r="S25" i="134"/>
  <c r="T24" i="134"/>
  <c r="S24" i="134"/>
  <c r="T23" i="134"/>
  <c r="S23" i="134"/>
  <c r="T22" i="134"/>
  <c r="S22" i="134"/>
  <c r="T21" i="134"/>
  <c r="S21" i="134"/>
  <c r="T20" i="134"/>
  <c r="S20" i="134"/>
  <c r="T19" i="134"/>
  <c r="S19" i="134"/>
  <c r="T18" i="134"/>
  <c r="S18" i="134"/>
  <c r="T17" i="134"/>
  <c r="S17" i="134"/>
  <c r="T16" i="134"/>
  <c r="S16" i="134"/>
  <c r="T15" i="134"/>
  <c r="S15" i="134"/>
  <c r="T14" i="134"/>
  <c r="S14" i="134"/>
  <c r="T13" i="134"/>
  <c r="S13" i="134"/>
  <c r="T12" i="134"/>
  <c r="S12" i="134"/>
  <c r="T11" i="134"/>
  <c r="S11" i="134"/>
  <c r="T10" i="134"/>
  <c r="S10" i="134"/>
  <c r="T9" i="134"/>
  <c r="S9" i="134"/>
  <c r="T8" i="134"/>
  <c r="S8" i="134"/>
  <c r="T92" i="129"/>
  <c r="T91" i="129"/>
  <c r="S91" i="129"/>
  <c r="T90" i="129"/>
  <c r="S90" i="129"/>
  <c r="T89" i="129"/>
  <c r="S89" i="129"/>
  <c r="T88" i="129"/>
  <c r="S88" i="129"/>
  <c r="T87" i="129"/>
  <c r="S87" i="129"/>
  <c r="T86" i="129"/>
  <c r="S86" i="129"/>
  <c r="T85" i="129"/>
  <c r="S85" i="129"/>
  <c r="T84" i="129"/>
  <c r="S84" i="129"/>
  <c r="T83" i="129"/>
  <c r="S83" i="129"/>
  <c r="T82" i="129"/>
  <c r="S82" i="129"/>
  <c r="T81" i="129"/>
  <c r="S81" i="129"/>
  <c r="T80" i="129"/>
  <c r="S80" i="129"/>
  <c r="T79" i="129"/>
  <c r="S79" i="129"/>
  <c r="T78" i="129"/>
  <c r="S78" i="129"/>
  <c r="T77" i="129"/>
  <c r="S77" i="129"/>
  <c r="T76" i="129"/>
  <c r="S76" i="129"/>
  <c r="T75" i="129"/>
  <c r="S75" i="129"/>
  <c r="T74" i="129"/>
  <c r="S74" i="129"/>
  <c r="T73" i="129"/>
  <c r="S73" i="129"/>
  <c r="T72" i="129"/>
  <c r="S72" i="129"/>
  <c r="T71" i="129"/>
  <c r="S71" i="129"/>
  <c r="T70" i="129"/>
  <c r="S70" i="129"/>
  <c r="T69" i="129"/>
  <c r="S69" i="129"/>
  <c r="T68" i="129"/>
  <c r="S68" i="129"/>
  <c r="T67" i="129"/>
  <c r="S67" i="129"/>
  <c r="T63" i="129"/>
  <c r="S63" i="129"/>
  <c r="T62" i="129"/>
  <c r="S62" i="129"/>
  <c r="T61" i="129"/>
  <c r="S61" i="129"/>
  <c r="T60" i="129"/>
  <c r="S60" i="129"/>
  <c r="T59" i="129"/>
  <c r="S59" i="129"/>
  <c r="T58" i="129"/>
  <c r="S58" i="129"/>
  <c r="T57" i="129"/>
  <c r="S57" i="129"/>
  <c r="T56" i="129"/>
  <c r="S56" i="129"/>
  <c r="T55" i="129"/>
  <c r="S55" i="129"/>
  <c r="T54" i="129"/>
  <c r="S54" i="129"/>
  <c r="T53" i="129"/>
  <c r="S53" i="129"/>
  <c r="T52" i="129"/>
  <c r="S52" i="129"/>
  <c r="T51" i="129"/>
  <c r="S51" i="129"/>
  <c r="T50" i="129"/>
  <c r="S50" i="129"/>
  <c r="T49" i="129"/>
  <c r="S49" i="129"/>
  <c r="T48" i="129"/>
  <c r="S48" i="129"/>
  <c r="T47" i="129"/>
  <c r="S47" i="129"/>
  <c r="T46" i="129"/>
  <c r="S46" i="129"/>
  <c r="T45" i="129"/>
  <c r="S45" i="129"/>
  <c r="T44" i="129"/>
  <c r="S44" i="129"/>
  <c r="T43" i="129"/>
  <c r="S43" i="129"/>
  <c r="T42" i="129"/>
  <c r="S42" i="129"/>
  <c r="T41" i="129"/>
  <c r="S41" i="129"/>
  <c r="T40" i="129"/>
  <c r="S40" i="129"/>
  <c r="T39" i="129"/>
  <c r="S39" i="129"/>
  <c r="T38" i="129"/>
  <c r="S38" i="129"/>
  <c r="T91" i="145"/>
  <c r="S91" i="145"/>
  <c r="T90" i="145"/>
  <c r="S90" i="145"/>
  <c r="T89" i="145"/>
  <c r="S89" i="145"/>
  <c r="T88" i="145"/>
  <c r="S88" i="145"/>
  <c r="T87" i="145"/>
  <c r="S87" i="145"/>
  <c r="T86" i="145"/>
  <c r="S86" i="145"/>
  <c r="T85" i="145"/>
  <c r="S85" i="145"/>
  <c r="T84" i="145"/>
  <c r="S84" i="145"/>
  <c r="T83" i="145"/>
  <c r="S83" i="145"/>
  <c r="T82" i="145"/>
  <c r="S82" i="145"/>
  <c r="T81" i="145"/>
  <c r="S81" i="145"/>
  <c r="T80" i="145"/>
  <c r="S80" i="145"/>
  <c r="T79" i="145"/>
  <c r="S79" i="145"/>
  <c r="T78" i="145"/>
  <c r="S78" i="145"/>
  <c r="T77" i="145"/>
  <c r="S77" i="145"/>
  <c r="T76" i="145"/>
  <c r="S76" i="145"/>
  <c r="T75" i="145"/>
  <c r="S75" i="145"/>
  <c r="T74" i="145"/>
  <c r="S74" i="145"/>
  <c r="T73" i="145"/>
  <c r="S73" i="145"/>
  <c r="T72" i="145"/>
  <c r="S72" i="145"/>
  <c r="T71" i="145"/>
  <c r="S71" i="145"/>
  <c r="T70" i="145"/>
  <c r="S70" i="145"/>
  <c r="T69" i="145"/>
  <c r="S69" i="145"/>
  <c r="T68" i="145"/>
  <c r="S68" i="145"/>
  <c r="T67" i="145"/>
  <c r="S67" i="145"/>
  <c r="T63" i="145"/>
  <c r="S63" i="145"/>
  <c r="T62" i="145"/>
  <c r="S62" i="145"/>
  <c r="T61" i="145"/>
  <c r="S61" i="145"/>
  <c r="T60" i="145"/>
  <c r="S60" i="145"/>
  <c r="T59" i="145"/>
  <c r="S59" i="145"/>
  <c r="T58" i="145"/>
  <c r="S58" i="145"/>
  <c r="T57" i="145"/>
  <c r="S57" i="145"/>
  <c r="T56" i="145"/>
  <c r="S56" i="145"/>
  <c r="T55" i="145"/>
  <c r="S55" i="145"/>
  <c r="T54" i="145"/>
  <c r="S54" i="145"/>
  <c r="T53" i="145"/>
  <c r="S53" i="145"/>
  <c r="T52" i="145"/>
  <c r="S52" i="145"/>
  <c r="T51" i="145"/>
  <c r="S51" i="145"/>
  <c r="T50" i="145"/>
  <c r="S50" i="145"/>
  <c r="T49" i="145"/>
  <c r="S49" i="145"/>
  <c r="T48" i="145"/>
  <c r="S48" i="145"/>
  <c r="T47" i="145"/>
  <c r="S47" i="145"/>
  <c r="T46" i="145"/>
  <c r="S46" i="145"/>
  <c r="T45" i="145"/>
  <c r="S45" i="145"/>
  <c r="T44" i="145"/>
  <c r="S44" i="145"/>
  <c r="T43" i="145"/>
  <c r="S43" i="145"/>
  <c r="T42" i="145"/>
  <c r="S42" i="145"/>
  <c r="T41" i="145"/>
  <c r="S41" i="145"/>
  <c r="T40" i="145"/>
  <c r="S40" i="145"/>
  <c r="T39" i="145"/>
  <c r="S39" i="145"/>
  <c r="T38" i="145"/>
  <c r="S38" i="145"/>
  <c r="Q42" i="148" l="1"/>
  <c r="U23" i="148"/>
  <c r="U42" i="148" s="1"/>
  <c r="U12" i="68"/>
  <c r="U14" i="68"/>
  <c r="U28" i="160"/>
  <c r="U30" i="160"/>
  <c r="U32" i="160"/>
  <c r="Q25" i="68"/>
  <c r="U46" i="45"/>
  <c r="U43" i="45"/>
  <c r="U41" i="45"/>
  <c r="U39" i="45"/>
  <c r="U37" i="45"/>
  <c r="U42" i="45"/>
  <c r="U40" i="45"/>
  <c r="U38" i="45"/>
  <c r="U36" i="45"/>
  <c r="U46" i="150"/>
  <c r="U42" i="150"/>
  <c r="U40" i="150"/>
  <c r="U38" i="150"/>
  <c r="U36" i="150"/>
  <c r="U43" i="150"/>
  <c r="U41" i="150"/>
  <c r="U39" i="150"/>
  <c r="U37" i="150"/>
  <c r="U46" i="147"/>
  <c r="U43" i="147"/>
  <c r="U41" i="147"/>
  <c r="U39" i="147"/>
  <c r="U37" i="147"/>
  <c r="U36" i="147"/>
  <c r="U42" i="147"/>
  <c r="U40" i="147"/>
  <c r="U38" i="147"/>
  <c r="U40" i="158"/>
  <c r="U38" i="158"/>
  <c r="U36" i="158"/>
  <c r="U34" i="158"/>
  <c r="U41" i="158"/>
  <c r="U39" i="158"/>
  <c r="U37" i="158"/>
  <c r="U35" i="158"/>
  <c r="U46" i="82"/>
  <c r="U43" i="82"/>
  <c r="U41" i="82"/>
  <c r="U39" i="82"/>
  <c r="U37" i="82"/>
  <c r="U42" i="82"/>
  <c r="U40" i="82"/>
  <c r="U38" i="82"/>
  <c r="U36" i="82"/>
  <c r="I25" i="68"/>
  <c r="U40" i="167"/>
  <c r="U38" i="167"/>
  <c r="U36" i="167"/>
  <c r="U34" i="167"/>
  <c r="U41" i="167"/>
  <c r="U39" i="167"/>
  <c r="U37" i="167"/>
  <c r="U35" i="167"/>
  <c r="U28" i="167"/>
  <c r="U30" i="167"/>
  <c r="U32" i="167"/>
  <c r="U44" i="167"/>
  <c r="U41" i="160"/>
  <c r="U39" i="160"/>
  <c r="U37" i="160"/>
  <c r="U35" i="160"/>
  <c r="U40" i="160"/>
  <c r="U38" i="160"/>
  <c r="U36" i="160"/>
  <c r="U34" i="160"/>
  <c r="U41" i="159"/>
  <c r="U39" i="159"/>
  <c r="U37" i="159"/>
  <c r="U35" i="159"/>
  <c r="U40" i="159"/>
  <c r="U38" i="159"/>
  <c r="U36" i="159"/>
  <c r="U34" i="159"/>
  <c r="U44" i="84"/>
  <c r="U41" i="84"/>
  <c r="U39" i="84"/>
  <c r="U37" i="84"/>
  <c r="U35" i="84"/>
  <c r="U40" i="84"/>
  <c r="U38" i="84"/>
  <c r="U36" i="84"/>
  <c r="U34" i="84"/>
  <c r="U44" i="158"/>
  <c r="U28" i="158"/>
  <c r="U30" i="158"/>
  <c r="U32" i="158"/>
  <c r="U41" i="80"/>
  <c r="U39" i="80"/>
  <c r="U37" i="80"/>
  <c r="U35" i="80"/>
  <c r="U40" i="80"/>
  <c r="U38" i="80"/>
  <c r="U36" i="80"/>
  <c r="U34" i="80"/>
  <c r="U41" i="55"/>
  <c r="U39" i="55"/>
  <c r="U37" i="55"/>
  <c r="U35" i="55"/>
  <c r="U40" i="55"/>
  <c r="U38" i="55"/>
  <c r="U36" i="55"/>
  <c r="N25" i="68"/>
  <c r="R25" i="68"/>
  <c r="U31" i="55"/>
  <c r="U32" i="55"/>
  <c r="R61" i="155"/>
  <c r="U31" i="80"/>
  <c r="F44" i="82"/>
  <c r="J44" i="82"/>
  <c r="N44" i="82"/>
  <c r="G24" i="158"/>
  <c r="O24" i="158"/>
  <c r="U31" i="159"/>
  <c r="C24" i="167"/>
  <c r="G24" i="167"/>
  <c r="K24" i="167"/>
  <c r="R61" i="167"/>
  <c r="E25" i="44"/>
  <c r="I25" i="44"/>
  <c r="M25" i="44"/>
  <c r="Q25" i="44"/>
  <c r="R64" i="44"/>
  <c r="J25" i="68"/>
  <c r="U30" i="55"/>
  <c r="U44" i="55"/>
  <c r="E61" i="155"/>
  <c r="I61" i="155"/>
  <c r="M61" i="155"/>
  <c r="Q61" i="155"/>
  <c r="U28" i="80"/>
  <c r="U30" i="80"/>
  <c r="U32" i="80"/>
  <c r="U30" i="82"/>
  <c r="U32" i="82"/>
  <c r="U34" i="82"/>
  <c r="E44" i="82"/>
  <c r="I44" i="82"/>
  <c r="M44" i="82"/>
  <c r="Q44" i="82"/>
  <c r="U42" i="158"/>
  <c r="U44" i="159"/>
  <c r="E25" i="146"/>
  <c r="I25" i="146"/>
  <c r="M25" i="146"/>
  <c r="Q25" i="146"/>
  <c r="D44" i="147"/>
  <c r="L44" i="147"/>
  <c r="D24" i="163"/>
  <c r="C24" i="166"/>
  <c r="I24" i="166"/>
  <c r="Q24" i="166"/>
  <c r="E24" i="153"/>
  <c r="I24" i="153"/>
  <c r="M24" i="153"/>
  <c r="O24" i="153"/>
  <c r="Q24" i="153"/>
  <c r="R61" i="153"/>
  <c r="C25" i="45"/>
  <c r="K25" i="45"/>
  <c r="U42" i="84"/>
  <c r="U28" i="159"/>
  <c r="U30" i="159"/>
  <c r="U32" i="159"/>
  <c r="U31" i="160"/>
  <c r="U44" i="160"/>
  <c r="U30" i="147"/>
  <c r="U32" i="147"/>
  <c r="U34" i="147"/>
  <c r="C44" i="147"/>
  <c r="G44" i="147"/>
  <c r="K44" i="147"/>
  <c r="O44" i="147"/>
  <c r="U30" i="150"/>
  <c r="U32" i="150"/>
  <c r="U34" i="150"/>
  <c r="F24" i="152"/>
  <c r="J24" i="152"/>
  <c r="N24" i="152"/>
  <c r="P61" i="152"/>
  <c r="Q61" i="152"/>
  <c r="E25" i="169"/>
  <c r="I25" i="169"/>
  <c r="M25" i="169"/>
  <c r="Q25" i="169"/>
  <c r="Q61" i="153"/>
  <c r="Q64" i="154"/>
  <c r="Q64" i="44"/>
  <c r="E64" i="169"/>
  <c r="I64" i="169"/>
  <c r="M64" i="169"/>
  <c r="Q64" i="169"/>
  <c r="M24" i="184"/>
  <c r="F25" i="68"/>
  <c r="H25" i="45"/>
  <c r="P25" i="45"/>
  <c r="I25" i="45"/>
  <c r="U44" i="45"/>
  <c r="F25" i="45"/>
  <c r="J25" i="45"/>
  <c r="N25" i="45"/>
  <c r="D25" i="45"/>
  <c r="L25" i="45"/>
  <c r="E25" i="45"/>
  <c r="M25" i="45"/>
  <c r="Q25" i="45"/>
  <c r="R65" i="169"/>
  <c r="F25" i="169"/>
  <c r="J25" i="169"/>
  <c r="N25" i="169"/>
  <c r="F64" i="169"/>
  <c r="J64" i="169"/>
  <c r="N64" i="169"/>
  <c r="C25" i="169"/>
  <c r="G25" i="169"/>
  <c r="K25" i="169"/>
  <c r="O25" i="169"/>
  <c r="G64" i="169"/>
  <c r="K64" i="169"/>
  <c r="D25" i="169"/>
  <c r="H25" i="169"/>
  <c r="L25" i="169"/>
  <c r="P25" i="169"/>
  <c r="D64" i="169"/>
  <c r="H64" i="169"/>
  <c r="L64" i="169"/>
  <c r="R65" i="44"/>
  <c r="F25" i="44"/>
  <c r="J25" i="44"/>
  <c r="N25" i="44"/>
  <c r="C25" i="44"/>
  <c r="G25" i="44"/>
  <c r="K25" i="44"/>
  <c r="O25" i="44"/>
  <c r="D25" i="44"/>
  <c r="H25" i="44"/>
  <c r="L25" i="44"/>
  <c r="P25" i="44"/>
  <c r="I25" i="168"/>
  <c r="J25" i="168"/>
  <c r="P64" i="168"/>
  <c r="E25" i="168"/>
  <c r="M25" i="168"/>
  <c r="Q25" i="168"/>
  <c r="Q64" i="168"/>
  <c r="F25" i="168"/>
  <c r="N25" i="168"/>
  <c r="R64" i="168"/>
  <c r="E25" i="154"/>
  <c r="I25" i="154"/>
  <c r="M25" i="154"/>
  <c r="Q25" i="154"/>
  <c r="R64" i="154"/>
  <c r="F25" i="154"/>
  <c r="J25" i="154"/>
  <c r="N25" i="154"/>
  <c r="C25" i="154"/>
  <c r="G25" i="154"/>
  <c r="K25" i="154"/>
  <c r="P64" i="154"/>
  <c r="D25" i="154"/>
  <c r="H25" i="154"/>
  <c r="L25" i="154"/>
  <c r="P25" i="154"/>
  <c r="D24" i="167"/>
  <c r="H24" i="167"/>
  <c r="L24" i="167"/>
  <c r="P24" i="167"/>
  <c r="P61" i="167"/>
  <c r="E24" i="167"/>
  <c r="I24" i="167"/>
  <c r="M24" i="167"/>
  <c r="Q24" i="167"/>
  <c r="Q61" i="167"/>
  <c r="U42" i="167"/>
  <c r="F24" i="167"/>
  <c r="J24" i="167"/>
  <c r="N24" i="167"/>
  <c r="R62" i="153"/>
  <c r="F24" i="153"/>
  <c r="J24" i="153"/>
  <c r="N24" i="153"/>
  <c r="C24" i="153"/>
  <c r="G24" i="153"/>
  <c r="K24" i="153"/>
  <c r="H24" i="153"/>
  <c r="L24" i="153"/>
  <c r="P24" i="153"/>
  <c r="P61" i="153"/>
  <c r="R62" i="166"/>
  <c r="H24" i="166"/>
  <c r="P24" i="166"/>
  <c r="M24" i="166"/>
  <c r="J24" i="166"/>
  <c r="N24" i="166"/>
  <c r="R61" i="166"/>
  <c r="D24" i="166"/>
  <c r="L24" i="166"/>
  <c r="P61" i="166"/>
  <c r="E24" i="166"/>
  <c r="Q61" i="166"/>
  <c r="R62" i="152"/>
  <c r="C24" i="152"/>
  <c r="G24" i="152"/>
  <c r="K24" i="152"/>
  <c r="O24" i="152"/>
  <c r="R61" i="152"/>
  <c r="H24" i="152"/>
  <c r="L24" i="152"/>
  <c r="P24" i="152"/>
  <c r="D24" i="165"/>
  <c r="H24" i="165"/>
  <c r="L24" i="165"/>
  <c r="P24" i="165"/>
  <c r="E24" i="165"/>
  <c r="I24" i="165"/>
  <c r="M24" i="165"/>
  <c r="Q24" i="165"/>
  <c r="F24" i="165"/>
  <c r="J24" i="165"/>
  <c r="N24" i="165"/>
  <c r="H24" i="151"/>
  <c r="L24" i="151"/>
  <c r="F24" i="151"/>
  <c r="J24" i="151"/>
  <c r="N24" i="151"/>
  <c r="D24" i="151"/>
  <c r="C24" i="151"/>
  <c r="P24" i="151"/>
  <c r="D24" i="164"/>
  <c r="P24" i="164"/>
  <c r="C24" i="164"/>
  <c r="K24" i="164"/>
  <c r="E24" i="164"/>
  <c r="Q24" i="164"/>
  <c r="G24" i="164"/>
  <c r="O24" i="164"/>
  <c r="N24" i="164"/>
  <c r="D25" i="150"/>
  <c r="H25" i="150"/>
  <c r="L25" i="150"/>
  <c r="P25" i="150"/>
  <c r="E25" i="150"/>
  <c r="I25" i="150"/>
  <c r="M25" i="150"/>
  <c r="Q25" i="150"/>
  <c r="U44" i="150"/>
  <c r="F25" i="150"/>
  <c r="J25" i="150"/>
  <c r="N25" i="150"/>
  <c r="H24" i="163"/>
  <c r="P24" i="163"/>
  <c r="C24" i="163"/>
  <c r="G24" i="163"/>
  <c r="K24" i="163"/>
  <c r="O24" i="163"/>
  <c r="L24" i="163"/>
  <c r="F25" i="149"/>
  <c r="D25" i="149"/>
  <c r="H25" i="149"/>
  <c r="L25" i="149"/>
  <c r="P25" i="149"/>
  <c r="J25" i="149"/>
  <c r="E25" i="149"/>
  <c r="I25" i="149"/>
  <c r="M25" i="149"/>
  <c r="Q25" i="149"/>
  <c r="N25" i="149"/>
  <c r="C25" i="162"/>
  <c r="G25" i="162"/>
  <c r="K25" i="162"/>
  <c r="O25" i="162"/>
  <c r="D25" i="162"/>
  <c r="H25" i="162"/>
  <c r="L25" i="162"/>
  <c r="P25" i="162"/>
  <c r="E25" i="162"/>
  <c r="I25" i="162"/>
  <c r="M25" i="162"/>
  <c r="Q25" i="162"/>
  <c r="F25" i="162"/>
  <c r="J25" i="162"/>
  <c r="N25" i="162"/>
  <c r="E24" i="148"/>
  <c r="I24" i="148"/>
  <c r="M24" i="148"/>
  <c r="Q24" i="148"/>
  <c r="F24" i="148"/>
  <c r="J24" i="148"/>
  <c r="N24" i="148"/>
  <c r="C24" i="148"/>
  <c r="G24" i="148"/>
  <c r="K24" i="148"/>
  <c r="O24" i="148"/>
  <c r="D24" i="148"/>
  <c r="H24" i="148"/>
  <c r="L24" i="148"/>
  <c r="P24" i="148"/>
  <c r="E24" i="161"/>
  <c r="I24" i="161"/>
  <c r="M24" i="161"/>
  <c r="Q24" i="161"/>
  <c r="F24" i="161"/>
  <c r="J24" i="161"/>
  <c r="N24" i="161"/>
  <c r="C24" i="161"/>
  <c r="G24" i="161"/>
  <c r="K24" i="161"/>
  <c r="O24" i="161"/>
  <c r="D24" i="161"/>
  <c r="H24" i="161"/>
  <c r="L24" i="161"/>
  <c r="P24" i="161"/>
  <c r="E45" i="147"/>
  <c r="I45" i="147"/>
  <c r="M45" i="147"/>
  <c r="Q45" i="147"/>
  <c r="U44" i="147"/>
  <c r="J25" i="147"/>
  <c r="N25" i="147"/>
  <c r="C25" i="147"/>
  <c r="G25" i="147"/>
  <c r="K25" i="147"/>
  <c r="O25" i="147"/>
  <c r="E44" i="147"/>
  <c r="I44" i="147"/>
  <c r="M44" i="147"/>
  <c r="Q44" i="147"/>
  <c r="F25" i="147"/>
  <c r="D25" i="147"/>
  <c r="H25" i="147"/>
  <c r="L25" i="147"/>
  <c r="P25" i="147"/>
  <c r="E24" i="160"/>
  <c r="I24" i="160"/>
  <c r="M24" i="160"/>
  <c r="Q24" i="160"/>
  <c r="U42" i="160"/>
  <c r="F24" i="160"/>
  <c r="J24" i="160"/>
  <c r="N24" i="160"/>
  <c r="C24" i="160"/>
  <c r="G24" i="160"/>
  <c r="K24" i="160"/>
  <c r="O24" i="160"/>
  <c r="D24" i="160"/>
  <c r="H24" i="160"/>
  <c r="L24" i="160"/>
  <c r="P24" i="160"/>
  <c r="F25" i="146"/>
  <c r="J25" i="146"/>
  <c r="N25" i="146"/>
  <c r="C25" i="146"/>
  <c r="G25" i="146"/>
  <c r="K25" i="146"/>
  <c r="O25" i="146"/>
  <c r="E24" i="159"/>
  <c r="I24" i="159"/>
  <c r="M24" i="159"/>
  <c r="Q24" i="159"/>
  <c r="U42" i="159"/>
  <c r="F24" i="159"/>
  <c r="J24" i="159"/>
  <c r="N24" i="159"/>
  <c r="C24" i="159"/>
  <c r="G24" i="159"/>
  <c r="K24" i="159"/>
  <c r="O24" i="159"/>
  <c r="D24" i="159"/>
  <c r="H24" i="159"/>
  <c r="L24" i="159"/>
  <c r="P24" i="159"/>
  <c r="C24" i="84"/>
  <c r="G24" i="84"/>
  <c r="K24" i="84"/>
  <c r="O24" i="84"/>
  <c r="U31" i="84"/>
  <c r="D24" i="84"/>
  <c r="H24" i="84"/>
  <c r="L24" i="84"/>
  <c r="P24" i="84"/>
  <c r="E24" i="84"/>
  <c r="I24" i="84"/>
  <c r="M24" i="84"/>
  <c r="Q24" i="84"/>
  <c r="U29" i="84"/>
  <c r="F24" i="158"/>
  <c r="D24" i="158"/>
  <c r="H24" i="158"/>
  <c r="L24" i="158"/>
  <c r="P24" i="158"/>
  <c r="J24" i="158"/>
  <c r="C24" i="158"/>
  <c r="J45" i="82"/>
  <c r="F45" i="82"/>
  <c r="N45" i="82"/>
  <c r="E45" i="82"/>
  <c r="F65" i="82"/>
  <c r="J65" i="82"/>
  <c r="I45" i="82"/>
  <c r="M45" i="82"/>
  <c r="N65" i="82"/>
  <c r="Q45" i="82"/>
  <c r="R65" i="82"/>
  <c r="C25" i="82"/>
  <c r="G25" i="82"/>
  <c r="G65" i="82" s="1"/>
  <c r="K25" i="82"/>
  <c r="O25" i="82"/>
  <c r="O65" i="82" s="1"/>
  <c r="G64" i="82"/>
  <c r="O64" i="82"/>
  <c r="H64" i="82"/>
  <c r="L64" i="82"/>
  <c r="P64" i="82"/>
  <c r="U44" i="82"/>
  <c r="D44" i="82"/>
  <c r="H44" i="82"/>
  <c r="L44" i="82"/>
  <c r="P44" i="82"/>
  <c r="F64" i="82"/>
  <c r="J64" i="82"/>
  <c r="N64" i="82"/>
  <c r="R64" i="82"/>
  <c r="K64" i="82"/>
  <c r="D25" i="82"/>
  <c r="H25" i="82"/>
  <c r="L25" i="82"/>
  <c r="P25" i="82"/>
  <c r="U31" i="82"/>
  <c r="D64" i="82"/>
  <c r="C44" i="82"/>
  <c r="H24" i="157"/>
  <c r="P24" i="157"/>
  <c r="E24" i="157"/>
  <c r="I24" i="157"/>
  <c r="M24" i="157"/>
  <c r="Q24" i="157"/>
  <c r="C24" i="157"/>
  <c r="G24" i="157"/>
  <c r="K24" i="157"/>
  <c r="O24" i="157"/>
  <c r="D24" i="157"/>
  <c r="F24" i="157"/>
  <c r="J24" i="157"/>
  <c r="N24" i="157"/>
  <c r="E24" i="80"/>
  <c r="I24" i="80"/>
  <c r="M24" i="80"/>
  <c r="Q24" i="80"/>
  <c r="U29" i="80"/>
  <c r="U42" i="80"/>
  <c r="F24" i="80"/>
  <c r="J24" i="80"/>
  <c r="N24" i="80"/>
  <c r="U44" i="80"/>
  <c r="C24" i="80"/>
  <c r="G24" i="80"/>
  <c r="K24" i="80"/>
  <c r="O24" i="80"/>
  <c r="D24" i="80"/>
  <c r="H24" i="80"/>
  <c r="L24" i="80"/>
  <c r="P24" i="80"/>
  <c r="G61" i="155"/>
  <c r="F61" i="155"/>
  <c r="K61" i="155"/>
  <c r="J61" i="155"/>
  <c r="O61" i="155"/>
  <c r="N61" i="155"/>
  <c r="F24" i="155"/>
  <c r="J24" i="155"/>
  <c r="C24" i="155"/>
  <c r="G24" i="155"/>
  <c r="O24" i="155"/>
  <c r="D24" i="155"/>
  <c r="H24" i="155"/>
  <c r="L24" i="155"/>
  <c r="P24" i="155"/>
  <c r="D61" i="155"/>
  <c r="E24" i="155"/>
  <c r="I24" i="155"/>
  <c r="M24" i="155"/>
  <c r="Q24" i="155"/>
  <c r="F24" i="55"/>
  <c r="N24" i="55"/>
  <c r="G24" i="55"/>
  <c r="D24" i="55"/>
  <c r="H24" i="55"/>
  <c r="L24" i="55"/>
  <c r="P24" i="55"/>
  <c r="U42" i="55"/>
  <c r="J24" i="55"/>
  <c r="E24" i="156"/>
  <c r="I24" i="156"/>
  <c r="M24" i="156"/>
  <c r="Q24" i="156"/>
  <c r="F24" i="156"/>
  <c r="J24" i="156"/>
  <c r="N24" i="156"/>
  <c r="C24" i="156"/>
  <c r="G24" i="156"/>
  <c r="K24" i="156"/>
  <c r="O24" i="156"/>
  <c r="D24" i="156"/>
  <c r="H24" i="156"/>
  <c r="L24" i="156"/>
  <c r="P24" i="156"/>
  <c r="U11" i="68"/>
  <c r="D25" i="68"/>
  <c r="H25" i="68"/>
  <c r="L25" i="68"/>
  <c r="P25" i="68"/>
  <c r="T25" i="68"/>
  <c r="U9" i="68"/>
  <c r="S24" i="68"/>
  <c r="S25" i="68" s="1"/>
  <c r="E25" i="68"/>
  <c r="M25" i="68"/>
  <c r="C25" i="68"/>
  <c r="U26" i="68"/>
  <c r="G25" i="68"/>
  <c r="K25" i="68"/>
  <c r="O25" i="68"/>
  <c r="O45" i="68" s="1"/>
  <c r="Q24" i="184"/>
  <c r="N24" i="184"/>
  <c r="R24" i="184"/>
  <c r="L24" i="184"/>
  <c r="U24" i="184" s="1"/>
  <c r="P24" i="184"/>
  <c r="U25" i="184"/>
  <c r="T67" i="76"/>
  <c r="S67" i="76"/>
  <c r="T64" i="76"/>
  <c r="S64" i="76"/>
  <c r="T63" i="76"/>
  <c r="S63" i="76"/>
  <c r="T62" i="76"/>
  <c r="S62" i="76"/>
  <c r="T61" i="76"/>
  <c r="S61" i="76"/>
  <c r="T60" i="76"/>
  <c r="S60" i="76"/>
  <c r="T59" i="76"/>
  <c r="S59" i="76"/>
  <c r="T58" i="76"/>
  <c r="S58" i="76"/>
  <c r="T57" i="76"/>
  <c r="S57" i="76"/>
  <c r="T56" i="76"/>
  <c r="S56" i="76"/>
  <c r="T55" i="76"/>
  <c r="S55" i="76"/>
  <c r="T54" i="76"/>
  <c r="S54" i="76"/>
  <c r="T53" i="76"/>
  <c r="S53" i="76"/>
  <c r="T52" i="76"/>
  <c r="S52" i="76"/>
  <c r="T51" i="76"/>
  <c r="S51" i="76"/>
  <c r="T50" i="76"/>
  <c r="S50" i="76"/>
  <c r="T49" i="76"/>
  <c r="S49" i="76"/>
  <c r="T48" i="76"/>
  <c r="S48" i="76"/>
  <c r="T47" i="76"/>
  <c r="S47" i="76"/>
  <c r="T46" i="76"/>
  <c r="S46" i="76"/>
  <c r="T45" i="76"/>
  <c r="S45" i="76"/>
  <c r="T44" i="76"/>
  <c r="S44" i="76"/>
  <c r="T43" i="76"/>
  <c r="S43" i="76"/>
  <c r="T42" i="76"/>
  <c r="S42" i="76"/>
  <c r="T41" i="76"/>
  <c r="S41" i="76"/>
  <c r="T40" i="76"/>
  <c r="S40" i="76"/>
  <c r="T34" i="76"/>
  <c r="T65" i="76" s="1"/>
  <c r="S34" i="76"/>
  <c r="T98" i="190"/>
  <c r="S98" i="190"/>
  <c r="T95" i="190"/>
  <c r="S95" i="190"/>
  <c r="T94" i="190"/>
  <c r="S94" i="190"/>
  <c r="T93" i="190"/>
  <c r="S93" i="190"/>
  <c r="T92" i="190"/>
  <c r="S92" i="190"/>
  <c r="T91" i="190"/>
  <c r="S91" i="190"/>
  <c r="T90" i="190"/>
  <c r="S90" i="190"/>
  <c r="T89" i="190"/>
  <c r="S89" i="190"/>
  <c r="T88" i="190"/>
  <c r="S88" i="190"/>
  <c r="T87" i="190"/>
  <c r="S87" i="190"/>
  <c r="T86" i="190"/>
  <c r="S86" i="190"/>
  <c r="T85" i="190"/>
  <c r="S85" i="190"/>
  <c r="T84" i="190"/>
  <c r="S84" i="190"/>
  <c r="T83" i="190"/>
  <c r="S83" i="190"/>
  <c r="T82" i="190"/>
  <c r="S82" i="190"/>
  <c r="T81" i="190"/>
  <c r="S81" i="190"/>
  <c r="T80" i="190"/>
  <c r="S80" i="190"/>
  <c r="T79" i="190"/>
  <c r="S79" i="190"/>
  <c r="T78" i="190"/>
  <c r="S78" i="190"/>
  <c r="T77" i="190"/>
  <c r="S77" i="190"/>
  <c r="T76" i="190"/>
  <c r="S76" i="190"/>
  <c r="T75" i="190"/>
  <c r="S75" i="190"/>
  <c r="T74" i="190"/>
  <c r="S74" i="190"/>
  <c r="T73" i="190"/>
  <c r="S73" i="190"/>
  <c r="T72" i="190"/>
  <c r="S72" i="190"/>
  <c r="T71" i="190"/>
  <c r="S71" i="190"/>
  <c r="T67" i="190"/>
  <c r="S67" i="190"/>
  <c r="T65" i="190"/>
  <c r="T64" i="190"/>
  <c r="S64" i="190"/>
  <c r="T63" i="190"/>
  <c r="S63" i="190"/>
  <c r="T62" i="190"/>
  <c r="S62" i="190"/>
  <c r="T61" i="190"/>
  <c r="S61" i="190"/>
  <c r="T60" i="190"/>
  <c r="S60" i="190"/>
  <c r="T59" i="190"/>
  <c r="S59" i="190"/>
  <c r="T58" i="190"/>
  <c r="S58" i="190"/>
  <c r="T57" i="190"/>
  <c r="S57" i="190"/>
  <c r="T56" i="190"/>
  <c r="S56" i="190"/>
  <c r="T55" i="190"/>
  <c r="S55" i="190"/>
  <c r="T54" i="190"/>
  <c r="S54" i="190"/>
  <c r="T53" i="190"/>
  <c r="S53" i="190"/>
  <c r="T52" i="190"/>
  <c r="S52" i="190"/>
  <c r="T51" i="190"/>
  <c r="S51" i="190"/>
  <c r="T50" i="190"/>
  <c r="S50" i="190"/>
  <c r="T49" i="190"/>
  <c r="S49" i="190"/>
  <c r="T48" i="190"/>
  <c r="S48" i="190"/>
  <c r="T47" i="190"/>
  <c r="S47" i="190"/>
  <c r="T46" i="190"/>
  <c r="S46" i="190"/>
  <c r="T45" i="190"/>
  <c r="S45" i="190"/>
  <c r="T44" i="190"/>
  <c r="S44" i="190"/>
  <c r="T43" i="190"/>
  <c r="S43" i="190"/>
  <c r="T42" i="190"/>
  <c r="S42" i="190"/>
  <c r="T41" i="190"/>
  <c r="S41" i="190"/>
  <c r="T40" i="190"/>
  <c r="S40" i="190"/>
  <c r="U10" i="190"/>
  <c r="U11" i="190"/>
  <c r="U12" i="190"/>
  <c r="U13" i="190"/>
  <c r="U14" i="190"/>
  <c r="U15" i="190"/>
  <c r="U16" i="190"/>
  <c r="U17" i="190"/>
  <c r="U18" i="190"/>
  <c r="U19" i="190"/>
  <c r="U20" i="190"/>
  <c r="U21" i="190"/>
  <c r="U22" i="190"/>
  <c r="U23" i="190"/>
  <c r="U24" i="190"/>
  <c r="U25" i="190"/>
  <c r="U26" i="190"/>
  <c r="U27" i="190"/>
  <c r="U28" i="190"/>
  <c r="U29" i="190"/>
  <c r="U30" i="190"/>
  <c r="U31" i="190"/>
  <c r="U32" i="190"/>
  <c r="U33" i="190"/>
  <c r="U36" i="190"/>
  <c r="U9" i="190"/>
  <c r="T35" i="190"/>
  <c r="T66" i="190" s="1"/>
  <c r="T34" i="190"/>
  <c r="S34" i="190"/>
  <c r="S35" i="190" s="1"/>
  <c r="T97" i="190" s="1"/>
  <c r="U10" i="189"/>
  <c r="U11" i="189"/>
  <c r="U12" i="189"/>
  <c r="U13" i="189"/>
  <c r="U14" i="189"/>
  <c r="U15" i="189"/>
  <c r="U16" i="189"/>
  <c r="U17" i="189"/>
  <c r="U18" i="189"/>
  <c r="U19" i="189"/>
  <c r="U20" i="189"/>
  <c r="U21" i="189"/>
  <c r="U22" i="189"/>
  <c r="U23" i="189"/>
  <c r="U24" i="189"/>
  <c r="U25" i="189"/>
  <c r="U26" i="189"/>
  <c r="U27" i="189"/>
  <c r="U28" i="189"/>
  <c r="U29" i="189"/>
  <c r="U30" i="189"/>
  <c r="U31" i="189"/>
  <c r="U32" i="189"/>
  <c r="U33" i="189"/>
  <c r="U9" i="189"/>
  <c r="U68" i="188"/>
  <c r="U69" i="188"/>
  <c r="U70" i="188"/>
  <c r="U71" i="188"/>
  <c r="U72" i="188"/>
  <c r="U73" i="188"/>
  <c r="U74" i="188"/>
  <c r="U75" i="188"/>
  <c r="U76" i="188"/>
  <c r="U77" i="188"/>
  <c r="U78" i="188"/>
  <c r="U79" i="188"/>
  <c r="U80" i="188"/>
  <c r="U81" i="188"/>
  <c r="U82" i="188"/>
  <c r="U83" i="188"/>
  <c r="U84" i="188"/>
  <c r="U85" i="188"/>
  <c r="U86" i="188"/>
  <c r="U87" i="188"/>
  <c r="U88" i="188"/>
  <c r="U89" i="188"/>
  <c r="U90" i="188"/>
  <c r="U91" i="188"/>
  <c r="U67" i="188"/>
  <c r="U10" i="188"/>
  <c r="U11" i="188"/>
  <c r="U12" i="188"/>
  <c r="U13" i="188"/>
  <c r="U14" i="188"/>
  <c r="U15" i="188"/>
  <c r="U16" i="188"/>
  <c r="U17" i="188"/>
  <c r="U18" i="188"/>
  <c r="U19" i="188"/>
  <c r="U20" i="188"/>
  <c r="U21" i="188"/>
  <c r="U22" i="188"/>
  <c r="U23" i="188"/>
  <c r="U24" i="188"/>
  <c r="U25" i="188"/>
  <c r="U26" i="188"/>
  <c r="U27" i="188"/>
  <c r="U28" i="188"/>
  <c r="U29" i="188"/>
  <c r="U30" i="188"/>
  <c r="U31" i="188"/>
  <c r="U32" i="188"/>
  <c r="U33" i="188"/>
  <c r="U9" i="188"/>
  <c r="U68" i="129"/>
  <c r="U69" i="129"/>
  <c r="U70" i="129"/>
  <c r="U71" i="129"/>
  <c r="U72" i="129"/>
  <c r="U73" i="129"/>
  <c r="U74" i="129"/>
  <c r="U75" i="129"/>
  <c r="U76" i="129"/>
  <c r="U77" i="129"/>
  <c r="U78" i="129"/>
  <c r="U79" i="129"/>
  <c r="U80" i="129"/>
  <c r="U81" i="129"/>
  <c r="U82" i="129"/>
  <c r="U83" i="129"/>
  <c r="U84" i="129"/>
  <c r="U85" i="129"/>
  <c r="U86" i="129"/>
  <c r="U87" i="129"/>
  <c r="U88" i="129"/>
  <c r="U89" i="129"/>
  <c r="U90" i="129"/>
  <c r="U91" i="129"/>
  <c r="U67" i="129"/>
  <c r="U10" i="129"/>
  <c r="U11" i="129"/>
  <c r="U12" i="129"/>
  <c r="U13" i="129"/>
  <c r="U14" i="129"/>
  <c r="U15" i="129"/>
  <c r="U16" i="129"/>
  <c r="U17" i="129"/>
  <c r="U18" i="129"/>
  <c r="U19" i="129"/>
  <c r="U20" i="129"/>
  <c r="U21" i="129"/>
  <c r="U22" i="129"/>
  <c r="U23" i="129"/>
  <c r="U24" i="129"/>
  <c r="U25" i="129"/>
  <c r="U26" i="129"/>
  <c r="U27" i="129"/>
  <c r="U28" i="129"/>
  <c r="U29" i="129"/>
  <c r="U30" i="129"/>
  <c r="U31" i="129"/>
  <c r="U32" i="129"/>
  <c r="U33" i="129"/>
  <c r="U9" i="129"/>
  <c r="U10" i="76"/>
  <c r="U11" i="76"/>
  <c r="U12" i="76"/>
  <c r="U13" i="76"/>
  <c r="U14" i="76"/>
  <c r="U15" i="76"/>
  <c r="U16" i="76"/>
  <c r="U17" i="76"/>
  <c r="U18" i="76"/>
  <c r="U19" i="76"/>
  <c r="U20" i="76"/>
  <c r="U21" i="76"/>
  <c r="U22" i="76"/>
  <c r="U23" i="76"/>
  <c r="U24" i="76"/>
  <c r="U25" i="76"/>
  <c r="U26" i="76"/>
  <c r="U27" i="76"/>
  <c r="U28" i="76"/>
  <c r="U29" i="76"/>
  <c r="U30" i="76"/>
  <c r="U31" i="76"/>
  <c r="U32" i="76"/>
  <c r="U33" i="76"/>
  <c r="U36" i="76"/>
  <c r="U9" i="76"/>
  <c r="U72" i="190"/>
  <c r="U73" i="190"/>
  <c r="U74" i="190"/>
  <c r="U75" i="190"/>
  <c r="U76" i="190"/>
  <c r="U77" i="190"/>
  <c r="U78" i="190"/>
  <c r="U79" i="190"/>
  <c r="U80" i="190"/>
  <c r="U81" i="190"/>
  <c r="U82" i="190"/>
  <c r="U83" i="190"/>
  <c r="U84" i="190"/>
  <c r="U85" i="190"/>
  <c r="U86" i="190"/>
  <c r="U87" i="190"/>
  <c r="U88" i="190"/>
  <c r="U89" i="190"/>
  <c r="U90" i="190"/>
  <c r="U91" i="190"/>
  <c r="U92" i="190"/>
  <c r="U93" i="190"/>
  <c r="U94" i="190"/>
  <c r="U95" i="190"/>
  <c r="U98" i="190"/>
  <c r="U71" i="190"/>
  <c r="U72" i="76"/>
  <c r="U73" i="76"/>
  <c r="U74" i="76"/>
  <c r="U75" i="76"/>
  <c r="U76" i="76"/>
  <c r="U77" i="76"/>
  <c r="U78" i="76"/>
  <c r="U79" i="76"/>
  <c r="U80" i="76"/>
  <c r="U81" i="76"/>
  <c r="U82" i="76"/>
  <c r="U83" i="76"/>
  <c r="U84" i="76"/>
  <c r="U85" i="76"/>
  <c r="U86" i="76"/>
  <c r="U87" i="76"/>
  <c r="U88" i="76"/>
  <c r="U89" i="76"/>
  <c r="U90" i="76"/>
  <c r="U91" i="76"/>
  <c r="U92" i="76"/>
  <c r="U93" i="76"/>
  <c r="U94" i="76"/>
  <c r="U95" i="76"/>
  <c r="U98" i="76"/>
  <c r="U71" i="76"/>
  <c r="T63" i="67"/>
  <c r="S63" i="67"/>
  <c r="T51" i="67"/>
  <c r="S51" i="67"/>
  <c r="T50" i="67"/>
  <c r="S50" i="67"/>
  <c r="T49" i="67"/>
  <c r="S49" i="67"/>
  <c r="T48" i="67"/>
  <c r="S48" i="67"/>
  <c r="T47" i="67"/>
  <c r="S47" i="67"/>
  <c r="T44" i="67"/>
  <c r="S44" i="67"/>
  <c r="T32" i="67"/>
  <c r="S32" i="67"/>
  <c r="T31" i="67"/>
  <c r="S31" i="67"/>
  <c r="T30" i="67"/>
  <c r="S30" i="67"/>
  <c r="T29" i="67"/>
  <c r="S29" i="67"/>
  <c r="T28" i="67"/>
  <c r="S28" i="67"/>
  <c r="T23" i="67"/>
  <c r="T24" i="67" s="1"/>
  <c r="T43" i="67" s="1"/>
  <c r="S23" i="67"/>
  <c r="S24" i="67" s="1"/>
  <c r="S43" i="67" s="1"/>
  <c r="T63" i="179"/>
  <c r="S63" i="179"/>
  <c r="T51" i="179"/>
  <c r="S51" i="179"/>
  <c r="T50" i="179"/>
  <c r="S50" i="179"/>
  <c r="T49" i="179"/>
  <c r="S49" i="179"/>
  <c r="T48" i="179"/>
  <c r="S48" i="179"/>
  <c r="T47" i="179"/>
  <c r="S47" i="179"/>
  <c r="T44" i="179"/>
  <c r="S44" i="179"/>
  <c r="T32" i="179"/>
  <c r="S32" i="179"/>
  <c r="T31" i="179"/>
  <c r="S31" i="179"/>
  <c r="T30" i="179"/>
  <c r="S30" i="179"/>
  <c r="T29" i="179"/>
  <c r="S29" i="179"/>
  <c r="T28" i="179"/>
  <c r="S28" i="179"/>
  <c r="T23" i="179"/>
  <c r="T24" i="179" s="1"/>
  <c r="T43" i="179" s="1"/>
  <c r="S23" i="179"/>
  <c r="S24" i="179" s="1"/>
  <c r="S43" i="179" s="1"/>
  <c r="T63" i="54"/>
  <c r="S63" i="54"/>
  <c r="T51" i="54"/>
  <c r="S51" i="54"/>
  <c r="T50" i="54"/>
  <c r="S50" i="54"/>
  <c r="T49" i="54"/>
  <c r="S49" i="54"/>
  <c r="T48" i="54"/>
  <c r="S48" i="54"/>
  <c r="T47" i="54"/>
  <c r="S47" i="54"/>
  <c r="T44" i="54"/>
  <c r="S44" i="54"/>
  <c r="T32" i="54"/>
  <c r="S32" i="54"/>
  <c r="T31" i="54"/>
  <c r="S31" i="54"/>
  <c r="T30" i="54"/>
  <c r="S30" i="54"/>
  <c r="T29" i="54"/>
  <c r="S29" i="54"/>
  <c r="T28" i="54"/>
  <c r="S28" i="54"/>
  <c r="T23" i="54"/>
  <c r="T24" i="54" s="1"/>
  <c r="T62" i="54" s="1"/>
  <c r="S23" i="54"/>
  <c r="S24" i="54" s="1"/>
  <c r="S43" i="54" s="1"/>
  <c r="T63" i="178"/>
  <c r="S63" i="178"/>
  <c r="T51" i="178"/>
  <c r="S51" i="178"/>
  <c r="T50" i="178"/>
  <c r="S50" i="178"/>
  <c r="T49" i="178"/>
  <c r="S49" i="178"/>
  <c r="T48" i="178"/>
  <c r="S48" i="178"/>
  <c r="T47" i="178"/>
  <c r="S47" i="178"/>
  <c r="T44" i="178"/>
  <c r="S44" i="178"/>
  <c r="T42" i="178"/>
  <c r="T32" i="178"/>
  <c r="S32" i="178"/>
  <c r="T31" i="178"/>
  <c r="S31" i="178"/>
  <c r="T30" i="178"/>
  <c r="S30" i="178"/>
  <c r="T29" i="178"/>
  <c r="S29" i="178"/>
  <c r="T28" i="178"/>
  <c r="S28" i="178"/>
  <c r="T24" i="178"/>
  <c r="T43" i="178" s="1"/>
  <c r="T23" i="178"/>
  <c r="S23" i="178"/>
  <c r="S24" i="178" s="1"/>
  <c r="S43" i="178" s="1"/>
  <c r="O62" i="153" l="1"/>
  <c r="O43" i="153"/>
  <c r="Q43" i="148"/>
  <c r="U24" i="148"/>
  <c r="U43" i="148" s="1"/>
  <c r="U39" i="68"/>
  <c r="U37" i="68"/>
  <c r="U43" i="68"/>
  <c r="U40" i="68"/>
  <c r="U36" i="68"/>
  <c r="U41" i="68"/>
  <c r="U38" i="68"/>
  <c r="U42" i="68"/>
  <c r="U24" i="68"/>
  <c r="U44" i="68" s="1"/>
  <c r="U35" i="68"/>
  <c r="U46" i="68"/>
  <c r="U41" i="184"/>
  <c r="U39" i="184"/>
  <c r="U37" i="184"/>
  <c r="U35" i="184"/>
  <c r="U38" i="184"/>
  <c r="U34" i="184"/>
  <c r="U40" i="184"/>
  <c r="U36" i="184"/>
  <c r="U33" i="184"/>
  <c r="T62" i="178"/>
  <c r="T42" i="54"/>
  <c r="T43" i="54"/>
  <c r="T61" i="54"/>
  <c r="S42" i="179"/>
  <c r="T96" i="190"/>
  <c r="T35" i="76"/>
  <c r="T66" i="76" s="1"/>
  <c r="S42" i="178"/>
  <c r="S42" i="54"/>
  <c r="T42" i="179"/>
  <c r="T61" i="179"/>
  <c r="T62" i="179"/>
  <c r="T42" i="67"/>
  <c r="S65" i="190"/>
  <c r="S66" i="190"/>
  <c r="S35" i="76"/>
  <c r="S65" i="76"/>
  <c r="T61" i="178"/>
  <c r="S42" i="67"/>
  <c r="U32" i="68"/>
  <c r="U25" i="45"/>
  <c r="U45" i="45" s="1"/>
  <c r="Q65" i="169"/>
  <c r="U25" i="169"/>
  <c r="L65" i="169"/>
  <c r="G65" i="169"/>
  <c r="I65" i="169"/>
  <c r="D65" i="169"/>
  <c r="E65" i="169"/>
  <c r="K65" i="169"/>
  <c r="J65" i="169"/>
  <c r="M65" i="169"/>
  <c r="H65" i="169"/>
  <c r="N65" i="169"/>
  <c r="F65" i="169"/>
  <c r="P65" i="44"/>
  <c r="Q65" i="44"/>
  <c r="U25" i="44"/>
  <c r="P65" i="168"/>
  <c r="R65" i="168"/>
  <c r="U25" i="168"/>
  <c r="Q65" i="168"/>
  <c r="Q65" i="154"/>
  <c r="U25" i="154"/>
  <c r="P65" i="154"/>
  <c r="R65" i="154"/>
  <c r="Q62" i="167"/>
  <c r="U43" i="167"/>
  <c r="P62" i="167"/>
  <c r="R62" i="167"/>
  <c r="P62" i="153"/>
  <c r="Q62" i="153"/>
  <c r="P62" i="166"/>
  <c r="Q62" i="166"/>
  <c r="Q62" i="152"/>
  <c r="P62" i="152"/>
  <c r="U25" i="150"/>
  <c r="U45" i="150" s="1"/>
  <c r="U25" i="149"/>
  <c r="U25" i="162"/>
  <c r="H45" i="147"/>
  <c r="K45" i="147"/>
  <c r="P45" i="147"/>
  <c r="U25" i="147"/>
  <c r="U45" i="147" s="1"/>
  <c r="C45" i="147"/>
  <c r="J45" i="147"/>
  <c r="L45" i="147"/>
  <c r="F45" i="147"/>
  <c r="O45" i="147"/>
  <c r="D45" i="147"/>
  <c r="G45" i="147"/>
  <c r="N45" i="147"/>
  <c r="U43" i="160"/>
  <c r="U25" i="146"/>
  <c r="U43" i="159"/>
  <c r="U43" i="84"/>
  <c r="U43" i="158"/>
  <c r="L45" i="82"/>
  <c r="M65" i="82"/>
  <c r="L65" i="82"/>
  <c r="K45" i="82"/>
  <c r="K65" i="82"/>
  <c r="H45" i="82"/>
  <c r="I65" i="82"/>
  <c r="G45" i="82"/>
  <c r="H65" i="82"/>
  <c r="D45" i="82"/>
  <c r="E65" i="82"/>
  <c r="D65" i="82"/>
  <c r="C45" i="82"/>
  <c r="P45" i="82"/>
  <c r="U25" i="82"/>
  <c r="U45" i="82" s="1"/>
  <c r="Q65" i="82"/>
  <c r="O45" i="82"/>
  <c r="P65" i="82"/>
  <c r="U43" i="80"/>
  <c r="N62" i="155"/>
  <c r="Q62" i="155"/>
  <c r="P62" i="155"/>
  <c r="J62" i="155"/>
  <c r="K25" i="155" s="1"/>
  <c r="M62" i="155"/>
  <c r="H62" i="155"/>
  <c r="F62" i="155"/>
  <c r="I62" i="155"/>
  <c r="D62" i="155"/>
  <c r="G62" i="155"/>
  <c r="O62" i="155"/>
  <c r="R62" i="155"/>
  <c r="E62" i="155"/>
  <c r="U43" i="55"/>
  <c r="U25" i="68"/>
  <c r="U45" i="68" s="1"/>
  <c r="U33" i="68"/>
  <c r="U29" i="68"/>
  <c r="U30" i="68"/>
  <c r="U31" i="68"/>
  <c r="U34" i="68"/>
  <c r="U44" i="184"/>
  <c r="U32" i="184"/>
  <c r="U28" i="184"/>
  <c r="U30" i="184"/>
  <c r="U43" i="184"/>
  <c r="U42" i="184"/>
  <c r="U29" i="184"/>
  <c r="U31" i="184"/>
  <c r="U10" i="67"/>
  <c r="U11" i="67"/>
  <c r="U33" i="67"/>
  <c r="U25" i="67"/>
  <c r="U9" i="67"/>
  <c r="U10" i="179"/>
  <c r="U11" i="179"/>
  <c r="U33" i="179"/>
  <c r="U25" i="179"/>
  <c r="U9" i="179"/>
  <c r="U10" i="54"/>
  <c r="U11" i="54"/>
  <c r="U25" i="54"/>
  <c r="U9" i="54"/>
  <c r="U10" i="178"/>
  <c r="U11" i="178"/>
  <c r="U33" i="178"/>
  <c r="U25" i="178"/>
  <c r="U9" i="178"/>
  <c r="K29" i="155" l="1"/>
  <c r="K33" i="155"/>
  <c r="K37" i="155"/>
  <c r="K41" i="155"/>
  <c r="K28" i="155"/>
  <c r="K32" i="155"/>
  <c r="K36" i="155"/>
  <c r="K40" i="155"/>
  <c r="K30" i="155"/>
  <c r="K34" i="155"/>
  <c r="K38" i="155"/>
  <c r="K42" i="155"/>
  <c r="K31" i="155"/>
  <c r="K35" i="155"/>
  <c r="K39" i="155"/>
  <c r="K44" i="155"/>
  <c r="U40" i="178"/>
  <c r="U38" i="178"/>
  <c r="U36" i="178"/>
  <c r="U34" i="178"/>
  <c r="U41" i="178"/>
  <c r="U39" i="178"/>
  <c r="U37" i="178"/>
  <c r="U35" i="178"/>
  <c r="U40" i="54"/>
  <c r="U38" i="54"/>
  <c r="U36" i="54"/>
  <c r="U34" i="54"/>
  <c r="U41" i="54"/>
  <c r="U39" i="54"/>
  <c r="U37" i="54"/>
  <c r="U35" i="54"/>
  <c r="U33" i="54"/>
  <c r="U40" i="179"/>
  <c r="U38" i="179"/>
  <c r="U36" i="179"/>
  <c r="U34" i="179"/>
  <c r="U41" i="179"/>
  <c r="U39" i="179"/>
  <c r="U37" i="179"/>
  <c r="U35" i="179"/>
  <c r="U41" i="67"/>
  <c r="U39" i="67"/>
  <c r="U37" i="67"/>
  <c r="U35" i="67"/>
  <c r="U40" i="67"/>
  <c r="U38" i="67"/>
  <c r="U36" i="67"/>
  <c r="U34" i="67"/>
  <c r="S66" i="76"/>
  <c r="L63" i="155"/>
  <c r="U25" i="155"/>
  <c r="K63" i="155"/>
  <c r="K24" i="155"/>
  <c r="T66" i="53"/>
  <c r="S66" i="53"/>
  <c r="T54" i="53"/>
  <c r="S54" i="53"/>
  <c r="T53" i="53"/>
  <c r="S53" i="53"/>
  <c r="T52" i="53"/>
  <c r="S52" i="53"/>
  <c r="T51" i="53"/>
  <c r="S51" i="53"/>
  <c r="T50" i="53"/>
  <c r="S50" i="53"/>
  <c r="T49" i="53"/>
  <c r="S49" i="53"/>
  <c r="T46" i="53"/>
  <c r="S46" i="53"/>
  <c r="T34" i="53"/>
  <c r="S34" i="53"/>
  <c r="T33" i="53"/>
  <c r="S33" i="53"/>
  <c r="T32" i="53"/>
  <c r="S32" i="53"/>
  <c r="T31" i="53"/>
  <c r="S31" i="53"/>
  <c r="T30" i="53"/>
  <c r="S30" i="53"/>
  <c r="T29" i="53"/>
  <c r="S29" i="53"/>
  <c r="T24" i="53"/>
  <c r="T25" i="53" s="1"/>
  <c r="T45" i="53" s="1"/>
  <c r="S24" i="53"/>
  <c r="S25" i="53" s="1"/>
  <c r="T23" i="52"/>
  <c r="T24" i="52" s="1"/>
  <c r="T43" i="52" s="1"/>
  <c r="S23" i="52"/>
  <c r="T61" i="52" s="1"/>
  <c r="T63" i="177"/>
  <c r="S63" i="177"/>
  <c r="T51" i="177"/>
  <c r="S51" i="177"/>
  <c r="T50" i="177"/>
  <c r="S50" i="177"/>
  <c r="T49" i="177"/>
  <c r="S49" i="177"/>
  <c r="T48" i="177"/>
  <c r="S48" i="177"/>
  <c r="T47" i="177"/>
  <c r="S47" i="177"/>
  <c r="T44" i="177"/>
  <c r="S44" i="177"/>
  <c r="T32" i="177"/>
  <c r="S32" i="177"/>
  <c r="T31" i="177"/>
  <c r="S31" i="177"/>
  <c r="T30" i="177"/>
  <c r="S30" i="177"/>
  <c r="T29" i="177"/>
  <c r="S29" i="177"/>
  <c r="T28" i="177"/>
  <c r="S28" i="177"/>
  <c r="T23" i="177"/>
  <c r="T24" i="177" s="1"/>
  <c r="T43" i="177" s="1"/>
  <c r="S23" i="177"/>
  <c r="S24" i="177" s="1"/>
  <c r="U10" i="53"/>
  <c r="U11" i="53"/>
  <c r="U35" i="53"/>
  <c r="U26" i="53"/>
  <c r="U9" i="53"/>
  <c r="U10" i="177"/>
  <c r="U11" i="177"/>
  <c r="U33" i="177"/>
  <c r="U25" i="177"/>
  <c r="U9" i="177"/>
  <c r="T63" i="52"/>
  <c r="S63" i="52"/>
  <c r="T51" i="52"/>
  <c r="S51" i="52"/>
  <c r="T50" i="52"/>
  <c r="S50" i="52"/>
  <c r="T49" i="52"/>
  <c r="S49" i="52"/>
  <c r="T48" i="52"/>
  <c r="S48" i="52"/>
  <c r="T47" i="52"/>
  <c r="S47" i="52"/>
  <c r="T44" i="52"/>
  <c r="S44" i="52"/>
  <c r="S42" i="52"/>
  <c r="T32" i="52"/>
  <c r="S32" i="52"/>
  <c r="T31" i="52"/>
  <c r="S31" i="52"/>
  <c r="T30" i="52"/>
  <c r="S30" i="52"/>
  <c r="T29" i="52"/>
  <c r="S29" i="52"/>
  <c r="T28" i="52"/>
  <c r="S28" i="52"/>
  <c r="T63" i="176"/>
  <c r="S63" i="176"/>
  <c r="T51" i="176"/>
  <c r="S51" i="176"/>
  <c r="T50" i="176"/>
  <c r="S50" i="176"/>
  <c r="T49" i="176"/>
  <c r="S49" i="176"/>
  <c r="T48" i="176"/>
  <c r="S48" i="176"/>
  <c r="T47" i="176"/>
  <c r="S47" i="176"/>
  <c r="T44" i="176"/>
  <c r="S44" i="176"/>
  <c r="S43" i="176"/>
  <c r="S42" i="176"/>
  <c r="T32" i="176"/>
  <c r="S32" i="176"/>
  <c r="T31" i="176"/>
  <c r="S31" i="176"/>
  <c r="T30" i="176"/>
  <c r="S30" i="176"/>
  <c r="T29" i="176"/>
  <c r="S29" i="176"/>
  <c r="T28" i="176"/>
  <c r="S28" i="176"/>
  <c r="T23" i="176"/>
  <c r="T42" i="176" s="1"/>
  <c r="S23" i="176"/>
  <c r="S24" i="176" s="1"/>
  <c r="U10" i="52"/>
  <c r="U11" i="52"/>
  <c r="U33" i="52"/>
  <c r="U25" i="52"/>
  <c r="U9" i="52"/>
  <c r="U10" i="176"/>
  <c r="U11" i="176"/>
  <c r="U33" i="176"/>
  <c r="U25" i="176"/>
  <c r="U9" i="176"/>
  <c r="T63" i="51"/>
  <c r="S63" i="51"/>
  <c r="T51" i="51"/>
  <c r="S51" i="51"/>
  <c r="T50" i="51"/>
  <c r="S50" i="51"/>
  <c r="T49" i="51"/>
  <c r="S49" i="51"/>
  <c r="T48" i="51"/>
  <c r="S48" i="51"/>
  <c r="T47" i="51"/>
  <c r="S47" i="51"/>
  <c r="T23" i="51"/>
  <c r="T24" i="51" s="1"/>
  <c r="S23" i="51"/>
  <c r="S24" i="51" s="1"/>
  <c r="T62" i="51" s="1"/>
  <c r="T63" i="175"/>
  <c r="S63" i="175"/>
  <c r="T51" i="175"/>
  <c r="S51" i="175"/>
  <c r="T50" i="175"/>
  <c r="S50" i="175"/>
  <c r="T49" i="175"/>
  <c r="S49" i="175"/>
  <c r="T48" i="175"/>
  <c r="S48" i="175"/>
  <c r="T47" i="175"/>
  <c r="S47" i="175"/>
  <c r="T23" i="175"/>
  <c r="T24" i="175" s="1"/>
  <c r="S23" i="175"/>
  <c r="T61" i="175" s="1"/>
  <c r="U10" i="175"/>
  <c r="U11" i="175"/>
  <c r="U25" i="175"/>
  <c r="U9" i="175"/>
  <c r="U10" i="51"/>
  <c r="U11" i="51"/>
  <c r="U25" i="51"/>
  <c r="U9" i="51"/>
  <c r="T63" i="50"/>
  <c r="S63" i="50"/>
  <c r="T51" i="50"/>
  <c r="S51" i="50"/>
  <c r="T50" i="50"/>
  <c r="S50" i="50"/>
  <c r="T49" i="50"/>
  <c r="S49" i="50"/>
  <c r="T48" i="50"/>
  <c r="S48" i="50"/>
  <c r="T47" i="50"/>
  <c r="S47" i="50"/>
  <c r="T24" i="50"/>
  <c r="T23" i="50"/>
  <c r="S23" i="50"/>
  <c r="S24" i="50" s="1"/>
  <c r="T63" i="174"/>
  <c r="S63" i="174"/>
  <c r="T51" i="174"/>
  <c r="S51" i="174"/>
  <c r="T50" i="174"/>
  <c r="S50" i="174"/>
  <c r="T49" i="174"/>
  <c r="S49" i="174"/>
  <c r="T48" i="174"/>
  <c r="S48" i="174"/>
  <c r="T47" i="174"/>
  <c r="S47" i="174"/>
  <c r="T44" i="174"/>
  <c r="S44" i="174"/>
  <c r="S42" i="174"/>
  <c r="T32" i="174"/>
  <c r="S32" i="174"/>
  <c r="T31" i="174"/>
  <c r="S31" i="174"/>
  <c r="T30" i="174"/>
  <c r="S30" i="174"/>
  <c r="T29" i="174"/>
  <c r="S29" i="174"/>
  <c r="T28" i="174"/>
  <c r="S28" i="174"/>
  <c r="T23" i="174"/>
  <c r="T24" i="174" s="1"/>
  <c r="T43" i="174" s="1"/>
  <c r="S23" i="174"/>
  <c r="T61" i="174" s="1"/>
  <c r="U10" i="50"/>
  <c r="U11" i="50"/>
  <c r="U25" i="50"/>
  <c r="U9" i="50"/>
  <c r="U10" i="174"/>
  <c r="U11" i="174"/>
  <c r="U33" i="174"/>
  <c r="U25" i="174"/>
  <c r="U9" i="174"/>
  <c r="T63" i="49"/>
  <c r="S63" i="49"/>
  <c r="T51" i="49"/>
  <c r="S51" i="49"/>
  <c r="T50" i="49"/>
  <c r="S50" i="49"/>
  <c r="T49" i="49"/>
  <c r="S49" i="49"/>
  <c r="T48" i="49"/>
  <c r="S48" i="49"/>
  <c r="T47" i="49"/>
  <c r="S47" i="49"/>
  <c r="T23" i="49"/>
  <c r="S23" i="49"/>
  <c r="S24" i="49" s="1"/>
  <c r="T63" i="173"/>
  <c r="S63" i="173"/>
  <c r="T51" i="173"/>
  <c r="S51" i="173"/>
  <c r="T50" i="173"/>
  <c r="S50" i="173"/>
  <c r="T49" i="173"/>
  <c r="S49" i="173"/>
  <c r="T48" i="173"/>
  <c r="S48" i="173"/>
  <c r="T47" i="173"/>
  <c r="S47" i="173"/>
  <c r="T44" i="173"/>
  <c r="S44" i="173"/>
  <c r="T32" i="173"/>
  <c r="S32" i="173"/>
  <c r="T31" i="173"/>
  <c r="S31" i="173"/>
  <c r="T30" i="173"/>
  <c r="S30" i="173"/>
  <c r="T29" i="173"/>
  <c r="S29" i="173"/>
  <c r="T28" i="173"/>
  <c r="S28" i="173"/>
  <c r="T23" i="173"/>
  <c r="T24" i="173" s="1"/>
  <c r="T43" i="173" s="1"/>
  <c r="S23" i="173"/>
  <c r="S24" i="173" s="1"/>
  <c r="U10" i="49"/>
  <c r="U11" i="49"/>
  <c r="U9" i="49"/>
  <c r="U10" i="173"/>
  <c r="U11" i="173"/>
  <c r="U25" i="173"/>
  <c r="U9" i="173"/>
  <c r="T66" i="172"/>
  <c r="S66" i="172"/>
  <c r="T54" i="172"/>
  <c r="S54" i="172"/>
  <c r="T53" i="172"/>
  <c r="S53" i="172"/>
  <c r="T52" i="172"/>
  <c r="S52" i="172"/>
  <c r="T51" i="172"/>
  <c r="S51" i="172"/>
  <c r="T50" i="172"/>
  <c r="S50" i="172"/>
  <c r="T49" i="172"/>
  <c r="S49" i="172"/>
  <c r="T24" i="172"/>
  <c r="T25" i="172" s="1"/>
  <c r="S24" i="172"/>
  <c r="T63" i="48"/>
  <c r="S63" i="48"/>
  <c r="T51" i="48"/>
  <c r="S51" i="48"/>
  <c r="T50" i="48"/>
  <c r="S50" i="48"/>
  <c r="T49" i="48"/>
  <c r="S49" i="48"/>
  <c r="T48" i="48"/>
  <c r="S48" i="48"/>
  <c r="T47" i="48"/>
  <c r="S47" i="48"/>
  <c r="T44" i="48"/>
  <c r="S44" i="48"/>
  <c r="S42" i="48"/>
  <c r="T32" i="48"/>
  <c r="S32" i="48"/>
  <c r="T31" i="48"/>
  <c r="S31" i="48"/>
  <c r="T30" i="48"/>
  <c r="S30" i="48"/>
  <c r="T29" i="48"/>
  <c r="S29" i="48"/>
  <c r="T28" i="48"/>
  <c r="S28" i="48"/>
  <c r="T23" i="48"/>
  <c r="T24" i="48" s="1"/>
  <c r="T43" i="48" s="1"/>
  <c r="S23" i="48"/>
  <c r="S24" i="48" s="1"/>
  <c r="S43" i="48" s="1"/>
  <c r="U10" i="48"/>
  <c r="U11" i="48"/>
  <c r="U25" i="48"/>
  <c r="U9" i="48"/>
  <c r="U10" i="172"/>
  <c r="U11" i="172"/>
  <c r="U26" i="172"/>
  <c r="U9" i="172"/>
  <c r="T66" i="47"/>
  <c r="S66" i="47"/>
  <c r="T54" i="47"/>
  <c r="S54" i="47"/>
  <c r="T53" i="47"/>
  <c r="S53" i="47"/>
  <c r="T52" i="47"/>
  <c r="S52" i="47"/>
  <c r="T51" i="47"/>
  <c r="S51" i="47"/>
  <c r="T50" i="47"/>
  <c r="S50" i="47"/>
  <c r="T49" i="47"/>
  <c r="S49" i="47"/>
  <c r="U26" i="47"/>
  <c r="U11" i="47"/>
  <c r="U10" i="47"/>
  <c r="U9" i="47"/>
  <c r="U25" i="171"/>
  <c r="U11" i="171"/>
  <c r="U10" i="171"/>
  <c r="U9" i="171"/>
  <c r="T24" i="47"/>
  <c r="T25" i="47" s="1"/>
  <c r="S24" i="47"/>
  <c r="T63" i="171"/>
  <c r="S63" i="171"/>
  <c r="T51" i="171"/>
  <c r="S51" i="171"/>
  <c r="T50" i="171"/>
  <c r="S50" i="171"/>
  <c r="T49" i="171"/>
  <c r="S49" i="171"/>
  <c r="T48" i="171"/>
  <c r="S48" i="171"/>
  <c r="T47" i="171"/>
  <c r="S47" i="171"/>
  <c r="T23" i="171"/>
  <c r="T24" i="171" s="1"/>
  <c r="S23" i="171"/>
  <c r="K43" i="155" l="1"/>
  <c r="U24" i="155"/>
  <c r="U33" i="48"/>
  <c r="U33" i="173"/>
  <c r="U42" i="53"/>
  <c r="U40" i="53"/>
  <c r="U38" i="53"/>
  <c r="U36" i="53"/>
  <c r="U43" i="53"/>
  <c r="U41" i="53"/>
  <c r="U39" i="53"/>
  <c r="U37" i="53"/>
  <c r="U40" i="176"/>
  <c r="U38" i="176"/>
  <c r="U36" i="176"/>
  <c r="U34" i="176"/>
  <c r="U41" i="176"/>
  <c r="U39" i="176"/>
  <c r="U37" i="176"/>
  <c r="U35" i="176"/>
  <c r="U40" i="52"/>
  <c r="U38" i="52"/>
  <c r="U36" i="52"/>
  <c r="U34" i="52"/>
  <c r="U41" i="52"/>
  <c r="U39" i="52"/>
  <c r="U37" i="52"/>
  <c r="U35" i="52"/>
  <c r="U40" i="177"/>
  <c r="U38" i="177"/>
  <c r="U36" i="177"/>
  <c r="U34" i="177"/>
  <c r="U41" i="177"/>
  <c r="U39" i="177"/>
  <c r="U37" i="177"/>
  <c r="U35" i="177"/>
  <c r="U40" i="174"/>
  <c r="U38" i="174"/>
  <c r="U36" i="174"/>
  <c r="U34" i="174"/>
  <c r="U41" i="174"/>
  <c r="U39" i="174"/>
  <c r="U37" i="174"/>
  <c r="U35" i="174"/>
  <c r="U40" i="173"/>
  <c r="U38" i="173"/>
  <c r="U36" i="173"/>
  <c r="U34" i="173"/>
  <c r="U41" i="173"/>
  <c r="U39" i="173"/>
  <c r="U37" i="173"/>
  <c r="U35" i="173"/>
  <c r="U41" i="48"/>
  <c r="U39" i="48"/>
  <c r="U37" i="48"/>
  <c r="U35" i="48"/>
  <c r="U40" i="48"/>
  <c r="U38" i="48"/>
  <c r="U36" i="48"/>
  <c r="U34" i="48"/>
  <c r="U41" i="155"/>
  <c r="U39" i="155"/>
  <c r="U37" i="155"/>
  <c r="U35" i="155"/>
  <c r="U40" i="155"/>
  <c r="U36" i="155"/>
  <c r="U34" i="155"/>
  <c r="U38" i="155"/>
  <c r="U33" i="155"/>
  <c r="T61" i="171"/>
  <c r="S25" i="172"/>
  <c r="T64" i="172"/>
  <c r="T42" i="173"/>
  <c r="T61" i="173"/>
  <c r="T62" i="173"/>
  <c r="T61" i="49"/>
  <c r="T61" i="50"/>
  <c r="S24" i="171"/>
  <c r="T64" i="47"/>
  <c r="T62" i="50"/>
  <c r="S42" i="177"/>
  <c r="S43" i="177"/>
  <c r="S44" i="53"/>
  <c r="S45" i="53"/>
  <c r="S25" i="47"/>
  <c r="T42" i="48"/>
  <c r="S42" i="173"/>
  <c r="S43" i="173"/>
  <c r="S24" i="174"/>
  <c r="T42" i="174"/>
  <c r="S24" i="175"/>
  <c r="T61" i="51"/>
  <c r="T24" i="176"/>
  <c r="T43" i="176" s="1"/>
  <c r="T61" i="176"/>
  <c r="T62" i="176"/>
  <c r="T42" i="177"/>
  <c r="T61" i="177"/>
  <c r="T62" i="177"/>
  <c r="T44" i="53"/>
  <c r="T64" i="53"/>
  <c r="T65" i="53"/>
  <c r="U44" i="155"/>
  <c r="U32" i="155"/>
  <c r="U28" i="155"/>
  <c r="U29" i="155"/>
  <c r="U30" i="155"/>
  <c r="U31" i="155"/>
  <c r="U42" i="155"/>
  <c r="L62" i="155"/>
  <c r="U43" i="155"/>
  <c r="K62" i="155"/>
  <c r="T42" i="52"/>
  <c r="S24" i="52"/>
  <c r="T24" i="49"/>
  <c r="T62" i="49" l="1"/>
  <c r="T65" i="47"/>
  <c r="T65" i="172"/>
  <c r="T62" i="175"/>
  <c r="T62" i="174"/>
  <c r="S43" i="174"/>
  <c r="T62" i="171"/>
  <c r="S43" i="52"/>
  <c r="T62" i="52"/>
  <c r="S49" i="46"/>
  <c r="T49" i="46"/>
  <c r="S50" i="46"/>
  <c r="T50" i="46"/>
  <c r="S51" i="46"/>
  <c r="T51" i="46"/>
  <c r="S52" i="46"/>
  <c r="T52" i="46"/>
  <c r="S53" i="46"/>
  <c r="T53" i="46"/>
  <c r="S54" i="46"/>
  <c r="T54" i="46"/>
  <c r="S66" i="46"/>
  <c r="T66" i="46"/>
  <c r="U10" i="46"/>
  <c r="U11" i="46"/>
  <c r="U26" i="46"/>
  <c r="U9" i="46"/>
  <c r="T24" i="46"/>
  <c r="T25" i="46" s="1"/>
  <c r="S24" i="46"/>
  <c r="S25" i="46" s="1"/>
  <c r="T65" i="46" s="1"/>
  <c r="S47" i="170"/>
  <c r="T47" i="170"/>
  <c r="S48" i="170"/>
  <c r="T48" i="170"/>
  <c r="S49" i="170"/>
  <c r="T49" i="170"/>
  <c r="S50" i="170"/>
  <c r="T50" i="170"/>
  <c r="S51" i="170"/>
  <c r="T51" i="170"/>
  <c r="S63" i="170"/>
  <c r="T63" i="170"/>
  <c r="T23" i="170"/>
  <c r="S23" i="170"/>
  <c r="U10" i="170"/>
  <c r="U11" i="170"/>
  <c r="U25" i="170"/>
  <c r="U9" i="170"/>
  <c r="T24" i="170" l="1"/>
  <c r="T64" i="46"/>
  <c r="S24" i="170"/>
  <c r="T61" i="170"/>
  <c r="T92" i="38"/>
  <c r="S92" i="38"/>
  <c r="R92" i="38"/>
  <c r="Q92" i="38"/>
  <c r="P92" i="38"/>
  <c r="O92" i="38"/>
  <c r="N92" i="38"/>
  <c r="M92" i="38"/>
  <c r="L92" i="38"/>
  <c r="K92" i="38"/>
  <c r="J92" i="38"/>
  <c r="I92" i="38"/>
  <c r="H92" i="38"/>
  <c r="G92" i="38"/>
  <c r="F92" i="38"/>
  <c r="E92" i="38"/>
  <c r="D92" i="38"/>
  <c r="T91" i="38"/>
  <c r="S91" i="38"/>
  <c r="R91" i="38"/>
  <c r="Q91" i="38"/>
  <c r="P91" i="38"/>
  <c r="O91" i="38"/>
  <c r="N91" i="38"/>
  <c r="M91" i="38"/>
  <c r="L91" i="38"/>
  <c r="K91" i="38"/>
  <c r="J91" i="38"/>
  <c r="I91" i="38"/>
  <c r="H91" i="38"/>
  <c r="G91" i="38"/>
  <c r="F91" i="38"/>
  <c r="E91" i="38"/>
  <c r="D91" i="38"/>
  <c r="T90" i="38"/>
  <c r="S90" i="38"/>
  <c r="R90" i="38"/>
  <c r="Q90" i="38"/>
  <c r="P90" i="38"/>
  <c r="O90" i="38"/>
  <c r="N90" i="38"/>
  <c r="M90" i="38"/>
  <c r="L90" i="38"/>
  <c r="K90" i="38"/>
  <c r="J90" i="38"/>
  <c r="I90" i="38"/>
  <c r="H90" i="38"/>
  <c r="G90" i="38"/>
  <c r="F90" i="38"/>
  <c r="E90" i="38"/>
  <c r="D90" i="38"/>
  <c r="T89" i="38"/>
  <c r="S89" i="38"/>
  <c r="R89" i="38"/>
  <c r="Q89" i="38"/>
  <c r="P89" i="38"/>
  <c r="O89" i="38"/>
  <c r="N89" i="38"/>
  <c r="M89" i="38"/>
  <c r="L89" i="38"/>
  <c r="K89" i="38"/>
  <c r="J89" i="38"/>
  <c r="I89" i="38"/>
  <c r="H89" i="38"/>
  <c r="G89" i="38"/>
  <c r="F89" i="38"/>
  <c r="E89" i="38"/>
  <c r="D89" i="38"/>
  <c r="T88" i="38"/>
  <c r="S88" i="38"/>
  <c r="R88" i="38"/>
  <c r="Q88" i="38"/>
  <c r="P88" i="38"/>
  <c r="O88" i="38"/>
  <c r="N88" i="38"/>
  <c r="M88" i="38"/>
  <c r="L88" i="38"/>
  <c r="K88" i="38"/>
  <c r="J88" i="38"/>
  <c r="I88" i="38"/>
  <c r="H88" i="38"/>
  <c r="G88" i="38"/>
  <c r="F88" i="38"/>
  <c r="E88" i="38"/>
  <c r="D88" i="38"/>
  <c r="T87" i="38"/>
  <c r="S87" i="38"/>
  <c r="R87" i="38"/>
  <c r="Q87" i="38"/>
  <c r="P87" i="38"/>
  <c r="O87" i="38"/>
  <c r="N87" i="38"/>
  <c r="M87" i="38"/>
  <c r="L87" i="38"/>
  <c r="K87" i="38"/>
  <c r="J87" i="38"/>
  <c r="I87" i="38"/>
  <c r="H87" i="38"/>
  <c r="G87" i="38"/>
  <c r="F87" i="38"/>
  <c r="E87" i="38"/>
  <c r="D87" i="38"/>
  <c r="T86" i="38"/>
  <c r="S86" i="38"/>
  <c r="R86" i="38"/>
  <c r="Q86" i="38"/>
  <c r="P86" i="38"/>
  <c r="O86" i="38"/>
  <c r="N86" i="38"/>
  <c r="M86" i="38"/>
  <c r="L86" i="38"/>
  <c r="K86" i="38"/>
  <c r="J86" i="38"/>
  <c r="I86" i="38"/>
  <c r="H86" i="38"/>
  <c r="G86" i="38"/>
  <c r="F86" i="38"/>
  <c r="E86" i="38"/>
  <c r="D86" i="38"/>
  <c r="T85" i="38"/>
  <c r="S85" i="38"/>
  <c r="R85" i="38"/>
  <c r="Q85" i="38"/>
  <c r="P85" i="38"/>
  <c r="O85" i="38"/>
  <c r="N85" i="38"/>
  <c r="M85" i="38"/>
  <c r="L85" i="38"/>
  <c r="K85" i="38"/>
  <c r="J85" i="38"/>
  <c r="I85" i="38"/>
  <c r="H85" i="38"/>
  <c r="G85" i="38"/>
  <c r="F85" i="38"/>
  <c r="E85" i="38"/>
  <c r="D85" i="38"/>
  <c r="T84" i="38"/>
  <c r="S84" i="38"/>
  <c r="R84" i="38"/>
  <c r="Q84" i="38"/>
  <c r="P84" i="38"/>
  <c r="O84" i="38"/>
  <c r="N84" i="38"/>
  <c r="M84" i="38"/>
  <c r="L84" i="38"/>
  <c r="K84" i="38"/>
  <c r="J84" i="38"/>
  <c r="I84" i="38"/>
  <c r="H84" i="38"/>
  <c r="G84" i="38"/>
  <c r="F84" i="38"/>
  <c r="E84" i="38"/>
  <c r="D84" i="38"/>
  <c r="T83" i="38"/>
  <c r="S83" i="38"/>
  <c r="R83" i="38"/>
  <c r="Q83" i="38"/>
  <c r="P83" i="38"/>
  <c r="O83" i="38"/>
  <c r="N83" i="38"/>
  <c r="M83" i="38"/>
  <c r="L83" i="38"/>
  <c r="K83" i="38"/>
  <c r="J83" i="38"/>
  <c r="I83" i="38"/>
  <c r="H83" i="38"/>
  <c r="G83" i="38"/>
  <c r="F83" i="38"/>
  <c r="E83" i="38"/>
  <c r="D83" i="38"/>
  <c r="T82" i="38"/>
  <c r="S82" i="38"/>
  <c r="R82" i="38"/>
  <c r="Q82" i="38"/>
  <c r="P82" i="38"/>
  <c r="O82" i="38"/>
  <c r="N82" i="38"/>
  <c r="M82" i="38"/>
  <c r="L82" i="38"/>
  <c r="K82" i="38"/>
  <c r="J82" i="38"/>
  <c r="I82" i="38"/>
  <c r="H82" i="38"/>
  <c r="G82" i="38"/>
  <c r="F82" i="38"/>
  <c r="E82" i="38"/>
  <c r="D82" i="38"/>
  <c r="T81" i="38"/>
  <c r="S81" i="38"/>
  <c r="R81" i="38"/>
  <c r="Q81" i="38"/>
  <c r="P81" i="38"/>
  <c r="O81" i="38"/>
  <c r="N81" i="38"/>
  <c r="M81" i="38"/>
  <c r="L81" i="38"/>
  <c r="K81" i="38"/>
  <c r="J81" i="38"/>
  <c r="I81" i="38"/>
  <c r="H81" i="38"/>
  <c r="G81" i="38"/>
  <c r="F81" i="38"/>
  <c r="E81" i="38"/>
  <c r="D81" i="38"/>
  <c r="T80" i="38"/>
  <c r="S80" i="38"/>
  <c r="R80" i="38"/>
  <c r="Q80" i="38"/>
  <c r="P80" i="38"/>
  <c r="O80" i="38"/>
  <c r="N80" i="38"/>
  <c r="M80" i="38"/>
  <c r="L80" i="38"/>
  <c r="K80" i="38"/>
  <c r="J80" i="38"/>
  <c r="I80" i="38"/>
  <c r="H80" i="38"/>
  <c r="G80" i="38"/>
  <c r="F80" i="38"/>
  <c r="E80" i="38"/>
  <c r="D80" i="38"/>
  <c r="T79" i="38"/>
  <c r="S79" i="38"/>
  <c r="R79" i="38"/>
  <c r="Q79" i="38"/>
  <c r="P79" i="38"/>
  <c r="O79" i="38"/>
  <c r="N79" i="38"/>
  <c r="M79" i="38"/>
  <c r="L79" i="38"/>
  <c r="K79" i="38"/>
  <c r="J79" i="38"/>
  <c r="I79" i="38"/>
  <c r="H79" i="38"/>
  <c r="G79" i="38"/>
  <c r="F79" i="38"/>
  <c r="E79" i="38"/>
  <c r="D79" i="38"/>
  <c r="T78" i="38"/>
  <c r="S78" i="38"/>
  <c r="R78" i="38"/>
  <c r="Q78" i="38"/>
  <c r="P78" i="38"/>
  <c r="O78" i="38"/>
  <c r="N78" i="38"/>
  <c r="M78" i="38"/>
  <c r="L78" i="38"/>
  <c r="K78" i="38"/>
  <c r="J78" i="38"/>
  <c r="I78" i="38"/>
  <c r="H78" i="38"/>
  <c r="G78" i="38"/>
  <c r="F78" i="38"/>
  <c r="E78" i="38"/>
  <c r="D78" i="38"/>
  <c r="T77" i="38"/>
  <c r="S77" i="38"/>
  <c r="R77" i="38"/>
  <c r="Q77" i="38"/>
  <c r="P77" i="38"/>
  <c r="O77" i="38"/>
  <c r="N77" i="38"/>
  <c r="M77" i="38"/>
  <c r="L77" i="38"/>
  <c r="K77" i="38"/>
  <c r="J77" i="38"/>
  <c r="I77" i="38"/>
  <c r="H77" i="38"/>
  <c r="G77" i="38"/>
  <c r="F77" i="38"/>
  <c r="E77" i="38"/>
  <c r="D77" i="38"/>
  <c r="T76" i="38"/>
  <c r="S76" i="38"/>
  <c r="R76" i="38"/>
  <c r="Q76" i="38"/>
  <c r="P76" i="38"/>
  <c r="O76" i="38"/>
  <c r="N76" i="38"/>
  <c r="M76" i="38"/>
  <c r="L76" i="38"/>
  <c r="K76" i="38"/>
  <c r="J76" i="38"/>
  <c r="I76" i="38"/>
  <c r="H76" i="38"/>
  <c r="G76" i="38"/>
  <c r="F76" i="38"/>
  <c r="E76" i="38"/>
  <c r="D76" i="38"/>
  <c r="T75" i="38"/>
  <c r="S75" i="38"/>
  <c r="R75" i="38"/>
  <c r="Q75" i="38"/>
  <c r="P75" i="38"/>
  <c r="O75" i="38"/>
  <c r="N75" i="38"/>
  <c r="M75" i="38"/>
  <c r="L75" i="38"/>
  <c r="K75" i="38"/>
  <c r="J75" i="38"/>
  <c r="I75" i="38"/>
  <c r="H75" i="38"/>
  <c r="G75" i="38"/>
  <c r="F75" i="38"/>
  <c r="E75" i="38"/>
  <c r="D75" i="38"/>
  <c r="T74" i="38"/>
  <c r="S74" i="38"/>
  <c r="R74" i="38"/>
  <c r="Q74" i="38"/>
  <c r="P74" i="38"/>
  <c r="O74" i="38"/>
  <c r="N74" i="38"/>
  <c r="M74" i="38"/>
  <c r="L74" i="38"/>
  <c r="K74" i="38"/>
  <c r="J74" i="38"/>
  <c r="I74" i="38"/>
  <c r="H74" i="38"/>
  <c r="G74" i="38"/>
  <c r="F74" i="38"/>
  <c r="E74" i="38"/>
  <c r="D74" i="38"/>
  <c r="T73" i="38"/>
  <c r="S73" i="38"/>
  <c r="R73" i="38"/>
  <c r="Q73" i="38"/>
  <c r="P73" i="38"/>
  <c r="O73" i="38"/>
  <c r="N73" i="38"/>
  <c r="M73" i="38"/>
  <c r="L73" i="38"/>
  <c r="K73" i="38"/>
  <c r="J73" i="38"/>
  <c r="I73" i="38"/>
  <c r="H73" i="38"/>
  <c r="G73" i="38"/>
  <c r="F73" i="38"/>
  <c r="E73" i="38"/>
  <c r="D73" i="38"/>
  <c r="T72" i="38"/>
  <c r="S72" i="38"/>
  <c r="R72" i="38"/>
  <c r="Q72" i="38"/>
  <c r="P72" i="38"/>
  <c r="O72" i="38"/>
  <c r="N72" i="38"/>
  <c r="M72" i="38"/>
  <c r="L72" i="38"/>
  <c r="K72" i="38"/>
  <c r="J72" i="38"/>
  <c r="I72" i="38"/>
  <c r="H72" i="38"/>
  <c r="G72" i="38"/>
  <c r="F72" i="38"/>
  <c r="E72" i="38"/>
  <c r="D72" i="38"/>
  <c r="T71" i="38"/>
  <c r="S71" i="38"/>
  <c r="R71" i="38"/>
  <c r="Q71" i="38"/>
  <c r="P71" i="38"/>
  <c r="O71" i="38"/>
  <c r="N71" i="38"/>
  <c r="M71" i="38"/>
  <c r="L71" i="38"/>
  <c r="K71" i="38"/>
  <c r="J71" i="38"/>
  <c r="I71" i="38"/>
  <c r="H71" i="38"/>
  <c r="G71" i="38"/>
  <c r="F71" i="38"/>
  <c r="E71" i="38"/>
  <c r="D71" i="38"/>
  <c r="T70" i="38"/>
  <c r="S70" i="38"/>
  <c r="R70" i="38"/>
  <c r="Q70" i="38"/>
  <c r="P70" i="38"/>
  <c r="O70" i="38"/>
  <c r="N70" i="38"/>
  <c r="M70" i="38"/>
  <c r="L70" i="38"/>
  <c r="K70" i="38"/>
  <c r="J70" i="38"/>
  <c r="I70" i="38"/>
  <c r="H70" i="38"/>
  <c r="G70" i="38"/>
  <c r="F70" i="38"/>
  <c r="E70" i="38"/>
  <c r="D70" i="38"/>
  <c r="T69" i="38"/>
  <c r="S69" i="38"/>
  <c r="R69" i="38"/>
  <c r="Q69" i="38"/>
  <c r="P69" i="38"/>
  <c r="O69" i="38"/>
  <c r="N69" i="38"/>
  <c r="M69" i="38"/>
  <c r="L69" i="38"/>
  <c r="K69" i="38"/>
  <c r="J69" i="38"/>
  <c r="I69" i="38"/>
  <c r="H69" i="38"/>
  <c r="G69" i="38"/>
  <c r="F69" i="38"/>
  <c r="E69" i="38"/>
  <c r="D69" i="38"/>
  <c r="T68" i="38"/>
  <c r="S68" i="38"/>
  <c r="R68" i="38"/>
  <c r="Q68" i="38"/>
  <c r="P68" i="38"/>
  <c r="O68" i="38"/>
  <c r="N68" i="38"/>
  <c r="M68" i="38"/>
  <c r="L68" i="38"/>
  <c r="K68" i="38"/>
  <c r="J68" i="38"/>
  <c r="I68" i="38"/>
  <c r="H68" i="38"/>
  <c r="G68" i="38"/>
  <c r="F68" i="38"/>
  <c r="E68" i="38"/>
  <c r="D68" i="38"/>
  <c r="T34" i="191"/>
  <c r="S34" i="191"/>
  <c r="T33" i="191"/>
  <c r="S33" i="191"/>
  <c r="T32" i="191"/>
  <c r="S32" i="191"/>
  <c r="T31" i="191"/>
  <c r="S31" i="191"/>
  <c r="T30" i="191"/>
  <c r="S30" i="191"/>
  <c r="T29" i="191"/>
  <c r="S29" i="191"/>
  <c r="T28" i="191"/>
  <c r="S28" i="191"/>
  <c r="T27" i="191"/>
  <c r="S27" i="191"/>
  <c r="T26" i="191"/>
  <c r="S26" i="191"/>
  <c r="T25" i="191"/>
  <c r="S25" i="191"/>
  <c r="T24" i="191"/>
  <c r="S24" i="191"/>
  <c r="T23" i="191"/>
  <c r="S23" i="191"/>
  <c r="T22" i="191"/>
  <c r="S22" i="191"/>
  <c r="T21" i="191"/>
  <c r="S21" i="191"/>
  <c r="T20" i="191"/>
  <c r="S20" i="191"/>
  <c r="T19" i="191"/>
  <c r="S19" i="191"/>
  <c r="T18" i="191"/>
  <c r="S18" i="191"/>
  <c r="T17" i="191"/>
  <c r="S17" i="191"/>
  <c r="T16" i="191"/>
  <c r="S16" i="191"/>
  <c r="T15" i="191"/>
  <c r="S15" i="191"/>
  <c r="T14" i="191"/>
  <c r="S14" i="191"/>
  <c r="T13" i="191"/>
  <c r="S13" i="191"/>
  <c r="T12" i="191"/>
  <c r="S12" i="191"/>
  <c r="T11" i="191"/>
  <c r="S11" i="191"/>
  <c r="T10" i="191"/>
  <c r="S10" i="191"/>
  <c r="U69" i="38"/>
  <c r="U70" i="38"/>
  <c r="U71" i="38"/>
  <c r="U72" i="38"/>
  <c r="U73" i="38"/>
  <c r="U74" i="38"/>
  <c r="U75" i="38"/>
  <c r="U76" i="38"/>
  <c r="U77" i="38"/>
  <c r="U78" i="38"/>
  <c r="U79" i="38"/>
  <c r="U80" i="38"/>
  <c r="U81" i="38"/>
  <c r="U82" i="38"/>
  <c r="U83" i="38"/>
  <c r="U84" i="38"/>
  <c r="U85" i="38"/>
  <c r="U86" i="38"/>
  <c r="U87" i="38"/>
  <c r="U88" i="38"/>
  <c r="U89" i="38"/>
  <c r="U90" i="38"/>
  <c r="U91" i="38"/>
  <c r="U92" i="38"/>
  <c r="U68" i="38"/>
  <c r="S34" i="38"/>
  <c r="T34" i="38"/>
  <c r="T93" i="38" s="1"/>
  <c r="T38" i="38" l="1"/>
  <c r="T39" i="38"/>
  <c r="T40" i="38"/>
  <c r="T41" i="38"/>
  <c r="T42" i="38"/>
  <c r="T43" i="38"/>
  <c r="T44" i="38"/>
  <c r="T45" i="38"/>
  <c r="T46" i="38"/>
  <c r="T47" i="38"/>
  <c r="T48" i="38"/>
  <c r="T49" i="38"/>
  <c r="T50" i="38"/>
  <c r="T51" i="38"/>
  <c r="T52" i="38"/>
  <c r="T53" i="38"/>
  <c r="T54" i="38"/>
  <c r="T55" i="38"/>
  <c r="T56" i="38"/>
  <c r="T57" i="38"/>
  <c r="T58" i="38"/>
  <c r="T59" i="38"/>
  <c r="T60" i="38"/>
  <c r="T61" i="38"/>
  <c r="T62" i="38"/>
  <c r="T63" i="38"/>
  <c r="S38" i="38"/>
  <c r="S39" i="38"/>
  <c r="S40" i="38"/>
  <c r="S41" i="38"/>
  <c r="S42" i="38"/>
  <c r="S43" i="38"/>
  <c r="S44" i="38"/>
  <c r="S45" i="38"/>
  <c r="S46" i="38"/>
  <c r="S47" i="38"/>
  <c r="S48" i="38"/>
  <c r="S49" i="38"/>
  <c r="S50" i="38"/>
  <c r="S51" i="38"/>
  <c r="S52" i="38"/>
  <c r="S53" i="38"/>
  <c r="S54" i="38"/>
  <c r="S55" i="38"/>
  <c r="S56" i="38"/>
  <c r="S57" i="38"/>
  <c r="S58" i="38"/>
  <c r="S59" i="38"/>
  <c r="S60" i="38"/>
  <c r="S61" i="38"/>
  <c r="S62" i="38"/>
  <c r="S63" i="38"/>
  <c r="T62" i="170"/>
  <c r="U70" i="183"/>
  <c r="U71" i="183"/>
  <c r="U72" i="183"/>
  <c r="U73" i="183"/>
  <c r="U74" i="183"/>
  <c r="U75" i="183"/>
  <c r="U76" i="183"/>
  <c r="U77" i="183"/>
  <c r="U78" i="183"/>
  <c r="U79" i="183"/>
  <c r="U80" i="183"/>
  <c r="U81" i="183"/>
  <c r="U82" i="183"/>
  <c r="U83" i="183"/>
  <c r="U84" i="183"/>
  <c r="U85" i="183"/>
  <c r="U86" i="183"/>
  <c r="U87" i="183"/>
  <c r="U88" i="183"/>
  <c r="U89" i="183"/>
  <c r="U90" i="183"/>
  <c r="U91" i="183"/>
  <c r="U92" i="183"/>
  <c r="U93" i="183"/>
  <c r="U69" i="183"/>
  <c r="T93" i="183"/>
  <c r="S93" i="183"/>
  <c r="T92" i="183"/>
  <c r="S92" i="183"/>
  <c r="T91" i="183"/>
  <c r="S91" i="183"/>
  <c r="T90" i="183"/>
  <c r="S90" i="183"/>
  <c r="T89" i="183"/>
  <c r="S89" i="183"/>
  <c r="T88" i="183"/>
  <c r="S88" i="183"/>
  <c r="T87" i="183"/>
  <c r="S87" i="183"/>
  <c r="T86" i="183"/>
  <c r="S86" i="183"/>
  <c r="T85" i="183"/>
  <c r="S85" i="183"/>
  <c r="T84" i="183"/>
  <c r="S84" i="183"/>
  <c r="T83" i="183"/>
  <c r="S83" i="183"/>
  <c r="T82" i="183"/>
  <c r="S82" i="183"/>
  <c r="T81" i="183"/>
  <c r="S81" i="183"/>
  <c r="T80" i="183"/>
  <c r="S80" i="183"/>
  <c r="T79" i="183"/>
  <c r="S79" i="183"/>
  <c r="T78" i="183"/>
  <c r="S78" i="183"/>
  <c r="T77" i="183"/>
  <c r="S77" i="183"/>
  <c r="T76" i="183"/>
  <c r="S76" i="183"/>
  <c r="T75" i="183"/>
  <c r="S75" i="183"/>
  <c r="T74" i="183"/>
  <c r="S74" i="183"/>
  <c r="T73" i="183"/>
  <c r="S73" i="183"/>
  <c r="T72" i="183"/>
  <c r="S72" i="183"/>
  <c r="T71" i="183"/>
  <c r="S71" i="183"/>
  <c r="T70" i="183"/>
  <c r="S70" i="183"/>
  <c r="T69" i="183"/>
  <c r="S69" i="183"/>
  <c r="S35" i="183"/>
  <c r="S35" i="191" s="1"/>
  <c r="T35" i="183"/>
  <c r="T35" i="191" s="1"/>
  <c r="S39" i="183" l="1"/>
  <c r="S40" i="183"/>
  <c r="S41" i="183"/>
  <c r="S42" i="183"/>
  <c r="S43" i="183"/>
  <c r="S44" i="183"/>
  <c r="S45" i="183"/>
  <c r="S46" i="183"/>
  <c r="S47" i="183"/>
  <c r="S48" i="183"/>
  <c r="S49" i="183"/>
  <c r="S50" i="183"/>
  <c r="S51" i="183"/>
  <c r="S52" i="183"/>
  <c r="S53" i="183"/>
  <c r="S54" i="183"/>
  <c r="S55" i="183"/>
  <c r="S56" i="183"/>
  <c r="S57" i="183"/>
  <c r="S58" i="183"/>
  <c r="S59" i="183"/>
  <c r="S60" i="183"/>
  <c r="S61" i="183"/>
  <c r="S62" i="183"/>
  <c r="S63" i="183"/>
  <c r="S64" i="183"/>
  <c r="T39" i="183"/>
  <c r="T40" i="183"/>
  <c r="T41" i="183"/>
  <c r="T42" i="183"/>
  <c r="T43" i="183"/>
  <c r="T44" i="183"/>
  <c r="T45" i="183"/>
  <c r="T46" i="183"/>
  <c r="T47" i="183"/>
  <c r="T48" i="183"/>
  <c r="T49" i="183"/>
  <c r="T50" i="183"/>
  <c r="T51" i="183"/>
  <c r="T52" i="183"/>
  <c r="T53" i="183"/>
  <c r="T54" i="183"/>
  <c r="T55" i="183"/>
  <c r="T56" i="183"/>
  <c r="T57" i="183"/>
  <c r="T58" i="183"/>
  <c r="T59" i="183"/>
  <c r="T60" i="183"/>
  <c r="T61" i="183"/>
  <c r="T62" i="183"/>
  <c r="T63" i="183"/>
  <c r="T64" i="183"/>
  <c r="T94" i="183"/>
  <c r="R8" i="187"/>
  <c r="R9" i="187"/>
  <c r="R10" i="187"/>
  <c r="R11" i="187"/>
  <c r="R12" i="187"/>
  <c r="R13" i="187"/>
  <c r="R14" i="187"/>
  <c r="R15" i="187"/>
  <c r="R16" i="187"/>
  <c r="R17" i="187"/>
  <c r="R18" i="187"/>
  <c r="R19" i="187"/>
  <c r="R20" i="187"/>
  <c r="R21" i="187"/>
  <c r="R22" i="187"/>
  <c r="R23" i="187"/>
  <c r="R24" i="187"/>
  <c r="R25" i="187"/>
  <c r="R26" i="187"/>
  <c r="R27" i="187"/>
  <c r="R28" i="187"/>
  <c r="R29" i="187"/>
  <c r="R30" i="187"/>
  <c r="R31" i="187"/>
  <c r="R32" i="187"/>
  <c r="R34" i="188"/>
  <c r="R34" i="189"/>
  <c r="C34" i="189"/>
  <c r="U92" i="189" s="1"/>
  <c r="D34" i="189"/>
  <c r="D63" i="189" s="1"/>
  <c r="E34" i="189"/>
  <c r="E59" i="189" s="1"/>
  <c r="F34" i="189"/>
  <c r="G34" i="189"/>
  <c r="H34" i="189"/>
  <c r="H61" i="189" s="1"/>
  <c r="I34" i="189"/>
  <c r="I51" i="189" s="1"/>
  <c r="J34" i="189"/>
  <c r="K34" i="189"/>
  <c r="L34" i="189"/>
  <c r="L44" i="189" s="1"/>
  <c r="M34" i="189"/>
  <c r="N92" i="189" s="1"/>
  <c r="N34" i="189"/>
  <c r="P34" i="189"/>
  <c r="Q34" i="189"/>
  <c r="R48" i="189"/>
  <c r="R52" i="189"/>
  <c r="R8" i="134"/>
  <c r="R9" i="134"/>
  <c r="R10" i="134"/>
  <c r="R11" i="134"/>
  <c r="R12" i="134"/>
  <c r="R13" i="134"/>
  <c r="R14" i="134"/>
  <c r="R15" i="134"/>
  <c r="R16" i="134"/>
  <c r="R17" i="134"/>
  <c r="R18" i="134"/>
  <c r="R19" i="134"/>
  <c r="R20" i="134"/>
  <c r="R21" i="134"/>
  <c r="R22" i="134"/>
  <c r="R23" i="134"/>
  <c r="R24" i="134"/>
  <c r="R25" i="134"/>
  <c r="R26" i="134"/>
  <c r="R27" i="134"/>
  <c r="R28" i="134"/>
  <c r="R29" i="134"/>
  <c r="R30" i="134"/>
  <c r="R31" i="134"/>
  <c r="R32" i="134"/>
  <c r="R34" i="145"/>
  <c r="Q34" i="145"/>
  <c r="S92" i="145" s="1"/>
  <c r="R34" i="129"/>
  <c r="S92" i="129" s="1"/>
  <c r="G47" i="179"/>
  <c r="H47" i="179"/>
  <c r="G48" i="179"/>
  <c r="H48" i="179"/>
  <c r="G49" i="179"/>
  <c r="H49" i="179"/>
  <c r="G50" i="179"/>
  <c r="H50" i="179"/>
  <c r="G51" i="179"/>
  <c r="H51" i="179"/>
  <c r="F23" i="179"/>
  <c r="G23" i="179"/>
  <c r="G24" i="179" s="1"/>
  <c r="H23" i="179"/>
  <c r="H42" i="179" s="1"/>
  <c r="F24" i="179"/>
  <c r="G63" i="179"/>
  <c r="H63" i="179"/>
  <c r="G47" i="54"/>
  <c r="G48" i="54"/>
  <c r="G49" i="54"/>
  <c r="G50" i="54"/>
  <c r="G51" i="54"/>
  <c r="F23" i="54"/>
  <c r="G23" i="54"/>
  <c r="G24" i="54" s="1"/>
  <c r="G63" i="54"/>
  <c r="G47" i="178"/>
  <c r="G48" i="178"/>
  <c r="G49" i="178"/>
  <c r="G50" i="178"/>
  <c r="G51" i="178"/>
  <c r="F23" i="178"/>
  <c r="F24" i="178" s="1"/>
  <c r="G23" i="178"/>
  <c r="G24" i="178"/>
  <c r="G43" i="178" s="1"/>
  <c r="G63" i="178"/>
  <c r="G49" i="53"/>
  <c r="G50" i="53"/>
  <c r="G51" i="53"/>
  <c r="G52" i="53"/>
  <c r="G53" i="53"/>
  <c r="G54" i="53"/>
  <c r="F24" i="53"/>
  <c r="G24" i="53"/>
  <c r="F25" i="53"/>
  <c r="G25" i="53"/>
  <c r="G66" i="53"/>
  <c r="G47" i="177"/>
  <c r="G48" i="177"/>
  <c r="G49" i="177"/>
  <c r="G50" i="177"/>
  <c r="G51" i="177"/>
  <c r="F23" i="177"/>
  <c r="G23" i="177"/>
  <c r="G61" i="177"/>
  <c r="G24" i="177"/>
  <c r="G43" i="177" s="1"/>
  <c r="G63" i="177"/>
  <c r="G47" i="52"/>
  <c r="G48" i="52"/>
  <c r="G49" i="52"/>
  <c r="G50" i="52"/>
  <c r="G51" i="52"/>
  <c r="F23" i="52"/>
  <c r="F24" i="52" s="1"/>
  <c r="F43" i="52" s="1"/>
  <c r="G23" i="52"/>
  <c r="G24" i="52" s="1"/>
  <c r="G63" i="52"/>
  <c r="F48" i="176"/>
  <c r="G48" i="176"/>
  <c r="F49" i="176"/>
  <c r="G49" i="176"/>
  <c r="F50" i="176"/>
  <c r="G50" i="176"/>
  <c r="F51" i="176"/>
  <c r="G51" i="176"/>
  <c r="E23" i="176"/>
  <c r="F61" i="176" s="1"/>
  <c r="F23" i="176"/>
  <c r="F24" i="176" s="1"/>
  <c r="G23" i="176"/>
  <c r="G61" i="176" s="1"/>
  <c r="G24" i="176"/>
  <c r="G43" i="176" s="1"/>
  <c r="F63" i="176"/>
  <c r="G63" i="176"/>
  <c r="G47" i="176"/>
  <c r="F23" i="51"/>
  <c r="F24" i="51" s="1"/>
  <c r="G23" i="51"/>
  <c r="F23" i="175"/>
  <c r="G23" i="175"/>
  <c r="G24" i="175" s="1"/>
  <c r="F23" i="49"/>
  <c r="G23" i="49"/>
  <c r="G24" i="49" s="1"/>
  <c r="G47" i="174"/>
  <c r="G48" i="174"/>
  <c r="G49" i="174"/>
  <c r="G50" i="174"/>
  <c r="G51" i="174"/>
  <c r="F23" i="174"/>
  <c r="F24" i="174" s="1"/>
  <c r="G62" i="174" s="1"/>
  <c r="G23" i="174"/>
  <c r="G61" i="174"/>
  <c r="G24" i="174"/>
  <c r="G63" i="174"/>
  <c r="R23" i="173"/>
  <c r="G47" i="173"/>
  <c r="H47" i="173"/>
  <c r="G48" i="173"/>
  <c r="H48" i="173"/>
  <c r="G49" i="173"/>
  <c r="H49" i="173"/>
  <c r="G50" i="173"/>
  <c r="H50" i="173"/>
  <c r="G51" i="173"/>
  <c r="H51" i="173"/>
  <c r="F23" i="173"/>
  <c r="G23" i="173"/>
  <c r="G61" i="173"/>
  <c r="H23" i="173"/>
  <c r="F24" i="173"/>
  <c r="G24" i="173"/>
  <c r="G43" i="173" s="1"/>
  <c r="H24" i="173"/>
  <c r="G63" i="173"/>
  <c r="H63" i="173"/>
  <c r="R23" i="48"/>
  <c r="R24" i="48"/>
  <c r="R24" i="172"/>
  <c r="R25" i="172"/>
  <c r="R24" i="47"/>
  <c r="R25" i="47"/>
  <c r="R23" i="171"/>
  <c r="S61" i="171" s="1"/>
  <c r="R24" i="171"/>
  <c r="S62" i="171" s="1"/>
  <c r="C24" i="46"/>
  <c r="D24" i="46"/>
  <c r="D25" i="46"/>
  <c r="R24" i="46"/>
  <c r="R23" i="170"/>
  <c r="C23" i="170"/>
  <c r="C34" i="188"/>
  <c r="R67" i="188"/>
  <c r="R68" i="188"/>
  <c r="R69" i="188"/>
  <c r="R70" i="188"/>
  <c r="R71" i="188"/>
  <c r="R72" i="188"/>
  <c r="R73" i="188"/>
  <c r="R74" i="188"/>
  <c r="R75" i="188"/>
  <c r="R76" i="188"/>
  <c r="R77" i="188"/>
  <c r="R78" i="188"/>
  <c r="R79" i="188"/>
  <c r="R80" i="188"/>
  <c r="R81" i="188"/>
  <c r="R82" i="188"/>
  <c r="R83" i="188"/>
  <c r="R84" i="188"/>
  <c r="R85" i="188"/>
  <c r="R86" i="188"/>
  <c r="R87" i="188"/>
  <c r="R88" i="188"/>
  <c r="R89" i="188"/>
  <c r="R90" i="188"/>
  <c r="R91" i="188"/>
  <c r="Q34" i="188"/>
  <c r="R92" i="188" s="1"/>
  <c r="D34" i="188"/>
  <c r="E34" i="188"/>
  <c r="E92" i="188" s="1"/>
  <c r="F34" i="188"/>
  <c r="G34" i="188"/>
  <c r="G39" i="188" s="1"/>
  <c r="H34" i="188"/>
  <c r="I34" i="188"/>
  <c r="I57" i="188" s="1"/>
  <c r="J34" i="188"/>
  <c r="K34" i="188"/>
  <c r="K33" i="187" s="1"/>
  <c r="L34" i="188"/>
  <c r="M34" i="188"/>
  <c r="M43" i="188" s="1"/>
  <c r="N34" i="188"/>
  <c r="P34" i="188"/>
  <c r="Q34" i="129"/>
  <c r="Q33" i="134" s="1"/>
  <c r="C34" i="129"/>
  <c r="C61" i="129" s="1"/>
  <c r="R67" i="129"/>
  <c r="R68" i="129"/>
  <c r="R69" i="129"/>
  <c r="R70" i="129"/>
  <c r="R71" i="129"/>
  <c r="R72" i="129"/>
  <c r="R73" i="129"/>
  <c r="R74" i="129"/>
  <c r="R75" i="129"/>
  <c r="R76" i="129"/>
  <c r="R77" i="129"/>
  <c r="R78" i="129"/>
  <c r="R79" i="129"/>
  <c r="R80" i="129"/>
  <c r="R81" i="129"/>
  <c r="R82" i="129"/>
  <c r="R83" i="129"/>
  <c r="R84" i="129"/>
  <c r="R85" i="129"/>
  <c r="R86" i="129"/>
  <c r="R87" i="129"/>
  <c r="R88" i="129"/>
  <c r="R89" i="129"/>
  <c r="R90" i="129"/>
  <c r="R91" i="129"/>
  <c r="D34" i="129"/>
  <c r="D58" i="129" s="1"/>
  <c r="E34" i="129"/>
  <c r="F34" i="129"/>
  <c r="F58" i="129" s="1"/>
  <c r="G34" i="129"/>
  <c r="H34" i="129"/>
  <c r="H61" i="129" s="1"/>
  <c r="I34" i="129"/>
  <c r="J34" i="129"/>
  <c r="J62" i="129" s="1"/>
  <c r="K34" i="129"/>
  <c r="L34" i="129"/>
  <c r="L44" i="129" s="1"/>
  <c r="M34" i="129"/>
  <c r="N34" i="129"/>
  <c r="N38" i="129" s="1"/>
  <c r="P34" i="129"/>
  <c r="P48" i="129" s="1"/>
  <c r="U68" i="145"/>
  <c r="U69" i="145"/>
  <c r="U70" i="145"/>
  <c r="U71" i="145"/>
  <c r="U72" i="145"/>
  <c r="U73" i="145"/>
  <c r="U74" i="145"/>
  <c r="U75" i="145"/>
  <c r="U76" i="145"/>
  <c r="U77" i="145"/>
  <c r="U78" i="145"/>
  <c r="U79" i="145"/>
  <c r="U80" i="145"/>
  <c r="U81" i="145"/>
  <c r="U82" i="145"/>
  <c r="U83" i="145"/>
  <c r="U84" i="145"/>
  <c r="U85" i="145"/>
  <c r="U86" i="145"/>
  <c r="U87" i="145"/>
  <c r="U88" i="145"/>
  <c r="U89" i="145"/>
  <c r="U90" i="145"/>
  <c r="U91" i="145"/>
  <c r="C34" i="145"/>
  <c r="U67" i="145"/>
  <c r="Q67" i="145"/>
  <c r="R67" i="145"/>
  <c r="Q68" i="145"/>
  <c r="R68" i="145"/>
  <c r="Q69" i="145"/>
  <c r="R69" i="145"/>
  <c r="Q70" i="145"/>
  <c r="R70" i="145"/>
  <c r="Q71" i="145"/>
  <c r="R71" i="145"/>
  <c r="Q72" i="145"/>
  <c r="R72" i="145"/>
  <c r="Q73" i="145"/>
  <c r="R73" i="145"/>
  <c r="Q74" i="145"/>
  <c r="R74" i="145"/>
  <c r="Q75" i="145"/>
  <c r="R75" i="145"/>
  <c r="Q76" i="145"/>
  <c r="R76" i="145"/>
  <c r="Q77" i="145"/>
  <c r="R77" i="145"/>
  <c r="Q78" i="145"/>
  <c r="R78" i="145"/>
  <c r="Q79" i="145"/>
  <c r="R79" i="145"/>
  <c r="Q80" i="145"/>
  <c r="R80" i="145"/>
  <c r="Q81" i="145"/>
  <c r="R81" i="145"/>
  <c r="Q82" i="145"/>
  <c r="R82" i="145"/>
  <c r="Q83" i="145"/>
  <c r="R83" i="145"/>
  <c r="Q84" i="145"/>
  <c r="R84" i="145"/>
  <c r="Q85" i="145"/>
  <c r="R85" i="145"/>
  <c r="Q86" i="145"/>
  <c r="R86" i="145"/>
  <c r="Q87" i="145"/>
  <c r="R87" i="145"/>
  <c r="Q88" i="145"/>
  <c r="R88" i="145"/>
  <c r="Q89" i="145"/>
  <c r="R89" i="145"/>
  <c r="Q90" i="145"/>
  <c r="R90" i="145"/>
  <c r="Q91" i="145"/>
  <c r="R91" i="145"/>
  <c r="O34" i="145"/>
  <c r="Q92" i="145" s="1"/>
  <c r="P34" i="145"/>
  <c r="U10" i="145"/>
  <c r="U11" i="145"/>
  <c r="U12" i="145"/>
  <c r="U13" i="145"/>
  <c r="U14" i="145"/>
  <c r="U15" i="145"/>
  <c r="U16" i="145"/>
  <c r="U17" i="145"/>
  <c r="U18" i="145"/>
  <c r="U19" i="145"/>
  <c r="U20" i="145"/>
  <c r="U21" i="145"/>
  <c r="U22" i="145"/>
  <c r="U23" i="145"/>
  <c r="U24" i="145"/>
  <c r="U25" i="145"/>
  <c r="U26" i="145"/>
  <c r="U27" i="145"/>
  <c r="U28" i="145"/>
  <c r="U29" i="145"/>
  <c r="U30" i="145"/>
  <c r="U31" i="145"/>
  <c r="U32" i="145"/>
  <c r="U33" i="145"/>
  <c r="D34" i="145"/>
  <c r="D62" i="145" s="1"/>
  <c r="E34" i="145"/>
  <c r="E39" i="145" s="1"/>
  <c r="F34" i="145"/>
  <c r="G34" i="145"/>
  <c r="H34" i="145"/>
  <c r="H47" i="145" s="1"/>
  <c r="I34" i="145"/>
  <c r="I41" i="145" s="1"/>
  <c r="J34" i="145"/>
  <c r="K34" i="145"/>
  <c r="L34" i="145"/>
  <c r="M34" i="145"/>
  <c r="M48" i="145" s="1"/>
  <c r="N34" i="145"/>
  <c r="N58" i="145" s="1"/>
  <c r="U9" i="145"/>
  <c r="R38" i="145"/>
  <c r="R42" i="145"/>
  <c r="R46" i="145"/>
  <c r="R50" i="145"/>
  <c r="R54" i="145"/>
  <c r="R58" i="145"/>
  <c r="R62" i="145"/>
  <c r="Q38" i="145"/>
  <c r="Q39" i="145"/>
  <c r="Q40" i="145"/>
  <c r="Q41" i="145"/>
  <c r="Q42" i="145"/>
  <c r="Q43" i="145"/>
  <c r="Q44" i="145"/>
  <c r="Q45" i="145"/>
  <c r="Q46" i="145"/>
  <c r="Q47" i="145"/>
  <c r="Q48" i="145"/>
  <c r="Q49" i="145"/>
  <c r="Q50" i="145"/>
  <c r="Q51" i="145"/>
  <c r="Q52" i="145"/>
  <c r="Q53" i="145"/>
  <c r="Q54" i="145"/>
  <c r="Q55" i="145"/>
  <c r="Q56" i="145"/>
  <c r="Q57" i="145"/>
  <c r="Q58" i="145"/>
  <c r="Q59" i="145"/>
  <c r="Q60" i="145"/>
  <c r="Q61" i="145"/>
  <c r="Q62" i="145"/>
  <c r="Q63" i="145"/>
  <c r="R34" i="76"/>
  <c r="C34" i="76"/>
  <c r="R35" i="76"/>
  <c r="C35" i="76"/>
  <c r="R71" i="76"/>
  <c r="R72" i="76"/>
  <c r="R73" i="76"/>
  <c r="R74" i="76"/>
  <c r="R75" i="76"/>
  <c r="R76" i="76"/>
  <c r="R77" i="76"/>
  <c r="R78" i="76"/>
  <c r="R79" i="76"/>
  <c r="R80" i="76"/>
  <c r="R81" i="76"/>
  <c r="R82" i="76"/>
  <c r="R83" i="76"/>
  <c r="R84" i="76"/>
  <c r="R85" i="76"/>
  <c r="R86" i="76"/>
  <c r="R87" i="76"/>
  <c r="R88" i="76"/>
  <c r="R89" i="76"/>
  <c r="R90" i="76"/>
  <c r="R91" i="76"/>
  <c r="R92" i="76"/>
  <c r="R93" i="76"/>
  <c r="R94" i="76"/>
  <c r="R95" i="76"/>
  <c r="Q34" i="76"/>
  <c r="Q35" i="76" s="1"/>
  <c r="R98" i="76"/>
  <c r="R40" i="76"/>
  <c r="R41" i="76"/>
  <c r="R42" i="76"/>
  <c r="R43" i="76"/>
  <c r="R44" i="76"/>
  <c r="R45" i="76"/>
  <c r="R46" i="76"/>
  <c r="R47" i="76"/>
  <c r="R48" i="76"/>
  <c r="R49" i="76"/>
  <c r="R50" i="76"/>
  <c r="R51" i="76"/>
  <c r="R52" i="76"/>
  <c r="R53" i="76"/>
  <c r="R54" i="76"/>
  <c r="R55" i="76"/>
  <c r="R56" i="76"/>
  <c r="R57" i="76"/>
  <c r="R58" i="76"/>
  <c r="R59" i="76"/>
  <c r="R60" i="76"/>
  <c r="R61" i="76"/>
  <c r="R62" i="76"/>
  <c r="R63" i="76"/>
  <c r="R64" i="76"/>
  <c r="R65" i="76"/>
  <c r="R66" i="76"/>
  <c r="R67" i="76"/>
  <c r="D34" i="76"/>
  <c r="E34" i="76"/>
  <c r="F34" i="76"/>
  <c r="F35" i="76" s="1"/>
  <c r="F66" i="76" s="1"/>
  <c r="G34" i="76"/>
  <c r="G35" i="76" s="1"/>
  <c r="G66" i="76" s="1"/>
  <c r="H34" i="76"/>
  <c r="H65" i="76" s="1"/>
  <c r="I34" i="76"/>
  <c r="J96" i="76" s="1"/>
  <c r="J34" i="76"/>
  <c r="J35" i="76" s="1"/>
  <c r="K34" i="76"/>
  <c r="K35" i="76" s="1"/>
  <c r="K66" i="76" s="1"/>
  <c r="L34" i="76"/>
  <c r="M34" i="76"/>
  <c r="M65" i="76" s="1"/>
  <c r="N34" i="76"/>
  <c r="N35" i="76" s="1"/>
  <c r="P34" i="76"/>
  <c r="I35" i="76"/>
  <c r="I66" i="76" s="1"/>
  <c r="R34" i="190"/>
  <c r="S96" i="190" s="1"/>
  <c r="C34" i="190"/>
  <c r="R35" i="190"/>
  <c r="S97" i="190" s="1"/>
  <c r="C35" i="190"/>
  <c r="R71" i="190"/>
  <c r="R72" i="190"/>
  <c r="R73" i="190"/>
  <c r="R74" i="190"/>
  <c r="R75" i="190"/>
  <c r="R76" i="190"/>
  <c r="R77" i="190"/>
  <c r="R78" i="190"/>
  <c r="R79" i="190"/>
  <c r="R80" i="190"/>
  <c r="R81" i="190"/>
  <c r="R82" i="190"/>
  <c r="R83" i="190"/>
  <c r="R84" i="190"/>
  <c r="R85" i="190"/>
  <c r="R86" i="190"/>
  <c r="R87" i="190"/>
  <c r="R88" i="190"/>
  <c r="R89" i="190"/>
  <c r="R90" i="190"/>
  <c r="R91" i="190"/>
  <c r="R92" i="190"/>
  <c r="R93" i="190"/>
  <c r="R94" i="190"/>
  <c r="R95" i="190"/>
  <c r="Q34" i="190"/>
  <c r="Q35" i="190" s="1"/>
  <c r="R98" i="190"/>
  <c r="R40" i="190"/>
  <c r="R41" i="190"/>
  <c r="R42" i="190"/>
  <c r="R43" i="190"/>
  <c r="R44" i="190"/>
  <c r="R45" i="190"/>
  <c r="R46" i="190"/>
  <c r="R47" i="190"/>
  <c r="R48" i="190"/>
  <c r="R49" i="190"/>
  <c r="R50" i="190"/>
  <c r="R51" i="190"/>
  <c r="R52" i="190"/>
  <c r="R53" i="190"/>
  <c r="R54" i="190"/>
  <c r="R55" i="190"/>
  <c r="R56" i="190"/>
  <c r="R57" i="190"/>
  <c r="R58" i="190"/>
  <c r="R59" i="190"/>
  <c r="R60" i="190"/>
  <c r="R61" i="190"/>
  <c r="R62" i="190"/>
  <c r="R63" i="190"/>
  <c r="R64" i="190"/>
  <c r="R65" i="190"/>
  <c r="R66" i="190"/>
  <c r="R67" i="190"/>
  <c r="R23" i="67"/>
  <c r="C23" i="67"/>
  <c r="C24" i="67" s="1"/>
  <c r="C43" i="67" s="1"/>
  <c r="Q47" i="67"/>
  <c r="R47" i="67"/>
  <c r="Q48" i="67"/>
  <c r="R48" i="67"/>
  <c r="Q49" i="67"/>
  <c r="R49" i="67"/>
  <c r="Q50" i="67"/>
  <c r="R50" i="67"/>
  <c r="Q51" i="67"/>
  <c r="R51" i="67"/>
  <c r="O23" i="67"/>
  <c r="Q23" i="67"/>
  <c r="P23" i="67"/>
  <c r="R61" i="67" s="1"/>
  <c r="O24" i="67"/>
  <c r="Q63" i="67"/>
  <c r="R63" i="67"/>
  <c r="Q28" i="67"/>
  <c r="R28" i="67"/>
  <c r="Q29" i="67"/>
  <c r="R29" i="67"/>
  <c r="Q30" i="67"/>
  <c r="R30" i="67"/>
  <c r="Q31" i="67"/>
  <c r="R31" i="67"/>
  <c r="Q32" i="67"/>
  <c r="R32" i="67"/>
  <c r="Q42" i="67"/>
  <c r="Q44" i="67"/>
  <c r="R44" i="67"/>
  <c r="D23" i="67"/>
  <c r="E23" i="67"/>
  <c r="E42" i="67" s="1"/>
  <c r="F23" i="67"/>
  <c r="F24" i="67" s="1"/>
  <c r="F43" i="67" s="1"/>
  <c r="G23" i="67"/>
  <c r="G42" i="67" s="1"/>
  <c r="H23" i="67"/>
  <c r="I23" i="67"/>
  <c r="I61" i="67" s="1"/>
  <c r="J23" i="67"/>
  <c r="J24" i="67" s="1"/>
  <c r="K23" i="67"/>
  <c r="K42" i="67" s="1"/>
  <c r="L23" i="67"/>
  <c r="M23" i="67"/>
  <c r="M24" i="67" s="1"/>
  <c r="N23" i="67"/>
  <c r="D24" i="67"/>
  <c r="D43" i="67" s="1"/>
  <c r="H24" i="67"/>
  <c r="H43" i="67" s="1"/>
  <c r="L24" i="67"/>
  <c r="N24" i="67"/>
  <c r="R23" i="179"/>
  <c r="C23" i="179"/>
  <c r="C24" i="179" s="1"/>
  <c r="R24" i="179"/>
  <c r="R47" i="179"/>
  <c r="R48" i="179"/>
  <c r="R49" i="179"/>
  <c r="R50" i="179"/>
  <c r="R51" i="179"/>
  <c r="Q23" i="179"/>
  <c r="Q24" i="179" s="1"/>
  <c r="R63" i="179"/>
  <c r="R28" i="179"/>
  <c r="R29" i="179"/>
  <c r="R30" i="179"/>
  <c r="R31" i="179"/>
  <c r="R32" i="179"/>
  <c r="R42" i="179"/>
  <c r="R43" i="179"/>
  <c r="R44" i="179"/>
  <c r="D23" i="179"/>
  <c r="E23" i="179"/>
  <c r="E24" i="179" s="1"/>
  <c r="E43" i="179" s="1"/>
  <c r="I23" i="179"/>
  <c r="J23" i="179"/>
  <c r="J24" i="179" s="1"/>
  <c r="K23" i="179"/>
  <c r="K42" i="179" s="1"/>
  <c r="L23" i="179"/>
  <c r="L42" i="179" s="1"/>
  <c r="M23" i="179"/>
  <c r="N23" i="179"/>
  <c r="N24" i="179" s="1"/>
  <c r="P23" i="179"/>
  <c r="D24" i="179"/>
  <c r="I24" i="179"/>
  <c r="I43" i="179" s="1"/>
  <c r="K24" i="179"/>
  <c r="M24" i="179"/>
  <c r="M43" i="179" s="1"/>
  <c r="P24" i="179"/>
  <c r="R23" i="54"/>
  <c r="C23" i="54"/>
  <c r="C24" i="54" s="1"/>
  <c r="R24" i="54"/>
  <c r="R47" i="54"/>
  <c r="R48" i="54"/>
  <c r="R49" i="54"/>
  <c r="R50" i="54"/>
  <c r="R51" i="54"/>
  <c r="Q23" i="54"/>
  <c r="Q24" i="54" s="1"/>
  <c r="R61" i="54"/>
  <c r="R63" i="54"/>
  <c r="R28" i="54"/>
  <c r="R29" i="54"/>
  <c r="R30" i="54"/>
  <c r="R31" i="54"/>
  <c r="R32" i="54"/>
  <c r="R42" i="54"/>
  <c r="R44" i="54"/>
  <c r="D23" i="54"/>
  <c r="D24" i="54" s="1"/>
  <c r="E23" i="54"/>
  <c r="F61" i="54" s="1"/>
  <c r="H23" i="54"/>
  <c r="H61" i="54" s="1"/>
  <c r="I23" i="54"/>
  <c r="J23" i="54"/>
  <c r="J24" i="54" s="1"/>
  <c r="K23" i="54"/>
  <c r="L23" i="54"/>
  <c r="M23" i="54"/>
  <c r="M24" i="54" s="1"/>
  <c r="M43" i="54" s="1"/>
  <c r="N23" i="54"/>
  <c r="N24" i="54" s="1"/>
  <c r="P23" i="54"/>
  <c r="I24" i="54"/>
  <c r="R23" i="178"/>
  <c r="C23" i="178"/>
  <c r="R24" i="178"/>
  <c r="C24" i="178"/>
  <c r="R47" i="178"/>
  <c r="R48" i="178"/>
  <c r="R49" i="178"/>
  <c r="R50" i="178"/>
  <c r="R51" i="178"/>
  <c r="Q23" i="178"/>
  <c r="R61" i="178" s="1"/>
  <c r="R63" i="178"/>
  <c r="R28" i="178"/>
  <c r="R29" i="178"/>
  <c r="R30" i="178"/>
  <c r="R31" i="178"/>
  <c r="R32" i="178"/>
  <c r="R42" i="178"/>
  <c r="R44" i="178"/>
  <c r="D23" i="178"/>
  <c r="E23" i="178"/>
  <c r="E24" i="178" s="1"/>
  <c r="H23" i="178"/>
  <c r="H42" i="178" s="1"/>
  <c r="I23" i="178"/>
  <c r="I42" i="178" s="1"/>
  <c r="J23" i="178"/>
  <c r="K23" i="178"/>
  <c r="K61" i="178" s="1"/>
  <c r="L23" i="178"/>
  <c r="L24" i="178" s="1"/>
  <c r="M23" i="178"/>
  <c r="N61" i="178" s="1"/>
  <c r="N23" i="178"/>
  <c r="P23" i="178"/>
  <c r="D24" i="178"/>
  <c r="I24" i="178"/>
  <c r="I43" i="178" s="1"/>
  <c r="J24" i="178"/>
  <c r="M24" i="178"/>
  <c r="N62" i="178" s="1"/>
  <c r="N24" i="178"/>
  <c r="R24" i="53"/>
  <c r="C24" i="53"/>
  <c r="R25" i="53"/>
  <c r="R49" i="53"/>
  <c r="R50" i="53"/>
  <c r="R51" i="53"/>
  <c r="R52" i="53"/>
  <c r="R53" i="53"/>
  <c r="R54" i="53"/>
  <c r="Q24" i="53"/>
  <c r="Q44" i="53" s="1"/>
  <c r="R66" i="53"/>
  <c r="R29" i="53"/>
  <c r="U29" i="53"/>
  <c r="R30" i="53"/>
  <c r="U30" i="53"/>
  <c r="R31" i="53"/>
  <c r="U31" i="53"/>
  <c r="R32" i="53"/>
  <c r="U32" i="53"/>
  <c r="R33" i="53"/>
  <c r="U33" i="53"/>
  <c r="R34" i="53"/>
  <c r="U34" i="53"/>
  <c r="R44" i="53"/>
  <c r="D24" i="53"/>
  <c r="D44" i="53" s="1"/>
  <c r="E24" i="53"/>
  <c r="F64" i="53" s="1"/>
  <c r="H24" i="53"/>
  <c r="H25" i="53" s="1"/>
  <c r="I24" i="53"/>
  <c r="I25" i="53" s="1"/>
  <c r="J24" i="53"/>
  <c r="K24" i="53"/>
  <c r="K25" i="53" s="1"/>
  <c r="L24" i="53"/>
  <c r="L44" i="53" s="1"/>
  <c r="M24" i="53"/>
  <c r="M25" i="53" s="1"/>
  <c r="M45" i="53" s="1"/>
  <c r="N24" i="53"/>
  <c r="P24" i="53"/>
  <c r="D25" i="53"/>
  <c r="J25" i="53"/>
  <c r="K65" i="53" s="1"/>
  <c r="N25" i="53"/>
  <c r="R46" i="53"/>
  <c r="U46" i="53"/>
  <c r="R23" i="177"/>
  <c r="C23" i="177"/>
  <c r="R24" i="177"/>
  <c r="R47" i="177"/>
  <c r="R48" i="177"/>
  <c r="R49" i="177"/>
  <c r="R50" i="177"/>
  <c r="R51" i="177"/>
  <c r="Q23" i="177"/>
  <c r="Q24" i="177" s="1"/>
  <c r="R63" i="177"/>
  <c r="R28" i="177"/>
  <c r="R29" i="177"/>
  <c r="R30" i="177"/>
  <c r="R31" i="177"/>
  <c r="R32" i="177"/>
  <c r="R42" i="177"/>
  <c r="R43" i="177"/>
  <c r="R44" i="177"/>
  <c r="D23" i="177"/>
  <c r="D24" i="177" s="1"/>
  <c r="E23" i="177"/>
  <c r="E24" i="177" s="1"/>
  <c r="E43" i="177" s="1"/>
  <c r="H23" i="177"/>
  <c r="H24" i="177" s="1"/>
  <c r="I23" i="177"/>
  <c r="I24" i="177" s="1"/>
  <c r="I43" i="177" s="1"/>
  <c r="J23" i="177"/>
  <c r="K23" i="177"/>
  <c r="K61" i="177" s="1"/>
  <c r="L23" i="177"/>
  <c r="L24" i="177" s="1"/>
  <c r="M23" i="177"/>
  <c r="M24" i="177" s="1"/>
  <c r="M43" i="177" s="1"/>
  <c r="N23" i="177"/>
  <c r="N24" i="177" s="1"/>
  <c r="P23" i="177"/>
  <c r="K24" i="177"/>
  <c r="K43" i="177" s="1"/>
  <c r="R23" i="52"/>
  <c r="S61" i="52" s="1"/>
  <c r="C23" i="52"/>
  <c r="C24" i="52" s="1"/>
  <c r="R24" i="52"/>
  <c r="S62" i="52" s="1"/>
  <c r="R47" i="52"/>
  <c r="R48" i="52"/>
  <c r="R49" i="52"/>
  <c r="R50" i="52"/>
  <c r="R51" i="52"/>
  <c r="Q23" i="52"/>
  <c r="Q24" i="52" s="1"/>
  <c r="R61" i="52"/>
  <c r="R63" i="52"/>
  <c r="R28" i="52"/>
  <c r="R29" i="52"/>
  <c r="R30" i="52"/>
  <c r="R31" i="52"/>
  <c r="R32" i="52"/>
  <c r="R42" i="52"/>
  <c r="R44" i="52"/>
  <c r="D23" i="52"/>
  <c r="D24" i="52" s="1"/>
  <c r="E23" i="52"/>
  <c r="H23" i="52"/>
  <c r="H42" i="52" s="1"/>
  <c r="I23" i="52"/>
  <c r="I24" i="52" s="1"/>
  <c r="J23" i="52"/>
  <c r="J24" i="52" s="1"/>
  <c r="K23" i="52"/>
  <c r="L23" i="52"/>
  <c r="L42" i="52" s="1"/>
  <c r="M23" i="52"/>
  <c r="M24" i="52" s="1"/>
  <c r="M43" i="52" s="1"/>
  <c r="N23" i="52"/>
  <c r="N24" i="52" s="1"/>
  <c r="P23" i="52"/>
  <c r="U42" i="52" s="1"/>
  <c r="E24" i="52"/>
  <c r="E43" i="52" s="1"/>
  <c r="K24" i="52"/>
  <c r="P24" i="52"/>
  <c r="R23" i="176"/>
  <c r="R24" i="176"/>
  <c r="C23" i="176"/>
  <c r="C24" i="176" s="1"/>
  <c r="R47" i="176"/>
  <c r="R48" i="176"/>
  <c r="R49" i="176"/>
  <c r="R50" i="176"/>
  <c r="R51" i="176"/>
  <c r="Q23" i="176"/>
  <c r="Q24" i="176" s="1"/>
  <c r="R63" i="176"/>
  <c r="R28" i="176"/>
  <c r="R29" i="176"/>
  <c r="R30" i="176"/>
  <c r="R31" i="176"/>
  <c r="R32" i="176"/>
  <c r="R42" i="176"/>
  <c r="R44" i="176"/>
  <c r="D23" i="176"/>
  <c r="E61" i="176" s="1"/>
  <c r="H23" i="176"/>
  <c r="H24" i="176" s="1"/>
  <c r="I23" i="176"/>
  <c r="J23" i="176"/>
  <c r="J42" i="176" s="1"/>
  <c r="K23" i="176"/>
  <c r="K42" i="176" s="1"/>
  <c r="L23" i="176"/>
  <c r="L24" i="176" s="1"/>
  <c r="M23" i="176"/>
  <c r="N23" i="176"/>
  <c r="N61" i="176" s="1"/>
  <c r="P23" i="176"/>
  <c r="I24" i="176"/>
  <c r="I43" i="176" s="1"/>
  <c r="M24" i="176"/>
  <c r="M43" i="176" s="1"/>
  <c r="R23" i="51"/>
  <c r="S61" i="51" s="1"/>
  <c r="R24" i="51"/>
  <c r="S62" i="51" s="1"/>
  <c r="C23" i="51"/>
  <c r="C24" i="51"/>
  <c r="R47" i="51"/>
  <c r="R48" i="51"/>
  <c r="R49" i="51"/>
  <c r="R50" i="51"/>
  <c r="R51" i="51"/>
  <c r="Q23" i="51"/>
  <c r="Q24" i="51" s="1"/>
  <c r="R63" i="51"/>
  <c r="D23" i="51"/>
  <c r="D24" i="51" s="1"/>
  <c r="E23" i="51"/>
  <c r="H23" i="51"/>
  <c r="I23" i="51"/>
  <c r="J23" i="51"/>
  <c r="K23" i="51"/>
  <c r="K24" i="51" s="1"/>
  <c r="L23" i="51"/>
  <c r="M23" i="51"/>
  <c r="N23" i="51"/>
  <c r="P23" i="51"/>
  <c r="H24" i="51"/>
  <c r="I24" i="51"/>
  <c r="L24" i="51"/>
  <c r="M24" i="51"/>
  <c r="N24" i="51"/>
  <c r="R23" i="175"/>
  <c r="R24" i="175"/>
  <c r="C23" i="175"/>
  <c r="C24" i="175" s="1"/>
  <c r="R47" i="175"/>
  <c r="R48" i="175"/>
  <c r="R49" i="175"/>
  <c r="R50" i="175"/>
  <c r="R51" i="175"/>
  <c r="Q23" i="175"/>
  <c r="Q24" i="175" s="1"/>
  <c r="R63" i="175"/>
  <c r="D23" i="175"/>
  <c r="E23" i="175"/>
  <c r="H23" i="175"/>
  <c r="H24" i="175" s="1"/>
  <c r="I23" i="175"/>
  <c r="I24" i="175" s="1"/>
  <c r="J23" i="175"/>
  <c r="K23" i="175"/>
  <c r="K24" i="175" s="1"/>
  <c r="L23" i="175"/>
  <c r="L24" i="175" s="1"/>
  <c r="M23" i="175"/>
  <c r="M24" i="175" s="1"/>
  <c r="N23" i="175"/>
  <c r="P23" i="175"/>
  <c r="E24" i="175"/>
  <c r="R23" i="50"/>
  <c r="C23" i="50"/>
  <c r="C24" i="50" s="1"/>
  <c r="R24" i="50"/>
  <c r="R47" i="50"/>
  <c r="R48" i="50"/>
  <c r="R49" i="50"/>
  <c r="R50" i="50"/>
  <c r="R51" i="50"/>
  <c r="Q23" i="50"/>
  <c r="R63" i="50"/>
  <c r="D23" i="50"/>
  <c r="E23" i="50"/>
  <c r="F23" i="50"/>
  <c r="F24" i="50" s="1"/>
  <c r="G23" i="50"/>
  <c r="H23" i="50"/>
  <c r="I23" i="50"/>
  <c r="J23" i="50"/>
  <c r="J24" i="50" s="1"/>
  <c r="K23" i="50"/>
  <c r="K24" i="50" s="1"/>
  <c r="L23" i="50"/>
  <c r="M23" i="50"/>
  <c r="N23" i="50"/>
  <c r="N24" i="50" s="1"/>
  <c r="P23" i="50"/>
  <c r="D24" i="50"/>
  <c r="E24" i="50"/>
  <c r="H24" i="50"/>
  <c r="L24" i="50"/>
  <c r="R23" i="174"/>
  <c r="C23" i="174"/>
  <c r="R24" i="174"/>
  <c r="R47" i="174"/>
  <c r="R48" i="174"/>
  <c r="R49" i="174"/>
  <c r="R50" i="174"/>
  <c r="R51" i="174"/>
  <c r="Q23" i="174"/>
  <c r="R63" i="174"/>
  <c r="D23" i="174"/>
  <c r="D24" i="174" s="1"/>
  <c r="E23" i="174"/>
  <c r="E24" i="174" s="1"/>
  <c r="H23" i="174"/>
  <c r="H42" i="174" s="1"/>
  <c r="I23" i="174"/>
  <c r="J23" i="174"/>
  <c r="K23" i="174"/>
  <c r="K24" i="174" s="1"/>
  <c r="L23" i="174"/>
  <c r="M23" i="174"/>
  <c r="M24" i="174" s="1"/>
  <c r="M43" i="174" s="1"/>
  <c r="N23" i="174"/>
  <c r="P23" i="174"/>
  <c r="H24" i="174"/>
  <c r="H43" i="174" s="1"/>
  <c r="I24" i="174"/>
  <c r="R28" i="174"/>
  <c r="R29" i="174"/>
  <c r="R30" i="174"/>
  <c r="R31" i="174"/>
  <c r="R32" i="174"/>
  <c r="R42" i="174"/>
  <c r="R44" i="174"/>
  <c r="R23" i="49"/>
  <c r="C23" i="49"/>
  <c r="C24" i="49" s="1"/>
  <c r="R24" i="49"/>
  <c r="R47" i="49"/>
  <c r="R48" i="49"/>
  <c r="R49" i="49"/>
  <c r="R50" i="49"/>
  <c r="R51" i="49"/>
  <c r="Q23" i="49"/>
  <c r="R61" i="49" s="1"/>
  <c r="Q24" i="49"/>
  <c r="R63" i="49"/>
  <c r="P23" i="49"/>
  <c r="D23" i="49"/>
  <c r="D24" i="49" s="1"/>
  <c r="E23" i="49"/>
  <c r="H23" i="49"/>
  <c r="I23" i="49"/>
  <c r="I24" i="49" s="1"/>
  <c r="J23" i="49"/>
  <c r="K23" i="49"/>
  <c r="L23" i="49"/>
  <c r="M23" i="49"/>
  <c r="N23" i="49"/>
  <c r="H24" i="49"/>
  <c r="J24" i="49"/>
  <c r="M24" i="49"/>
  <c r="N24" i="49"/>
  <c r="C23" i="173"/>
  <c r="D23" i="173"/>
  <c r="D24" i="173" s="1"/>
  <c r="E23" i="173"/>
  <c r="E24" i="173" s="1"/>
  <c r="I23" i="173"/>
  <c r="J23" i="173"/>
  <c r="K23" i="173"/>
  <c r="K42" i="173" s="1"/>
  <c r="L23" i="173"/>
  <c r="L42" i="173" s="1"/>
  <c r="M23" i="173"/>
  <c r="N23" i="173"/>
  <c r="N24" i="173" s="1"/>
  <c r="P23" i="173"/>
  <c r="Q23" i="173"/>
  <c r="Q42" i="173" s="1"/>
  <c r="I24" i="173"/>
  <c r="J24" i="173"/>
  <c r="M24" i="173"/>
  <c r="R47" i="173"/>
  <c r="R48" i="173"/>
  <c r="R49" i="173"/>
  <c r="R50" i="173"/>
  <c r="R51" i="173"/>
  <c r="R61" i="173"/>
  <c r="R63" i="173"/>
  <c r="R28" i="173"/>
  <c r="R29" i="173"/>
  <c r="R30" i="173"/>
  <c r="R31" i="173"/>
  <c r="R32" i="173"/>
  <c r="R42" i="173"/>
  <c r="R44" i="173"/>
  <c r="C23" i="48"/>
  <c r="C24" i="48" s="1"/>
  <c r="D23" i="48"/>
  <c r="D42" i="48" s="1"/>
  <c r="E23" i="48"/>
  <c r="F23" i="48"/>
  <c r="G23" i="48"/>
  <c r="H23" i="48"/>
  <c r="H24" i="48" s="1"/>
  <c r="I23" i="48"/>
  <c r="J23" i="48"/>
  <c r="K23" i="48"/>
  <c r="K42" i="48" s="1"/>
  <c r="L23" i="48"/>
  <c r="M61" i="48" s="1"/>
  <c r="M23" i="48"/>
  <c r="N23" i="48"/>
  <c r="P23" i="48"/>
  <c r="Q23" i="48"/>
  <c r="E24" i="48"/>
  <c r="F24" i="48"/>
  <c r="I24" i="48"/>
  <c r="I43" i="48" s="1"/>
  <c r="J24" i="48"/>
  <c r="M24" i="48"/>
  <c r="N24" i="48"/>
  <c r="R47" i="48"/>
  <c r="R48" i="48"/>
  <c r="R49" i="48"/>
  <c r="R50" i="48"/>
  <c r="R51" i="48"/>
  <c r="R63" i="48"/>
  <c r="R28" i="48"/>
  <c r="R29" i="48"/>
  <c r="R30" i="48"/>
  <c r="R31" i="48"/>
  <c r="R32" i="48"/>
  <c r="R42" i="48"/>
  <c r="R43" i="48"/>
  <c r="R44" i="48"/>
  <c r="C24" i="172"/>
  <c r="C25" i="172"/>
  <c r="R49" i="172"/>
  <c r="R50" i="172"/>
  <c r="R51" i="172"/>
  <c r="R52" i="172"/>
  <c r="R53" i="172"/>
  <c r="R54" i="172"/>
  <c r="Q24" i="172"/>
  <c r="Q25" i="172" s="1"/>
  <c r="R66" i="172"/>
  <c r="D24" i="172"/>
  <c r="D25" i="172" s="1"/>
  <c r="E24" i="172"/>
  <c r="F24" i="172"/>
  <c r="F25" i="172" s="1"/>
  <c r="G24" i="172"/>
  <c r="H24" i="172"/>
  <c r="H25" i="172" s="1"/>
  <c r="I24" i="172"/>
  <c r="J24" i="172"/>
  <c r="J25" i="172" s="1"/>
  <c r="K24" i="172"/>
  <c r="K25" i="172" s="1"/>
  <c r="L24" i="172"/>
  <c r="L25" i="172" s="1"/>
  <c r="M24" i="172"/>
  <c r="N24" i="172"/>
  <c r="N25" i="172" s="1"/>
  <c r="P24" i="172"/>
  <c r="E25" i="172"/>
  <c r="G25" i="172"/>
  <c r="M25" i="172"/>
  <c r="C24" i="47"/>
  <c r="C25" i="47" s="1"/>
  <c r="R49" i="47"/>
  <c r="R50" i="47"/>
  <c r="R51" i="47"/>
  <c r="R52" i="47"/>
  <c r="R53" i="47"/>
  <c r="R54" i="47"/>
  <c r="Q24" i="47"/>
  <c r="R64" i="47" s="1"/>
  <c r="R66" i="47"/>
  <c r="J24" i="47"/>
  <c r="K24" i="47"/>
  <c r="L24" i="47"/>
  <c r="M24" i="47"/>
  <c r="M25" i="47" s="1"/>
  <c r="N24" i="47"/>
  <c r="N25" i="47" s="1"/>
  <c r="P24" i="47"/>
  <c r="D24" i="47"/>
  <c r="E24" i="47"/>
  <c r="E25" i="47" s="1"/>
  <c r="F24" i="47"/>
  <c r="G24" i="47"/>
  <c r="H24" i="47"/>
  <c r="I24" i="47"/>
  <c r="I25" i="47" s="1"/>
  <c r="J25" i="47"/>
  <c r="K25" i="47"/>
  <c r="L25" i="47"/>
  <c r="F25" i="47"/>
  <c r="G25" i="47"/>
  <c r="C23" i="171"/>
  <c r="F23" i="171"/>
  <c r="F24" i="171" s="1"/>
  <c r="G23" i="171"/>
  <c r="G24" i="171" s="1"/>
  <c r="R47" i="171"/>
  <c r="R48" i="171"/>
  <c r="R49" i="171"/>
  <c r="R50" i="171"/>
  <c r="R51" i="171"/>
  <c r="Q23" i="171"/>
  <c r="Q24" i="171" s="1"/>
  <c r="R61" i="171"/>
  <c r="R63" i="171"/>
  <c r="D23" i="171"/>
  <c r="D24" i="171" s="1"/>
  <c r="E23" i="171"/>
  <c r="H23" i="171"/>
  <c r="I23" i="171"/>
  <c r="I24" i="171" s="1"/>
  <c r="J23" i="171"/>
  <c r="J24" i="171" s="1"/>
  <c r="K23" i="171"/>
  <c r="L23" i="171"/>
  <c r="M23" i="171"/>
  <c r="N23" i="171"/>
  <c r="N24" i="171" s="1"/>
  <c r="P23" i="171"/>
  <c r="M24" i="171"/>
  <c r="F24" i="46"/>
  <c r="G24" i="46"/>
  <c r="G25" i="46" s="1"/>
  <c r="F25" i="46"/>
  <c r="R49" i="46"/>
  <c r="R50" i="46"/>
  <c r="R51" i="46"/>
  <c r="R52" i="46"/>
  <c r="R53" i="46"/>
  <c r="R54" i="46"/>
  <c r="Q24" i="46"/>
  <c r="Q25" i="46" s="1"/>
  <c r="R66" i="46"/>
  <c r="E24" i="46"/>
  <c r="H24" i="46"/>
  <c r="H25" i="46" s="1"/>
  <c r="I24" i="46"/>
  <c r="J24" i="46"/>
  <c r="J25" i="46" s="1"/>
  <c r="K24" i="46"/>
  <c r="L24" i="46"/>
  <c r="L25" i="46" s="1"/>
  <c r="M24" i="46"/>
  <c r="N24" i="46"/>
  <c r="N25" i="46" s="1"/>
  <c r="P24" i="46"/>
  <c r="I25" i="46"/>
  <c r="M25" i="46"/>
  <c r="F23" i="170"/>
  <c r="G23" i="170"/>
  <c r="G24" i="170" s="1"/>
  <c r="R47" i="170"/>
  <c r="R48" i="170"/>
  <c r="R49" i="170"/>
  <c r="R50" i="170"/>
  <c r="R51" i="170"/>
  <c r="Q23" i="170"/>
  <c r="Q24" i="170" s="1"/>
  <c r="R63" i="170"/>
  <c r="N23" i="170"/>
  <c r="P23" i="170"/>
  <c r="P24" i="170" s="1"/>
  <c r="D23" i="170"/>
  <c r="E23" i="170"/>
  <c r="E24" i="170" s="1"/>
  <c r="H23" i="170"/>
  <c r="I23" i="170"/>
  <c r="I24" i="170" s="1"/>
  <c r="J23" i="170"/>
  <c r="J24" i="170" s="1"/>
  <c r="K23" i="170"/>
  <c r="K24" i="170" s="1"/>
  <c r="L23" i="170"/>
  <c r="M23" i="170"/>
  <c r="L24" i="170"/>
  <c r="N24" i="170"/>
  <c r="D24" i="170"/>
  <c r="H24" i="170"/>
  <c r="R34" i="38"/>
  <c r="C34" i="38"/>
  <c r="U93" i="38" s="1"/>
  <c r="R35" i="183"/>
  <c r="S94" i="183" s="1"/>
  <c r="C35" i="183"/>
  <c r="D35" i="183"/>
  <c r="D94" i="183" s="1"/>
  <c r="E35" i="183"/>
  <c r="F35" i="183"/>
  <c r="G35" i="183"/>
  <c r="H35" i="183"/>
  <c r="I35" i="183"/>
  <c r="J35" i="183"/>
  <c r="K35" i="183"/>
  <c r="L35" i="183"/>
  <c r="M94" i="183" s="1"/>
  <c r="M35" i="183"/>
  <c r="N35" i="183"/>
  <c r="O35" i="183"/>
  <c r="O48" i="183" s="1"/>
  <c r="Q35" i="183"/>
  <c r="Q39" i="183" s="1"/>
  <c r="D34" i="38"/>
  <c r="E34" i="38"/>
  <c r="E93" i="38" s="1"/>
  <c r="F34" i="38"/>
  <c r="G34" i="38"/>
  <c r="G93" i="38" s="1"/>
  <c r="H34" i="38"/>
  <c r="I34" i="38"/>
  <c r="I93" i="38" s="1"/>
  <c r="J34" i="38"/>
  <c r="K34" i="38"/>
  <c r="K93" i="38" s="1"/>
  <c r="L34" i="38"/>
  <c r="M34" i="38"/>
  <c r="M93" i="38" s="1"/>
  <c r="N34" i="38"/>
  <c r="P34" i="38"/>
  <c r="Q34" i="38"/>
  <c r="R11" i="191"/>
  <c r="R12" i="191"/>
  <c r="R13" i="191"/>
  <c r="R14" i="191"/>
  <c r="R15" i="191"/>
  <c r="R16" i="191"/>
  <c r="R17" i="191"/>
  <c r="R18" i="191"/>
  <c r="R19" i="191"/>
  <c r="R20" i="191"/>
  <c r="R21" i="191"/>
  <c r="R22" i="191"/>
  <c r="R23" i="191"/>
  <c r="R24" i="191"/>
  <c r="R25" i="191"/>
  <c r="R26" i="191"/>
  <c r="R27" i="191"/>
  <c r="R28" i="191"/>
  <c r="R29" i="191"/>
  <c r="R30" i="191"/>
  <c r="R31" i="191"/>
  <c r="R32" i="191"/>
  <c r="R33" i="191"/>
  <c r="R34" i="191"/>
  <c r="R35" i="191"/>
  <c r="R10" i="191"/>
  <c r="Q10" i="191"/>
  <c r="R39" i="38"/>
  <c r="R40" i="38"/>
  <c r="R41" i="38"/>
  <c r="R42" i="38"/>
  <c r="R43" i="38"/>
  <c r="R44" i="38"/>
  <c r="R45" i="38"/>
  <c r="R46" i="38"/>
  <c r="R47" i="38"/>
  <c r="R48" i="38"/>
  <c r="R49" i="38"/>
  <c r="R50" i="38"/>
  <c r="R51" i="38"/>
  <c r="R52" i="38"/>
  <c r="R53" i="38"/>
  <c r="R54" i="38"/>
  <c r="R55" i="38"/>
  <c r="R56" i="38"/>
  <c r="R57" i="38"/>
  <c r="R58" i="38"/>
  <c r="R59" i="38"/>
  <c r="R60" i="38"/>
  <c r="R61" i="38"/>
  <c r="R62" i="38"/>
  <c r="R63" i="38"/>
  <c r="R38" i="38"/>
  <c r="R70" i="183"/>
  <c r="R71" i="183"/>
  <c r="R72" i="183"/>
  <c r="R73" i="183"/>
  <c r="R74" i="183"/>
  <c r="R75" i="183"/>
  <c r="R76" i="183"/>
  <c r="R77" i="183"/>
  <c r="R78" i="183"/>
  <c r="R79" i="183"/>
  <c r="R80" i="183"/>
  <c r="R81" i="183"/>
  <c r="R82" i="183"/>
  <c r="R83" i="183"/>
  <c r="R84" i="183"/>
  <c r="R85" i="183"/>
  <c r="R86" i="183"/>
  <c r="R87" i="183"/>
  <c r="R88" i="183"/>
  <c r="R89" i="183"/>
  <c r="R90" i="183"/>
  <c r="R91" i="183"/>
  <c r="R92" i="183"/>
  <c r="R93" i="183"/>
  <c r="R94" i="183"/>
  <c r="R69" i="183"/>
  <c r="Q69" i="183"/>
  <c r="R40" i="183"/>
  <c r="R41" i="183"/>
  <c r="R42" i="183"/>
  <c r="R43" i="183"/>
  <c r="R44" i="183"/>
  <c r="R45" i="183"/>
  <c r="R46" i="183"/>
  <c r="R47" i="183"/>
  <c r="R48" i="183"/>
  <c r="R49" i="183"/>
  <c r="R50" i="183"/>
  <c r="R51" i="183"/>
  <c r="R52" i="183"/>
  <c r="R53" i="183"/>
  <c r="R54" i="183"/>
  <c r="R55" i="183"/>
  <c r="R56" i="183"/>
  <c r="R57" i="183"/>
  <c r="R58" i="183"/>
  <c r="R59" i="183"/>
  <c r="R60" i="183"/>
  <c r="R61" i="183"/>
  <c r="R62" i="183"/>
  <c r="R63" i="183"/>
  <c r="R64" i="183"/>
  <c r="R39" i="183"/>
  <c r="Q9" i="187"/>
  <c r="Q10" i="187"/>
  <c r="Q11" i="187"/>
  <c r="Q12" i="187"/>
  <c r="Q13" i="187"/>
  <c r="Q14" i="187"/>
  <c r="Q15" i="187"/>
  <c r="Q16" i="187"/>
  <c r="Q17" i="187"/>
  <c r="Q18" i="187"/>
  <c r="Q19" i="187"/>
  <c r="Q20" i="187"/>
  <c r="Q21" i="187"/>
  <c r="Q22" i="187"/>
  <c r="Q23" i="187"/>
  <c r="Q24" i="187"/>
  <c r="Q25" i="187"/>
  <c r="Q26" i="187"/>
  <c r="Q27" i="187"/>
  <c r="Q28" i="187"/>
  <c r="Q29" i="187"/>
  <c r="Q30" i="187"/>
  <c r="Q31" i="187"/>
  <c r="Q32" i="187"/>
  <c r="Q8" i="187"/>
  <c r="Q68" i="189"/>
  <c r="Q69" i="189"/>
  <c r="Q70" i="189"/>
  <c r="Q71" i="189"/>
  <c r="Q72" i="189"/>
  <c r="Q73" i="189"/>
  <c r="Q74" i="189"/>
  <c r="Q75" i="189"/>
  <c r="Q76" i="189"/>
  <c r="Q77" i="189"/>
  <c r="Q78" i="189"/>
  <c r="Q79" i="189"/>
  <c r="Q80" i="189"/>
  <c r="Q81" i="189"/>
  <c r="Q82" i="189"/>
  <c r="Q83" i="189"/>
  <c r="Q84" i="189"/>
  <c r="Q85" i="189"/>
  <c r="Q86" i="189"/>
  <c r="Q87" i="189"/>
  <c r="Q88" i="189"/>
  <c r="Q89" i="189"/>
  <c r="Q90" i="189"/>
  <c r="Q91" i="189"/>
  <c r="Q67" i="189"/>
  <c r="Q39" i="189"/>
  <c r="Q40" i="189"/>
  <c r="Q43" i="189"/>
  <c r="Q44" i="189"/>
  <c r="Q47" i="189"/>
  <c r="Q48" i="189"/>
  <c r="Q51" i="189"/>
  <c r="Q52" i="189"/>
  <c r="Q55" i="189"/>
  <c r="Q56" i="189"/>
  <c r="Q59" i="189"/>
  <c r="Q60" i="189"/>
  <c r="Q63" i="189"/>
  <c r="Q38" i="189"/>
  <c r="Q68" i="188"/>
  <c r="Q69" i="188"/>
  <c r="Q70" i="188"/>
  <c r="Q71" i="188"/>
  <c r="Q72" i="188"/>
  <c r="Q73" i="188"/>
  <c r="Q74" i="188"/>
  <c r="Q75" i="188"/>
  <c r="Q76" i="188"/>
  <c r="Q77" i="188"/>
  <c r="Q78" i="188"/>
  <c r="Q79" i="188"/>
  <c r="Q80" i="188"/>
  <c r="Q81" i="188"/>
  <c r="Q82" i="188"/>
  <c r="Q83" i="188"/>
  <c r="Q84" i="188"/>
  <c r="Q85" i="188"/>
  <c r="Q86" i="188"/>
  <c r="Q87" i="188"/>
  <c r="Q88" i="188"/>
  <c r="Q89" i="188"/>
  <c r="Q90" i="188"/>
  <c r="Q91" i="188"/>
  <c r="Q67" i="188"/>
  <c r="Q40" i="188"/>
  <c r="Q44" i="188"/>
  <c r="Q48" i="188"/>
  <c r="Q52" i="188"/>
  <c r="Q56" i="188"/>
  <c r="Q60" i="188"/>
  <c r="Q38" i="188"/>
  <c r="Q9" i="134"/>
  <c r="Q10" i="134"/>
  <c r="Q11" i="134"/>
  <c r="Q12" i="134"/>
  <c r="Q13" i="134"/>
  <c r="Q14" i="134"/>
  <c r="Q15" i="134"/>
  <c r="Q16" i="134"/>
  <c r="Q17" i="134"/>
  <c r="Q18" i="134"/>
  <c r="Q19" i="134"/>
  <c r="Q20" i="134"/>
  <c r="Q21" i="134"/>
  <c r="Q22" i="134"/>
  <c r="Q23" i="134"/>
  <c r="Q24" i="134"/>
  <c r="Q25" i="134"/>
  <c r="Q26" i="134"/>
  <c r="Q27" i="134"/>
  <c r="Q28" i="134"/>
  <c r="Q29" i="134"/>
  <c r="Q30" i="134"/>
  <c r="Q31" i="134"/>
  <c r="Q32" i="134"/>
  <c r="Q8" i="134"/>
  <c r="Q68" i="129"/>
  <c r="Q69" i="129"/>
  <c r="Q70" i="129"/>
  <c r="Q71" i="129"/>
  <c r="Q72" i="129"/>
  <c r="Q73" i="129"/>
  <c r="Q74" i="129"/>
  <c r="Q75" i="129"/>
  <c r="Q76" i="129"/>
  <c r="Q77" i="129"/>
  <c r="Q78" i="129"/>
  <c r="Q79" i="129"/>
  <c r="Q80" i="129"/>
  <c r="Q81" i="129"/>
  <c r="Q82" i="129"/>
  <c r="Q83" i="129"/>
  <c r="Q84" i="129"/>
  <c r="Q85" i="129"/>
  <c r="Q86" i="129"/>
  <c r="Q87" i="129"/>
  <c r="Q88" i="129"/>
  <c r="Q89" i="129"/>
  <c r="Q90" i="129"/>
  <c r="Q91" i="129"/>
  <c r="Q67" i="129"/>
  <c r="Q40" i="129"/>
  <c r="Q43" i="129"/>
  <c r="Q45" i="129"/>
  <c r="Q48" i="129"/>
  <c r="Q51" i="129"/>
  <c r="Q53" i="129"/>
  <c r="Q56" i="129"/>
  <c r="Q59" i="129"/>
  <c r="Q61" i="129"/>
  <c r="Q38" i="129"/>
  <c r="Q72" i="76"/>
  <c r="Q73" i="76"/>
  <c r="Q74" i="76"/>
  <c r="Q75" i="76"/>
  <c r="Q76" i="76"/>
  <c r="Q77" i="76"/>
  <c r="Q78" i="76"/>
  <c r="Q79" i="76"/>
  <c r="Q80" i="76"/>
  <c r="Q81" i="76"/>
  <c r="Q82" i="76"/>
  <c r="Q83" i="76"/>
  <c r="Q84" i="76"/>
  <c r="Q85" i="76"/>
  <c r="Q86" i="76"/>
  <c r="Q87" i="76"/>
  <c r="Q88" i="76"/>
  <c r="Q89" i="76"/>
  <c r="Q90" i="76"/>
  <c r="Q91" i="76"/>
  <c r="Q92" i="76"/>
  <c r="Q93" i="76"/>
  <c r="Q94" i="76"/>
  <c r="Q95" i="76"/>
  <c r="Q98" i="76"/>
  <c r="Q71" i="76"/>
  <c r="Q41" i="76"/>
  <c r="Q42" i="76"/>
  <c r="Q43" i="76"/>
  <c r="Q44" i="76"/>
  <c r="Q45" i="76"/>
  <c r="Q46" i="76"/>
  <c r="Q47" i="76"/>
  <c r="Q48" i="76"/>
  <c r="Q49" i="76"/>
  <c r="Q50" i="76"/>
  <c r="Q51" i="76"/>
  <c r="Q52" i="76"/>
  <c r="Q53" i="76"/>
  <c r="Q54" i="76"/>
  <c r="Q55" i="76"/>
  <c r="Q56" i="76"/>
  <c r="Q57" i="76"/>
  <c r="Q58" i="76"/>
  <c r="Q59" i="76"/>
  <c r="Q60" i="76"/>
  <c r="Q61" i="76"/>
  <c r="Q62" i="76"/>
  <c r="Q63" i="76"/>
  <c r="Q64" i="76"/>
  <c r="Q65" i="76"/>
  <c r="Q67" i="76"/>
  <c r="Q40" i="76"/>
  <c r="Q72" i="190"/>
  <c r="Q73" i="190"/>
  <c r="Q74" i="190"/>
  <c r="Q75" i="190"/>
  <c r="Q76" i="190"/>
  <c r="Q77" i="190"/>
  <c r="Q78" i="190"/>
  <c r="Q79" i="190"/>
  <c r="Q80" i="190"/>
  <c r="Q81" i="190"/>
  <c r="Q82" i="190"/>
  <c r="Q83" i="190"/>
  <c r="Q84" i="190"/>
  <c r="Q85" i="190"/>
  <c r="Q86" i="190"/>
  <c r="Q87" i="190"/>
  <c r="Q88" i="190"/>
  <c r="Q89" i="190"/>
  <c r="Q90" i="190"/>
  <c r="Q91" i="190"/>
  <c r="Q92" i="190"/>
  <c r="Q93" i="190"/>
  <c r="Q94" i="190"/>
  <c r="Q95" i="190"/>
  <c r="P34" i="190"/>
  <c r="P35" i="190"/>
  <c r="Q98" i="190"/>
  <c r="Q71" i="190"/>
  <c r="Q41" i="190"/>
  <c r="Q42" i="190"/>
  <c r="Q43" i="190"/>
  <c r="Q44" i="190"/>
  <c r="Q45" i="190"/>
  <c r="Q46" i="190"/>
  <c r="Q47" i="190"/>
  <c r="Q48" i="190"/>
  <c r="Q49" i="190"/>
  <c r="Q50" i="190"/>
  <c r="Q51" i="190"/>
  <c r="Q52" i="190"/>
  <c r="Q53" i="190"/>
  <c r="Q54" i="190"/>
  <c r="Q55" i="190"/>
  <c r="Q56" i="190"/>
  <c r="Q57" i="190"/>
  <c r="Q58" i="190"/>
  <c r="Q59" i="190"/>
  <c r="Q60" i="190"/>
  <c r="Q61" i="190"/>
  <c r="Q62" i="190"/>
  <c r="Q63" i="190"/>
  <c r="Q64" i="190"/>
  <c r="Q67" i="190"/>
  <c r="Q40" i="190"/>
  <c r="D34" i="190"/>
  <c r="D35" i="190" s="1"/>
  <c r="D66" i="190" s="1"/>
  <c r="E34" i="190"/>
  <c r="E65" i="190" s="1"/>
  <c r="F34" i="190"/>
  <c r="F35" i="190" s="1"/>
  <c r="G34" i="190"/>
  <c r="H34" i="190"/>
  <c r="H35" i="190" s="1"/>
  <c r="H66" i="190" s="1"/>
  <c r="I34" i="190"/>
  <c r="J34" i="190"/>
  <c r="J35" i="190" s="1"/>
  <c r="K34" i="190"/>
  <c r="K65" i="190" s="1"/>
  <c r="L34" i="190"/>
  <c r="L35" i="190" s="1"/>
  <c r="M34" i="190"/>
  <c r="M65" i="190" s="1"/>
  <c r="N34" i="190"/>
  <c r="N35" i="190" s="1"/>
  <c r="E35" i="190"/>
  <c r="G35" i="190"/>
  <c r="I35" i="190"/>
  <c r="K35" i="190"/>
  <c r="M35" i="190"/>
  <c r="M66" i="190" s="1"/>
  <c r="Q48" i="179"/>
  <c r="Q49" i="179"/>
  <c r="Q50" i="179"/>
  <c r="Q51" i="179"/>
  <c r="Q63" i="179"/>
  <c r="Q47" i="179"/>
  <c r="Q29" i="179"/>
  <c r="Q30" i="179"/>
  <c r="Q31" i="179"/>
  <c r="Q32" i="179"/>
  <c r="Q44" i="179"/>
  <c r="Q28" i="179"/>
  <c r="Q48" i="54"/>
  <c r="Q49" i="54"/>
  <c r="Q50" i="54"/>
  <c r="Q51" i="54"/>
  <c r="Q61" i="54"/>
  <c r="Q63" i="54"/>
  <c r="Q47" i="54"/>
  <c r="Q29" i="54"/>
  <c r="Q30" i="54"/>
  <c r="Q31" i="54"/>
  <c r="Q32" i="54"/>
  <c r="Q42" i="54"/>
  <c r="Q44" i="54"/>
  <c r="Q28" i="54"/>
  <c r="U28" i="54"/>
  <c r="Q48" i="178"/>
  <c r="Q49" i="178"/>
  <c r="Q50" i="178"/>
  <c r="Q51" i="178"/>
  <c r="Q63" i="178"/>
  <c r="Q47" i="178"/>
  <c r="Q29" i="178"/>
  <c r="Q30" i="178"/>
  <c r="Q31" i="178"/>
  <c r="Q32" i="178"/>
  <c r="Q44" i="178"/>
  <c r="Q28" i="178"/>
  <c r="Q50" i="53"/>
  <c r="Q51" i="53"/>
  <c r="Q52" i="53"/>
  <c r="Q53" i="53"/>
  <c r="Q54" i="53"/>
  <c r="Q64" i="53"/>
  <c r="Q66" i="53"/>
  <c r="Q49" i="53"/>
  <c r="Q30" i="53"/>
  <c r="Q31" i="53"/>
  <c r="Q32" i="53"/>
  <c r="Q33" i="53"/>
  <c r="Q34" i="53"/>
  <c r="Q46" i="53"/>
  <c r="Q29" i="53"/>
  <c r="Q48" i="177"/>
  <c r="Q49" i="177"/>
  <c r="Q50" i="177"/>
  <c r="Q51" i="177"/>
  <c r="Q61" i="177"/>
  <c r="Q63" i="177"/>
  <c r="Q47" i="177"/>
  <c r="Q29" i="177"/>
  <c r="Q30" i="177"/>
  <c r="Q31" i="177"/>
  <c r="Q32" i="177"/>
  <c r="Q42" i="177"/>
  <c r="Q44" i="177"/>
  <c r="Q28" i="177"/>
  <c r="Q48" i="52"/>
  <c r="Q49" i="52"/>
  <c r="Q50" i="52"/>
  <c r="Q51" i="52"/>
  <c r="Q61" i="52"/>
  <c r="Q63" i="52"/>
  <c r="Q47" i="52"/>
  <c r="Q29" i="52"/>
  <c r="Q30" i="52"/>
  <c r="Q31" i="52"/>
  <c r="Q32" i="52"/>
  <c r="Q42" i="52"/>
  <c r="Q44" i="52"/>
  <c r="Q28" i="52"/>
  <c r="Q48" i="176"/>
  <c r="Q49" i="176"/>
  <c r="Q50" i="176"/>
  <c r="Q51" i="176"/>
  <c r="Q63" i="176"/>
  <c r="Q47" i="176"/>
  <c r="Q29" i="176"/>
  <c r="Q30" i="176"/>
  <c r="Q31" i="176"/>
  <c r="Q32" i="176"/>
  <c r="Q44" i="176"/>
  <c r="Q28" i="176"/>
  <c r="Q48" i="51"/>
  <c r="Q49" i="51"/>
  <c r="Q50" i="51"/>
  <c r="Q51" i="51"/>
  <c r="Q63" i="51"/>
  <c r="Q47" i="51"/>
  <c r="Q48" i="175"/>
  <c r="Q49" i="175"/>
  <c r="Q50" i="175"/>
  <c r="Q51" i="175"/>
  <c r="Q63" i="175"/>
  <c r="Q47" i="175"/>
  <c r="Q48" i="50"/>
  <c r="Q49" i="50"/>
  <c r="Q50" i="50"/>
  <c r="Q51" i="50"/>
  <c r="Q63" i="50"/>
  <c r="Q47" i="50"/>
  <c r="Q48" i="174"/>
  <c r="Q49" i="174"/>
  <c r="Q50" i="174"/>
  <c r="Q51" i="174"/>
  <c r="Q63" i="174"/>
  <c r="Q47" i="174"/>
  <c r="Q29" i="174"/>
  <c r="Q30" i="174"/>
  <c r="Q31" i="174"/>
  <c r="Q32" i="174"/>
  <c r="Q42" i="174"/>
  <c r="Q44" i="174"/>
  <c r="Q28" i="174"/>
  <c r="Q48" i="49"/>
  <c r="Q49" i="49"/>
  <c r="Q50" i="49"/>
  <c r="Q51" i="49"/>
  <c r="Q61" i="49"/>
  <c r="Q63" i="49"/>
  <c r="Q47" i="49"/>
  <c r="P47" i="173"/>
  <c r="Q48" i="173"/>
  <c r="Q49" i="173"/>
  <c r="Q50" i="173"/>
  <c r="Q51" i="173"/>
  <c r="Q63" i="173"/>
  <c r="Q47" i="173"/>
  <c r="Q29" i="173"/>
  <c r="Q30" i="173"/>
  <c r="Q31" i="173"/>
  <c r="Q32" i="173"/>
  <c r="Q44" i="173"/>
  <c r="Q28" i="173"/>
  <c r="Q48" i="48"/>
  <c r="Q49" i="48"/>
  <c r="Q50" i="48"/>
  <c r="Q51" i="48"/>
  <c r="O23" i="48"/>
  <c r="O24" i="48" s="1"/>
  <c r="O43" i="48" s="1"/>
  <c r="Q63" i="48"/>
  <c r="Q47" i="48"/>
  <c r="Q29" i="48"/>
  <c r="Q30" i="48"/>
  <c r="Q31" i="48"/>
  <c r="Q32" i="48"/>
  <c r="Q44" i="48"/>
  <c r="Q28" i="48"/>
  <c r="Q50" i="172"/>
  <c r="Q51" i="172"/>
  <c r="Q52" i="172"/>
  <c r="Q53" i="172"/>
  <c r="Q54" i="172"/>
  <c r="Q66" i="172"/>
  <c r="Q49" i="172"/>
  <c r="Q50" i="47"/>
  <c r="Q51" i="47"/>
  <c r="Q52" i="47"/>
  <c r="Q53" i="47"/>
  <c r="Q54" i="47"/>
  <c r="Q66" i="47"/>
  <c r="Q49" i="47"/>
  <c r="Q48" i="171"/>
  <c r="Q49" i="171"/>
  <c r="Q50" i="171"/>
  <c r="Q51" i="171"/>
  <c r="Q61" i="171"/>
  <c r="Q63" i="171"/>
  <c r="Q47" i="171"/>
  <c r="Q50" i="46"/>
  <c r="Q51" i="46"/>
  <c r="Q52" i="46"/>
  <c r="Q53" i="46"/>
  <c r="Q54" i="46"/>
  <c r="Q66" i="46"/>
  <c r="Q49" i="46"/>
  <c r="Q47" i="170"/>
  <c r="P48" i="170"/>
  <c r="P49" i="170"/>
  <c r="P50" i="170"/>
  <c r="P51" i="170"/>
  <c r="P61" i="170"/>
  <c r="P63" i="170"/>
  <c r="P47" i="170"/>
  <c r="Q49" i="170"/>
  <c r="Q50" i="170"/>
  <c r="Q51" i="170"/>
  <c r="Q61" i="170"/>
  <c r="Q63" i="170"/>
  <c r="Q48" i="170"/>
  <c r="O34" i="38"/>
  <c r="O93" i="38" s="1"/>
  <c r="F69" i="183"/>
  <c r="G69" i="183"/>
  <c r="H69" i="183"/>
  <c r="I69" i="183"/>
  <c r="J69" i="183"/>
  <c r="K69" i="183"/>
  <c r="L69" i="183"/>
  <c r="M69" i="183"/>
  <c r="N69" i="183"/>
  <c r="O69" i="183"/>
  <c r="P69" i="183"/>
  <c r="F70" i="183"/>
  <c r="G70" i="183"/>
  <c r="H70" i="183"/>
  <c r="I70" i="183"/>
  <c r="J70" i="183"/>
  <c r="K70" i="183"/>
  <c r="L70" i="183"/>
  <c r="M70" i="183"/>
  <c r="N70" i="183"/>
  <c r="O70" i="183"/>
  <c r="P70" i="183"/>
  <c r="Q70" i="183"/>
  <c r="F71" i="183"/>
  <c r="G71" i="183"/>
  <c r="H71" i="183"/>
  <c r="I71" i="183"/>
  <c r="J71" i="183"/>
  <c r="K71" i="183"/>
  <c r="L71" i="183"/>
  <c r="M71" i="183"/>
  <c r="N71" i="183"/>
  <c r="O71" i="183"/>
  <c r="P71" i="183"/>
  <c r="Q71" i="183"/>
  <c r="F72" i="183"/>
  <c r="G72" i="183"/>
  <c r="H72" i="183"/>
  <c r="I72" i="183"/>
  <c r="J72" i="183"/>
  <c r="K72" i="183"/>
  <c r="L72" i="183"/>
  <c r="M72" i="183"/>
  <c r="N72" i="183"/>
  <c r="O72" i="183"/>
  <c r="P72" i="183"/>
  <c r="Q72" i="183"/>
  <c r="F73" i="183"/>
  <c r="G73" i="183"/>
  <c r="H73" i="183"/>
  <c r="I73" i="183"/>
  <c r="J73" i="183"/>
  <c r="K73" i="183"/>
  <c r="L73" i="183"/>
  <c r="M73" i="183"/>
  <c r="N73" i="183"/>
  <c r="O73" i="183"/>
  <c r="P73" i="183"/>
  <c r="Q73" i="183"/>
  <c r="F74" i="183"/>
  <c r="G74" i="183"/>
  <c r="H74" i="183"/>
  <c r="I74" i="183"/>
  <c r="J74" i="183"/>
  <c r="K74" i="183"/>
  <c r="L74" i="183"/>
  <c r="M74" i="183"/>
  <c r="N74" i="183"/>
  <c r="O74" i="183"/>
  <c r="P74" i="183"/>
  <c r="Q74" i="183"/>
  <c r="F75" i="183"/>
  <c r="G75" i="183"/>
  <c r="H75" i="183"/>
  <c r="I75" i="183"/>
  <c r="J75" i="183"/>
  <c r="K75" i="183"/>
  <c r="L75" i="183"/>
  <c r="M75" i="183"/>
  <c r="N75" i="183"/>
  <c r="O75" i="183"/>
  <c r="P75" i="183"/>
  <c r="Q75" i="183"/>
  <c r="F76" i="183"/>
  <c r="G76" i="183"/>
  <c r="H76" i="183"/>
  <c r="I76" i="183"/>
  <c r="J76" i="183"/>
  <c r="K76" i="183"/>
  <c r="L76" i="183"/>
  <c r="M76" i="183"/>
  <c r="N76" i="183"/>
  <c r="O76" i="183"/>
  <c r="P76" i="183"/>
  <c r="Q76" i="183"/>
  <c r="F77" i="183"/>
  <c r="G77" i="183"/>
  <c r="H77" i="183"/>
  <c r="I77" i="183"/>
  <c r="J77" i="183"/>
  <c r="K77" i="183"/>
  <c r="L77" i="183"/>
  <c r="M77" i="183"/>
  <c r="N77" i="183"/>
  <c r="O77" i="183"/>
  <c r="P77" i="183"/>
  <c r="Q77" i="183"/>
  <c r="F78" i="183"/>
  <c r="G78" i="183"/>
  <c r="H78" i="183"/>
  <c r="I78" i="183"/>
  <c r="J78" i="183"/>
  <c r="K78" i="183"/>
  <c r="L78" i="183"/>
  <c r="M78" i="183"/>
  <c r="N78" i="183"/>
  <c r="O78" i="183"/>
  <c r="P78" i="183"/>
  <c r="Q78" i="183"/>
  <c r="F79" i="183"/>
  <c r="G79" i="183"/>
  <c r="H79" i="183"/>
  <c r="I79" i="183"/>
  <c r="J79" i="183"/>
  <c r="K79" i="183"/>
  <c r="L79" i="183"/>
  <c r="M79" i="183"/>
  <c r="N79" i="183"/>
  <c r="O79" i="183"/>
  <c r="P79" i="183"/>
  <c r="Q79" i="183"/>
  <c r="F80" i="183"/>
  <c r="G80" i="183"/>
  <c r="H80" i="183"/>
  <c r="I80" i="183"/>
  <c r="J80" i="183"/>
  <c r="K80" i="183"/>
  <c r="L80" i="183"/>
  <c r="M80" i="183"/>
  <c r="N80" i="183"/>
  <c r="O80" i="183"/>
  <c r="P80" i="183"/>
  <c r="Q80" i="183"/>
  <c r="F81" i="183"/>
  <c r="G81" i="183"/>
  <c r="H81" i="183"/>
  <c r="I81" i="183"/>
  <c r="J81" i="183"/>
  <c r="K81" i="183"/>
  <c r="L81" i="183"/>
  <c r="M81" i="183"/>
  <c r="N81" i="183"/>
  <c r="O81" i="183"/>
  <c r="P81" i="183"/>
  <c r="Q81" i="183"/>
  <c r="F82" i="183"/>
  <c r="G82" i="183"/>
  <c r="H82" i="183"/>
  <c r="I82" i="183"/>
  <c r="J82" i="183"/>
  <c r="K82" i="183"/>
  <c r="L82" i="183"/>
  <c r="M82" i="183"/>
  <c r="N82" i="183"/>
  <c r="O82" i="183"/>
  <c r="P82" i="183"/>
  <c r="Q82" i="183"/>
  <c r="F83" i="183"/>
  <c r="G83" i="183"/>
  <c r="H83" i="183"/>
  <c r="I83" i="183"/>
  <c r="J83" i="183"/>
  <c r="K83" i="183"/>
  <c r="L83" i="183"/>
  <c r="M83" i="183"/>
  <c r="N83" i="183"/>
  <c r="O83" i="183"/>
  <c r="P83" i="183"/>
  <c r="Q83" i="183"/>
  <c r="F84" i="183"/>
  <c r="G84" i="183"/>
  <c r="H84" i="183"/>
  <c r="I84" i="183"/>
  <c r="J84" i="183"/>
  <c r="K84" i="183"/>
  <c r="L84" i="183"/>
  <c r="M84" i="183"/>
  <c r="N84" i="183"/>
  <c r="O84" i="183"/>
  <c r="P84" i="183"/>
  <c r="Q84" i="183"/>
  <c r="F85" i="183"/>
  <c r="G85" i="183"/>
  <c r="H85" i="183"/>
  <c r="I85" i="183"/>
  <c r="J85" i="183"/>
  <c r="K85" i="183"/>
  <c r="L85" i="183"/>
  <c r="M85" i="183"/>
  <c r="N85" i="183"/>
  <c r="O85" i="183"/>
  <c r="P85" i="183"/>
  <c r="Q85" i="183"/>
  <c r="F86" i="183"/>
  <c r="G86" i="183"/>
  <c r="H86" i="183"/>
  <c r="I86" i="183"/>
  <c r="J86" i="183"/>
  <c r="K86" i="183"/>
  <c r="L86" i="183"/>
  <c r="M86" i="183"/>
  <c r="N86" i="183"/>
  <c r="O86" i="183"/>
  <c r="P86" i="183"/>
  <c r="Q86" i="183"/>
  <c r="F87" i="183"/>
  <c r="G87" i="183"/>
  <c r="H87" i="183"/>
  <c r="I87" i="183"/>
  <c r="J87" i="183"/>
  <c r="K87" i="183"/>
  <c r="L87" i="183"/>
  <c r="M87" i="183"/>
  <c r="N87" i="183"/>
  <c r="O87" i="183"/>
  <c r="P87" i="183"/>
  <c r="Q87" i="183"/>
  <c r="F88" i="183"/>
  <c r="G88" i="183"/>
  <c r="H88" i="183"/>
  <c r="I88" i="183"/>
  <c r="J88" i="183"/>
  <c r="K88" i="183"/>
  <c r="L88" i="183"/>
  <c r="M88" i="183"/>
  <c r="N88" i="183"/>
  <c r="O88" i="183"/>
  <c r="P88" i="183"/>
  <c r="Q88" i="183"/>
  <c r="F89" i="183"/>
  <c r="G89" i="183"/>
  <c r="H89" i="183"/>
  <c r="I89" i="183"/>
  <c r="J89" i="183"/>
  <c r="K89" i="183"/>
  <c r="L89" i="183"/>
  <c r="M89" i="183"/>
  <c r="N89" i="183"/>
  <c r="O89" i="183"/>
  <c r="P89" i="183"/>
  <c r="Q89" i="183"/>
  <c r="F90" i="183"/>
  <c r="G90" i="183"/>
  <c r="H90" i="183"/>
  <c r="I90" i="183"/>
  <c r="J90" i="183"/>
  <c r="K90" i="183"/>
  <c r="L90" i="183"/>
  <c r="M90" i="183"/>
  <c r="N90" i="183"/>
  <c r="O90" i="183"/>
  <c r="P90" i="183"/>
  <c r="Q90" i="183"/>
  <c r="F91" i="183"/>
  <c r="G91" i="183"/>
  <c r="H91" i="183"/>
  <c r="I91" i="183"/>
  <c r="J91" i="183"/>
  <c r="K91" i="183"/>
  <c r="L91" i="183"/>
  <c r="M91" i="183"/>
  <c r="N91" i="183"/>
  <c r="O91" i="183"/>
  <c r="P91" i="183"/>
  <c r="Q91" i="183"/>
  <c r="F92" i="183"/>
  <c r="G92" i="183"/>
  <c r="H92" i="183"/>
  <c r="I92" i="183"/>
  <c r="J92" i="183"/>
  <c r="K92" i="183"/>
  <c r="L92" i="183"/>
  <c r="M92" i="183"/>
  <c r="N92" i="183"/>
  <c r="O92" i="183"/>
  <c r="P92" i="183"/>
  <c r="Q92" i="183"/>
  <c r="F93" i="183"/>
  <c r="G93" i="183"/>
  <c r="H93" i="183"/>
  <c r="I93" i="183"/>
  <c r="J93" i="183"/>
  <c r="K93" i="183"/>
  <c r="L93" i="183"/>
  <c r="M93" i="183"/>
  <c r="N93" i="183"/>
  <c r="O93" i="183"/>
  <c r="P93" i="183"/>
  <c r="Q93" i="183"/>
  <c r="F94" i="183"/>
  <c r="G94" i="183"/>
  <c r="I94" i="183"/>
  <c r="J94" i="183"/>
  <c r="K94" i="183"/>
  <c r="N94" i="183"/>
  <c r="O94" i="183"/>
  <c r="P35" i="183"/>
  <c r="P94" i="183" s="1"/>
  <c r="E69" i="183"/>
  <c r="E70" i="183"/>
  <c r="E71" i="183"/>
  <c r="E72" i="183"/>
  <c r="E73" i="183"/>
  <c r="E74" i="183"/>
  <c r="E75" i="183"/>
  <c r="E76" i="183"/>
  <c r="E77" i="183"/>
  <c r="E78" i="183"/>
  <c r="E79" i="183"/>
  <c r="E80" i="183"/>
  <c r="E81" i="183"/>
  <c r="E82" i="183"/>
  <c r="E83" i="183"/>
  <c r="E84" i="183"/>
  <c r="E85" i="183"/>
  <c r="E86" i="183"/>
  <c r="E87" i="183"/>
  <c r="E88" i="183"/>
  <c r="E89" i="183"/>
  <c r="E90" i="183"/>
  <c r="E91" i="183"/>
  <c r="E92" i="183"/>
  <c r="E93" i="183"/>
  <c r="E94" i="183"/>
  <c r="D70" i="183"/>
  <c r="D71" i="183"/>
  <c r="D72" i="183"/>
  <c r="D73" i="183"/>
  <c r="D74" i="183"/>
  <c r="D75" i="183"/>
  <c r="D76" i="183"/>
  <c r="D77" i="183"/>
  <c r="D78" i="183"/>
  <c r="D79" i="183"/>
  <c r="D80" i="183"/>
  <c r="D81" i="183"/>
  <c r="D82" i="183"/>
  <c r="D83" i="183"/>
  <c r="D84" i="183"/>
  <c r="D85" i="183"/>
  <c r="D86" i="183"/>
  <c r="D87" i="183"/>
  <c r="D88" i="183"/>
  <c r="D89" i="183"/>
  <c r="D90" i="183"/>
  <c r="D91" i="183"/>
  <c r="D92" i="183"/>
  <c r="D93" i="183"/>
  <c r="D69" i="183"/>
  <c r="Q11" i="191"/>
  <c r="Q12" i="191"/>
  <c r="Q13" i="191"/>
  <c r="Q14" i="191"/>
  <c r="Q15" i="191"/>
  <c r="Q16" i="191"/>
  <c r="Q17" i="191"/>
  <c r="Q18" i="191"/>
  <c r="Q19" i="191"/>
  <c r="Q20" i="191"/>
  <c r="Q21" i="191"/>
  <c r="Q22" i="191"/>
  <c r="Q23" i="191"/>
  <c r="Q24" i="191"/>
  <c r="Q25" i="191"/>
  <c r="Q26" i="191"/>
  <c r="Q27" i="191"/>
  <c r="Q28" i="191"/>
  <c r="Q29" i="191"/>
  <c r="Q30" i="191"/>
  <c r="Q31" i="191"/>
  <c r="Q32" i="191"/>
  <c r="Q33" i="191"/>
  <c r="Q34" i="191"/>
  <c r="U33" i="191"/>
  <c r="U25" i="191"/>
  <c r="U26" i="191"/>
  <c r="U32" i="191"/>
  <c r="P9" i="187"/>
  <c r="P10" i="187"/>
  <c r="P11" i="187"/>
  <c r="P12" i="187"/>
  <c r="P13" i="187"/>
  <c r="P14" i="187"/>
  <c r="P15" i="187"/>
  <c r="P16" i="187"/>
  <c r="P17" i="187"/>
  <c r="P18" i="187"/>
  <c r="P19" i="187"/>
  <c r="P20" i="187"/>
  <c r="P21" i="187"/>
  <c r="P22" i="187"/>
  <c r="P23" i="187"/>
  <c r="P24" i="187"/>
  <c r="P25" i="187"/>
  <c r="P26" i="187"/>
  <c r="P27" i="187"/>
  <c r="P28" i="187"/>
  <c r="P29" i="187"/>
  <c r="P30" i="187"/>
  <c r="P31" i="187"/>
  <c r="P32" i="187"/>
  <c r="P8" i="187"/>
  <c r="P9" i="134"/>
  <c r="P10" i="134"/>
  <c r="P11" i="134"/>
  <c r="P12" i="134"/>
  <c r="P13" i="134"/>
  <c r="P14" i="134"/>
  <c r="P15" i="134"/>
  <c r="P16" i="134"/>
  <c r="P17" i="134"/>
  <c r="P18" i="134"/>
  <c r="P19" i="134"/>
  <c r="P20" i="134"/>
  <c r="P21" i="134"/>
  <c r="P22" i="134"/>
  <c r="P23" i="134"/>
  <c r="P24" i="134"/>
  <c r="P25" i="134"/>
  <c r="P26" i="134"/>
  <c r="P27" i="134"/>
  <c r="P28" i="134"/>
  <c r="P29" i="134"/>
  <c r="P30" i="134"/>
  <c r="P31" i="134"/>
  <c r="P32" i="134"/>
  <c r="P8" i="134"/>
  <c r="P72" i="76"/>
  <c r="P73" i="76"/>
  <c r="P74" i="76"/>
  <c r="P75" i="76"/>
  <c r="P76" i="76"/>
  <c r="P77" i="76"/>
  <c r="P78" i="76"/>
  <c r="P79" i="76"/>
  <c r="P80" i="76"/>
  <c r="P81" i="76"/>
  <c r="P82" i="76"/>
  <c r="P83" i="76"/>
  <c r="P84" i="76"/>
  <c r="P85" i="76"/>
  <c r="P86" i="76"/>
  <c r="P87" i="76"/>
  <c r="P88" i="76"/>
  <c r="P89" i="76"/>
  <c r="P90" i="76"/>
  <c r="P91" i="76"/>
  <c r="P92" i="76"/>
  <c r="P93" i="76"/>
  <c r="P94" i="76"/>
  <c r="P95" i="76"/>
  <c r="P98" i="76"/>
  <c r="P71" i="76"/>
  <c r="P41" i="76"/>
  <c r="P42" i="76"/>
  <c r="P43" i="76"/>
  <c r="P44" i="76"/>
  <c r="P45" i="76"/>
  <c r="P46" i="76"/>
  <c r="P47" i="76"/>
  <c r="P48" i="76"/>
  <c r="P49" i="76"/>
  <c r="P50" i="76"/>
  <c r="P51" i="76"/>
  <c r="P52" i="76"/>
  <c r="P53" i="76"/>
  <c r="P54" i="76"/>
  <c r="P55" i="76"/>
  <c r="P56" i="76"/>
  <c r="P57" i="76"/>
  <c r="P58" i="76"/>
  <c r="P59" i="76"/>
  <c r="P60" i="76"/>
  <c r="P61" i="76"/>
  <c r="P62" i="76"/>
  <c r="P63" i="76"/>
  <c r="P64" i="76"/>
  <c r="P67" i="76"/>
  <c r="P40" i="76"/>
  <c r="U41" i="76"/>
  <c r="P68" i="189"/>
  <c r="P69" i="189"/>
  <c r="P70" i="189"/>
  <c r="P71" i="189"/>
  <c r="P72" i="189"/>
  <c r="P73" i="189"/>
  <c r="P74" i="189"/>
  <c r="P75" i="189"/>
  <c r="P76" i="189"/>
  <c r="P77" i="189"/>
  <c r="P78" i="189"/>
  <c r="P79" i="189"/>
  <c r="P80" i="189"/>
  <c r="P81" i="189"/>
  <c r="P82" i="189"/>
  <c r="P83" i="189"/>
  <c r="P84" i="189"/>
  <c r="P85" i="189"/>
  <c r="P86" i="189"/>
  <c r="P87" i="189"/>
  <c r="P88" i="189"/>
  <c r="P89" i="189"/>
  <c r="P90" i="189"/>
  <c r="P91" i="189"/>
  <c r="P39" i="189"/>
  <c r="P42" i="189"/>
  <c r="P45" i="189"/>
  <c r="P48" i="189"/>
  <c r="P51" i="189"/>
  <c r="P54" i="189"/>
  <c r="P57" i="189"/>
  <c r="P60" i="189"/>
  <c r="P63" i="189"/>
  <c r="P44" i="129"/>
  <c r="P68" i="129"/>
  <c r="P69" i="129"/>
  <c r="P70" i="129"/>
  <c r="P71" i="129"/>
  <c r="P72" i="129"/>
  <c r="P73" i="129"/>
  <c r="P74" i="129"/>
  <c r="P75" i="129"/>
  <c r="P76" i="129"/>
  <c r="P77" i="129"/>
  <c r="P78" i="129"/>
  <c r="P79" i="129"/>
  <c r="P80" i="129"/>
  <c r="P81" i="129"/>
  <c r="P82" i="129"/>
  <c r="P83" i="129"/>
  <c r="P84" i="129"/>
  <c r="P85" i="129"/>
  <c r="P86" i="129"/>
  <c r="P87" i="129"/>
  <c r="P88" i="129"/>
  <c r="P89" i="129"/>
  <c r="P90" i="129"/>
  <c r="P91" i="129"/>
  <c r="P67" i="129"/>
  <c r="P40" i="129"/>
  <c r="P42" i="129"/>
  <c r="P46" i="129"/>
  <c r="P52" i="129"/>
  <c r="P54" i="129"/>
  <c r="P58" i="129"/>
  <c r="P63" i="129"/>
  <c r="P38" i="129"/>
  <c r="P72" i="190"/>
  <c r="P73" i="190"/>
  <c r="P74" i="190"/>
  <c r="P75" i="190"/>
  <c r="P76" i="190"/>
  <c r="P77" i="190"/>
  <c r="P78" i="190"/>
  <c r="P79" i="190"/>
  <c r="P80" i="190"/>
  <c r="P81" i="190"/>
  <c r="P82" i="190"/>
  <c r="P83" i="190"/>
  <c r="P84" i="190"/>
  <c r="P85" i="190"/>
  <c r="P86" i="190"/>
  <c r="P87" i="190"/>
  <c r="P88" i="190"/>
  <c r="P89" i="190"/>
  <c r="P90" i="190"/>
  <c r="P91" i="190"/>
  <c r="P92" i="190"/>
  <c r="P93" i="190"/>
  <c r="P94" i="190"/>
  <c r="P95" i="190"/>
  <c r="P98" i="190"/>
  <c r="P71" i="190"/>
  <c r="P41" i="190"/>
  <c r="P42" i="190"/>
  <c r="P43" i="190"/>
  <c r="P44" i="190"/>
  <c r="P45" i="190"/>
  <c r="P46" i="190"/>
  <c r="P47" i="190"/>
  <c r="P48" i="190"/>
  <c r="P49" i="190"/>
  <c r="P50" i="190"/>
  <c r="P51" i="190"/>
  <c r="P52" i="190"/>
  <c r="P53" i="190"/>
  <c r="P54" i="190"/>
  <c r="P55" i="190"/>
  <c r="P56" i="190"/>
  <c r="P57" i="190"/>
  <c r="P58" i="190"/>
  <c r="P59" i="190"/>
  <c r="P60" i="190"/>
  <c r="P61" i="190"/>
  <c r="P62" i="190"/>
  <c r="P63" i="190"/>
  <c r="P64" i="190"/>
  <c r="P67" i="190"/>
  <c r="P40" i="190"/>
  <c r="P68" i="188"/>
  <c r="P69" i="188"/>
  <c r="P70" i="188"/>
  <c r="P71" i="188"/>
  <c r="P72" i="188"/>
  <c r="P73" i="188"/>
  <c r="P74" i="188"/>
  <c r="P75" i="188"/>
  <c r="P76" i="188"/>
  <c r="P77" i="188"/>
  <c r="P78" i="188"/>
  <c r="P79" i="188"/>
  <c r="P80" i="188"/>
  <c r="P81" i="188"/>
  <c r="P82" i="188"/>
  <c r="P83" i="188"/>
  <c r="P84" i="188"/>
  <c r="P85" i="188"/>
  <c r="P86" i="188"/>
  <c r="P87" i="188"/>
  <c r="P88" i="188"/>
  <c r="P89" i="188"/>
  <c r="P90" i="188"/>
  <c r="P91" i="188"/>
  <c r="P67" i="188"/>
  <c r="P54" i="188"/>
  <c r="U12" i="187"/>
  <c r="U16" i="187"/>
  <c r="U20" i="187"/>
  <c r="U24" i="187"/>
  <c r="U28" i="187"/>
  <c r="U30" i="187"/>
  <c r="U32" i="187"/>
  <c r="P41"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67" i="145"/>
  <c r="P46" i="145"/>
  <c r="P50" i="145"/>
  <c r="P58" i="145"/>
  <c r="P62" i="145"/>
  <c r="U10" i="134"/>
  <c r="U12" i="134"/>
  <c r="U14" i="134"/>
  <c r="U16" i="134"/>
  <c r="U18" i="134"/>
  <c r="U20" i="134"/>
  <c r="U22" i="134"/>
  <c r="U24" i="134"/>
  <c r="U26" i="134"/>
  <c r="U28" i="134"/>
  <c r="U30" i="134"/>
  <c r="U32" i="134"/>
  <c r="U8" i="134"/>
  <c r="P48" i="67"/>
  <c r="P49" i="67"/>
  <c r="P50" i="67"/>
  <c r="P51" i="67"/>
  <c r="P63" i="67"/>
  <c r="P47" i="67"/>
  <c r="P29" i="67"/>
  <c r="P30" i="67"/>
  <c r="P31" i="67"/>
  <c r="P32" i="67"/>
  <c r="P44" i="67"/>
  <c r="P28" i="67"/>
  <c r="U32" i="67"/>
  <c r="P43" i="179"/>
  <c r="P48" i="179"/>
  <c r="P49" i="179"/>
  <c r="P50" i="179"/>
  <c r="P51" i="179"/>
  <c r="P63" i="179"/>
  <c r="P47" i="179"/>
  <c r="P29" i="179"/>
  <c r="P30" i="179"/>
  <c r="P31" i="179"/>
  <c r="P32" i="179"/>
  <c r="P44" i="179"/>
  <c r="P28" i="179"/>
  <c r="P48" i="54"/>
  <c r="P49" i="54"/>
  <c r="P50" i="54"/>
  <c r="P51" i="54"/>
  <c r="P63" i="54"/>
  <c r="P47" i="54"/>
  <c r="P29" i="54"/>
  <c r="P30" i="54"/>
  <c r="P31" i="54"/>
  <c r="P32" i="54"/>
  <c r="P42" i="54"/>
  <c r="P44" i="54"/>
  <c r="P28" i="54"/>
  <c r="P48" i="178"/>
  <c r="P49" i="178"/>
  <c r="P50" i="178"/>
  <c r="P51" i="178"/>
  <c r="P63" i="178"/>
  <c r="P47" i="178"/>
  <c r="P29" i="178"/>
  <c r="P30" i="178"/>
  <c r="P31" i="178"/>
  <c r="P32" i="178"/>
  <c r="P44" i="178"/>
  <c r="P28" i="178"/>
  <c r="U32" i="178"/>
  <c r="P50" i="53"/>
  <c r="P51" i="53"/>
  <c r="P52" i="53"/>
  <c r="P53" i="53"/>
  <c r="P54" i="53"/>
  <c r="P66" i="53"/>
  <c r="P49" i="53"/>
  <c r="P30" i="53"/>
  <c r="P31" i="53"/>
  <c r="P32" i="53"/>
  <c r="P33" i="53"/>
  <c r="P34" i="53"/>
  <c r="P46" i="53"/>
  <c r="O29" i="53"/>
  <c r="P29" i="53"/>
  <c r="P48" i="177"/>
  <c r="P49" i="177"/>
  <c r="P50" i="177"/>
  <c r="P51" i="177"/>
  <c r="P63" i="177"/>
  <c r="P47" i="177"/>
  <c r="P29" i="177"/>
  <c r="P30" i="177"/>
  <c r="P31" i="177"/>
  <c r="P32" i="177"/>
  <c r="P42" i="177"/>
  <c r="P44" i="177"/>
  <c r="P28" i="177"/>
  <c r="P48" i="52"/>
  <c r="P49" i="52"/>
  <c r="P50" i="52"/>
  <c r="P51" i="52"/>
  <c r="P63" i="52"/>
  <c r="P47" i="52"/>
  <c r="P29" i="52"/>
  <c r="P30" i="52"/>
  <c r="P31" i="52"/>
  <c r="P32" i="52"/>
  <c r="P44" i="52"/>
  <c r="P28" i="52"/>
  <c r="U29" i="52"/>
  <c r="P48" i="176"/>
  <c r="P49" i="176"/>
  <c r="P50" i="176"/>
  <c r="P51" i="176"/>
  <c r="P63" i="176"/>
  <c r="P47" i="176"/>
  <c r="P29" i="176"/>
  <c r="P30" i="176"/>
  <c r="P31" i="176"/>
  <c r="P32" i="176"/>
  <c r="P44" i="176"/>
  <c r="P28" i="176"/>
  <c r="P48" i="51"/>
  <c r="P49" i="51"/>
  <c r="P50" i="51"/>
  <c r="P51" i="51"/>
  <c r="P63" i="51"/>
  <c r="P47" i="51"/>
  <c r="P48" i="175"/>
  <c r="P49" i="175"/>
  <c r="P50" i="175"/>
  <c r="P51" i="175"/>
  <c r="P47" i="175"/>
  <c r="P48" i="50"/>
  <c r="P49" i="50"/>
  <c r="P50" i="50"/>
  <c r="P51" i="50"/>
  <c r="P63" i="50"/>
  <c r="P47" i="50"/>
  <c r="P48" i="174"/>
  <c r="P49" i="174"/>
  <c r="P50" i="174"/>
  <c r="P51" i="174"/>
  <c r="P63" i="174"/>
  <c r="P47" i="174"/>
  <c r="P29" i="174"/>
  <c r="P30" i="174"/>
  <c r="P31" i="174"/>
  <c r="P32" i="174"/>
  <c r="P42" i="174"/>
  <c r="P44" i="174"/>
  <c r="P28" i="174"/>
  <c r="P48" i="49"/>
  <c r="P49" i="49"/>
  <c r="P50" i="49"/>
  <c r="P51" i="49"/>
  <c r="P63" i="49"/>
  <c r="P47" i="49"/>
  <c r="P48" i="173"/>
  <c r="P49" i="173"/>
  <c r="P50" i="173"/>
  <c r="P51" i="173"/>
  <c r="P63" i="173"/>
  <c r="P29" i="173"/>
  <c r="P30" i="173"/>
  <c r="P31" i="173"/>
  <c r="P32" i="173"/>
  <c r="P44" i="173"/>
  <c r="P28" i="173"/>
  <c r="U29" i="173"/>
  <c r="U31" i="173"/>
  <c r="U28" i="173"/>
  <c r="P48" i="48"/>
  <c r="P49" i="48"/>
  <c r="P50" i="48"/>
  <c r="P51" i="48"/>
  <c r="P63" i="48"/>
  <c r="P47" i="48"/>
  <c r="P29" i="48"/>
  <c r="P30" i="48"/>
  <c r="P31" i="48"/>
  <c r="P32" i="48"/>
  <c r="P44" i="48"/>
  <c r="P28" i="48"/>
  <c r="P50" i="172"/>
  <c r="P51" i="172"/>
  <c r="P52" i="172"/>
  <c r="P53" i="172"/>
  <c r="P54" i="172"/>
  <c r="P66" i="172"/>
  <c r="P49" i="172"/>
  <c r="P50" i="47"/>
  <c r="P51" i="47"/>
  <c r="P52" i="47"/>
  <c r="P53" i="47"/>
  <c r="P54" i="47"/>
  <c r="P66" i="47"/>
  <c r="P49" i="47"/>
  <c r="P48" i="171"/>
  <c r="P49" i="171"/>
  <c r="P50" i="171"/>
  <c r="P51" i="171"/>
  <c r="P63" i="171"/>
  <c r="P47" i="171"/>
  <c r="P50" i="46"/>
  <c r="P51" i="46"/>
  <c r="P52" i="46"/>
  <c r="P53" i="46"/>
  <c r="P54" i="46"/>
  <c r="P49" i="46"/>
  <c r="P11" i="191"/>
  <c r="P12" i="191"/>
  <c r="P13" i="191"/>
  <c r="P14" i="191"/>
  <c r="P15" i="191"/>
  <c r="P16" i="191"/>
  <c r="P17" i="191"/>
  <c r="P18" i="191"/>
  <c r="P19" i="191"/>
  <c r="P20" i="191"/>
  <c r="P21" i="191"/>
  <c r="P22" i="191"/>
  <c r="P23" i="191"/>
  <c r="P24" i="191"/>
  <c r="P25" i="191"/>
  <c r="P26" i="191"/>
  <c r="P27" i="191"/>
  <c r="P28" i="191"/>
  <c r="P29" i="191"/>
  <c r="P30" i="191"/>
  <c r="P31" i="191"/>
  <c r="P32" i="191"/>
  <c r="P33" i="191"/>
  <c r="P34" i="191"/>
  <c r="P10" i="191"/>
  <c r="P39" i="38"/>
  <c r="U21" i="191"/>
  <c r="O72" i="76"/>
  <c r="O73" i="76"/>
  <c r="O74" i="76"/>
  <c r="O75" i="76"/>
  <c r="O76" i="76"/>
  <c r="O77" i="76"/>
  <c r="O78" i="76"/>
  <c r="O79" i="76"/>
  <c r="O80" i="76"/>
  <c r="O81" i="76"/>
  <c r="O82" i="76"/>
  <c r="O83" i="76"/>
  <c r="O84" i="76"/>
  <c r="O85" i="76"/>
  <c r="O86" i="76"/>
  <c r="O87" i="76"/>
  <c r="O88" i="76"/>
  <c r="O89" i="76"/>
  <c r="O90" i="76"/>
  <c r="O91" i="76"/>
  <c r="O92" i="76"/>
  <c r="O93" i="76"/>
  <c r="O94" i="76"/>
  <c r="O95" i="76"/>
  <c r="O98" i="76"/>
  <c r="O71" i="76"/>
  <c r="O41" i="76"/>
  <c r="O42" i="76"/>
  <c r="O43" i="76"/>
  <c r="O44" i="76"/>
  <c r="O45" i="76"/>
  <c r="O46" i="76"/>
  <c r="O47" i="76"/>
  <c r="O48" i="76"/>
  <c r="O49" i="76"/>
  <c r="O50" i="76"/>
  <c r="O51" i="76"/>
  <c r="O52" i="76"/>
  <c r="O53" i="76"/>
  <c r="O54" i="76"/>
  <c r="O55" i="76"/>
  <c r="O56" i="76"/>
  <c r="O57" i="76"/>
  <c r="O58" i="76"/>
  <c r="O59" i="76"/>
  <c r="O60" i="76"/>
  <c r="O61" i="76"/>
  <c r="O62" i="76"/>
  <c r="O63" i="76"/>
  <c r="O64" i="76"/>
  <c r="O67" i="76"/>
  <c r="O40" i="76"/>
  <c r="O34" i="76"/>
  <c r="O96" i="76" s="1"/>
  <c r="O65" i="76"/>
  <c r="P96" i="76"/>
  <c r="O72" i="190"/>
  <c r="O73" i="190"/>
  <c r="O74" i="190"/>
  <c r="O75" i="190"/>
  <c r="O76" i="190"/>
  <c r="O77" i="190"/>
  <c r="O78" i="190"/>
  <c r="O79" i="190"/>
  <c r="O80" i="190"/>
  <c r="O81" i="190"/>
  <c r="O82" i="190"/>
  <c r="O83" i="190"/>
  <c r="O84" i="190"/>
  <c r="O85" i="190"/>
  <c r="O86" i="190"/>
  <c r="O87" i="190"/>
  <c r="O88" i="190"/>
  <c r="O89" i="190"/>
  <c r="O90" i="190"/>
  <c r="O91" i="190"/>
  <c r="O92" i="190"/>
  <c r="O93" i="190"/>
  <c r="O94" i="190"/>
  <c r="O95" i="190"/>
  <c r="O98" i="190"/>
  <c r="O71" i="190"/>
  <c r="O41" i="190"/>
  <c r="O42" i="190"/>
  <c r="O43" i="190"/>
  <c r="O44" i="190"/>
  <c r="O45" i="190"/>
  <c r="O46" i="190"/>
  <c r="O47" i="190"/>
  <c r="O48" i="190"/>
  <c r="O49" i="190"/>
  <c r="O50" i="190"/>
  <c r="O51" i="190"/>
  <c r="O52" i="190"/>
  <c r="O53" i="190"/>
  <c r="O54" i="190"/>
  <c r="O55" i="190"/>
  <c r="O56" i="190"/>
  <c r="O57" i="190"/>
  <c r="O58" i="190"/>
  <c r="O59" i="190"/>
  <c r="O60" i="190"/>
  <c r="O61" i="190"/>
  <c r="O62" i="190"/>
  <c r="O63" i="190"/>
  <c r="O64" i="190"/>
  <c r="O67" i="190"/>
  <c r="O40" i="190"/>
  <c r="O34" i="190"/>
  <c r="O65" i="190" s="1"/>
  <c r="O48" i="67"/>
  <c r="O49" i="67"/>
  <c r="O50" i="67"/>
  <c r="O51" i="67"/>
  <c r="O63" i="67"/>
  <c r="O47" i="67"/>
  <c r="O29" i="67"/>
  <c r="O30" i="67"/>
  <c r="O31" i="67"/>
  <c r="O32" i="67"/>
  <c r="O44" i="67"/>
  <c r="O28" i="67"/>
  <c r="O43" i="67"/>
  <c r="O48" i="179"/>
  <c r="O49" i="179"/>
  <c r="O50" i="179"/>
  <c r="O51" i="179"/>
  <c r="O63" i="179"/>
  <c r="O47" i="179"/>
  <c r="O29" i="179"/>
  <c r="O30" i="179"/>
  <c r="O31" i="179"/>
  <c r="O32" i="179"/>
  <c r="O44" i="179"/>
  <c r="O28" i="179"/>
  <c r="O23" i="179"/>
  <c r="O42" i="179" s="1"/>
  <c r="O48" i="54"/>
  <c r="O49" i="54"/>
  <c r="O50" i="54"/>
  <c r="O51" i="54"/>
  <c r="O63" i="54"/>
  <c r="O47" i="54"/>
  <c r="O29" i="54"/>
  <c r="O30" i="54"/>
  <c r="O31" i="54"/>
  <c r="O32" i="54"/>
  <c r="O44" i="54"/>
  <c r="O28" i="54"/>
  <c r="O23" i="54"/>
  <c r="O61" i="54" s="1"/>
  <c r="O24" i="54"/>
  <c r="O43" i="54" s="1"/>
  <c r="O48" i="178"/>
  <c r="O49" i="178"/>
  <c r="O50" i="178"/>
  <c r="O51" i="178"/>
  <c r="O63" i="178"/>
  <c r="O47" i="178"/>
  <c r="O29" i="178"/>
  <c r="O30" i="178"/>
  <c r="O31" i="178"/>
  <c r="O32" i="178"/>
  <c r="O44" i="178"/>
  <c r="O28" i="178"/>
  <c r="O23" i="178"/>
  <c r="O42" i="178" s="1"/>
  <c r="O50" i="53"/>
  <c r="O51" i="53"/>
  <c r="O52" i="53"/>
  <c r="O53" i="53"/>
  <c r="O54" i="53"/>
  <c r="O66" i="53"/>
  <c r="O49" i="53"/>
  <c r="O30" i="53"/>
  <c r="O31" i="53"/>
  <c r="O32" i="53"/>
  <c r="O33" i="53"/>
  <c r="O34" i="53"/>
  <c r="O46" i="53"/>
  <c r="O24" i="53"/>
  <c r="O44" i="53" s="1"/>
  <c r="O48" i="177"/>
  <c r="O49" i="177"/>
  <c r="O50" i="177"/>
  <c r="O51" i="177"/>
  <c r="O63" i="177"/>
  <c r="O47" i="177"/>
  <c r="O29" i="177"/>
  <c r="O30" i="177"/>
  <c r="O31" i="177"/>
  <c r="O32" i="177"/>
  <c r="O44" i="177"/>
  <c r="O28" i="177"/>
  <c r="O23" i="177"/>
  <c r="O24" i="177" s="1"/>
  <c r="O43" i="177" s="1"/>
  <c r="O48" i="52"/>
  <c r="O49" i="52"/>
  <c r="O50" i="52"/>
  <c r="O51" i="52"/>
  <c r="O63" i="52"/>
  <c r="O47" i="52"/>
  <c r="O29" i="52"/>
  <c r="O30" i="52"/>
  <c r="O31" i="52"/>
  <c r="O32" i="52"/>
  <c r="O44" i="52"/>
  <c r="O28" i="52"/>
  <c r="O23" i="52"/>
  <c r="O42" i="52" s="1"/>
  <c r="O48" i="176"/>
  <c r="O49" i="176"/>
  <c r="O50" i="176"/>
  <c r="O51" i="176"/>
  <c r="O63" i="176"/>
  <c r="O47" i="176"/>
  <c r="O29" i="176"/>
  <c r="O30" i="176"/>
  <c r="O31" i="176"/>
  <c r="O32" i="176"/>
  <c r="O44" i="176"/>
  <c r="O28" i="176"/>
  <c r="O23" i="176"/>
  <c r="O24" i="176" s="1"/>
  <c r="O43" i="176" s="1"/>
  <c r="O23" i="51"/>
  <c r="O23" i="175"/>
  <c r="O23" i="50"/>
  <c r="O48" i="174"/>
  <c r="O49" i="174"/>
  <c r="O50" i="174"/>
  <c r="O51" i="174"/>
  <c r="O63" i="174"/>
  <c r="O47" i="174"/>
  <c r="O29" i="174"/>
  <c r="O30" i="174"/>
  <c r="O31" i="174"/>
  <c r="O32" i="174"/>
  <c r="O44" i="174"/>
  <c r="O28" i="174"/>
  <c r="O23" i="174"/>
  <c r="O24" i="174" s="1"/>
  <c r="O43" i="174" s="1"/>
  <c r="O48" i="173"/>
  <c r="O49" i="173"/>
  <c r="O50" i="173"/>
  <c r="O51" i="173"/>
  <c r="O63" i="173"/>
  <c r="O47" i="173"/>
  <c r="O29" i="173"/>
  <c r="O30" i="173"/>
  <c r="O31" i="173"/>
  <c r="O32" i="173"/>
  <c r="O44" i="173"/>
  <c r="O28" i="173"/>
  <c r="O23" i="173"/>
  <c r="O42" i="173" s="1"/>
  <c r="O24" i="173"/>
  <c r="O43" i="173" s="1"/>
  <c r="O48" i="48"/>
  <c r="O49" i="48"/>
  <c r="O50" i="48"/>
  <c r="O51" i="48"/>
  <c r="O63" i="48"/>
  <c r="O47" i="48"/>
  <c r="O29" i="48"/>
  <c r="O30" i="48"/>
  <c r="O31" i="48"/>
  <c r="O32" i="48"/>
  <c r="O44" i="48"/>
  <c r="O28" i="48"/>
  <c r="O42" i="48"/>
  <c r="O24" i="172"/>
  <c r="O24" i="47"/>
  <c r="O23" i="171"/>
  <c r="O24" i="171"/>
  <c r="O23" i="170"/>
  <c r="O9" i="187"/>
  <c r="O10" i="187"/>
  <c r="O11" i="187"/>
  <c r="O12" i="187"/>
  <c r="O13" i="187"/>
  <c r="O14" i="187"/>
  <c r="O15" i="187"/>
  <c r="O16" i="187"/>
  <c r="O17" i="187"/>
  <c r="O18" i="187"/>
  <c r="O19" i="187"/>
  <c r="O20" i="187"/>
  <c r="O21" i="187"/>
  <c r="O22" i="187"/>
  <c r="O23" i="187"/>
  <c r="O24" i="187"/>
  <c r="O25" i="187"/>
  <c r="O26" i="187"/>
  <c r="O27" i="187"/>
  <c r="O28" i="187"/>
  <c r="O29" i="187"/>
  <c r="O30" i="187"/>
  <c r="O31" i="187"/>
  <c r="O32" i="187"/>
  <c r="O8" i="187"/>
  <c r="O68" i="189"/>
  <c r="O69" i="189"/>
  <c r="O70" i="189"/>
  <c r="O71" i="189"/>
  <c r="O72" i="189"/>
  <c r="O73" i="189"/>
  <c r="O74" i="189"/>
  <c r="O75" i="189"/>
  <c r="O76" i="189"/>
  <c r="O77" i="189"/>
  <c r="O78" i="189"/>
  <c r="O79" i="189"/>
  <c r="O80" i="189"/>
  <c r="O81" i="189"/>
  <c r="O82" i="189"/>
  <c r="O83" i="189"/>
  <c r="O84" i="189"/>
  <c r="O85" i="189"/>
  <c r="O86" i="189"/>
  <c r="O87" i="189"/>
  <c r="O88" i="189"/>
  <c r="O89" i="189"/>
  <c r="O90" i="189"/>
  <c r="O91" i="189"/>
  <c r="O67" i="189"/>
  <c r="O34" i="189"/>
  <c r="O42" i="189" s="1"/>
  <c r="O68" i="188"/>
  <c r="O69" i="188"/>
  <c r="O70" i="188"/>
  <c r="O71" i="188"/>
  <c r="O72" i="188"/>
  <c r="O73" i="188"/>
  <c r="O74" i="188"/>
  <c r="O75" i="188"/>
  <c r="O76" i="188"/>
  <c r="O77" i="188"/>
  <c r="O78" i="188"/>
  <c r="O79" i="188"/>
  <c r="O80" i="188"/>
  <c r="O81" i="188"/>
  <c r="O82" i="188"/>
  <c r="O83" i="188"/>
  <c r="O84" i="188"/>
  <c r="O85" i="188"/>
  <c r="O86" i="188"/>
  <c r="O87" i="188"/>
  <c r="O88" i="188"/>
  <c r="O89" i="188"/>
  <c r="O90" i="188"/>
  <c r="O91" i="188"/>
  <c r="O67" i="188"/>
  <c r="O34" i="188"/>
  <c r="O9" i="134"/>
  <c r="O10" i="134"/>
  <c r="O11" i="134"/>
  <c r="O12" i="134"/>
  <c r="O13" i="134"/>
  <c r="O14" i="134"/>
  <c r="O15" i="134"/>
  <c r="O16" i="134"/>
  <c r="O17" i="134"/>
  <c r="O18" i="134"/>
  <c r="O19" i="134"/>
  <c r="O20" i="134"/>
  <c r="O21" i="134"/>
  <c r="O22" i="134"/>
  <c r="O23" i="134"/>
  <c r="O24" i="134"/>
  <c r="O25" i="134"/>
  <c r="O26" i="134"/>
  <c r="O27" i="134"/>
  <c r="O28" i="134"/>
  <c r="O29" i="134"/>
  <c r="O30" i="134"/>
  <c r="O31" i="134"/>
  <c r="O32" i="134"/>
  <c r="O8" i="134"/>
  <c r="O68" i="129"/>
  <c r="O69" i="129"/>
  <c r="O70" i="129"/>
  <c r="O71" i="129"/>
  <c r="O72" i="129"/>
  <c r="O73" i="129"/>
  <c r="O74" i="129"/>
  <c r="O75" i="129"/>
  <c r="O76" i="129"/>
  <c r="O77" i="129"/>
  <c r="O78" i="129"/>
  <c r="O79" i="129"/>
  <c r="O80" i="129"/>
  <c r="O81" i="129"/>
  <c r="O82" i="129"/>
  <c r="O83" i="129"/>
  <c r="O84" i="129"/>
  <c r="O85" i="129"/>
  <c r="O86" i="129"/>
  <c r="O87" i="129"/>
  <c r="O88" i="129"/>
  <c r="O89" i="129"/>
  <c r="O90" i="129"/>
  <c r="O91" i="129"/>
  <c r="O67" i="129"/>
  <c r="O34" i="129"/>
  <c r="O62" i="129" s="1"/>
  <c r="O44" i="145"/>
  <c r="O68" i="145"/>
  <c r="O69" i="145"/>
  <c r="O70" i="145"/>
  <c r="O71" i="145"/>
  <c r="O72" i="145"/>
  <c r="O73" i="145"/>
  <c r="O74" i="145"/>
  <c r="O75" i="145"/>
  <c r="O76" i="145"/>
  <c r="O77" i="145"/>
  <c r="O78" i="145"/>
  <c r="O79" i="145"/>
  <c r="O80" i="145"/>
  <c r="O81" i="145"/>
  <c r="O82" i="145"/>
  <c r="O83" i="145"/>
  <c r="O84" i="145"/>
  <c r="O85" i="145"/>
  <c r="O86" i="145"/>
  <c r="O87" i="145"/>
  <c r="O88" i="145"/>
  <c r="O89" i="145"/>
  <c r="O90" i="145"/>
  <c r="O91" i="145"/>
  <c r="O67" i="145"/>
  <c r="O50" i="145"/>
  <c r="O60" i="145"/>
  <c r="O11" i="191"/>
  <c r="O12" i="191"/>
  <c r="O13" i="191"/>
  <c r="O14" i="191"/>
  <c r="O15" i="191"/>
  <c r="O16" i="191"/>
  <c r="O17" i="191"/>
  <c r="O18" i="191"/>
  <c r="O19" i="191"/>
  <c r="O20" i="191"/>
  <c r="O21" i="191"/>
  <c r="O22" i="191"/>
  <c r="O23" i="191"/>
  <c r="O24" i="191"/>
  <c r="O25" i="191"/>
  <c r="O26" i="191"/>
  <c r="O27" i="191"/>
  <c r="O28" i="191"/>
  <c r="O29" i="191"/>
  <c r="O30" i="191"/>
  <c r="O31" i="191"/>
  <c r="O32" i="191"/>
  <c r="O33" i="191"/>
  <c r="O34" i="191"/>
  <c r="O10" i="191"/>
  <c r="O40" i="38"/>
  <c r="N8" i="134"/>
  <c r="N9" i="134"/>
  <c r="N10" i="134"/>
  <c r="N11" i="134"/>
  <c r="N12" i="134"/>
  <c r="N13" i="134"/>
  <c r="N14" i="134"/>
  <c r="N15" i="134"/>
  <c r="N16" i="134"/>
  <c r="N17" i="134"/>
  <c r="N18" i="134"/>
  <c r="N19" i="134"/>
  <c r="N20" i="134"/>
  <c r="N21" i="134"/>
  <c r="N22" i="134"/>
  <c r="N23" i="134"/>
  <c r="N24" i="134"/>
  <c r="N25" i="134"/>
  <c r="N26" i="134"/>
  <c r="N27" i="134"/>
  <c r="N28" i="134"/>
  <c r="N29" i="134"/>
  <c r="N30" i="134"/>
  <c r="N31" i="134"/>
  <c r="N32" i="134"/>
  <c r="O92" i="129"/>
  <c r="N8" i="187"/>
  <c r="N9" i="187"/>
  <c r="N10" i="187"/>
  <c r="N11" i="187"/>
  <c r="N12" i="187"/>
  <c r="N13" i="187"/>
  <c r="N14" i="187"/>
  <c r="N15" i="187"/>
  <c r="N16" i="187"/>
  <c r="N17" i="187"/>
  <c r="N18" i="187"/>
  <c r="N19" i="187"/>
  <c r="N20" i="187"/>
  <c r="N21" i="187"/>
  <c r="N22" i="187"/>
  <c r="N23" i="187"/>
  <c r="N24" i="187"/>
  <c r="N25" i="187"/>
  <c r="N26" i="187"/>
  <c r="N27" i="187"/>
  <c r="N28" i="187"/>
  <c r="N29" i="187"/>
  <c r="N30" i="187"/>
  <c r="N31" i="187"/>
  <c r="N32" i="187"/>
  <c r="O92" i="188"/>
  <c r="N39" i="189"/>
  <c r="N67" i="189"/>
  <c r="N68" i="189"/>
  <c r="N69" i="189"/>
  <c r="N70" i="189"/>
  <c r="N71" i="189"/>
  <c r="N72" i="189"/>
  <c r="N73" i="189"/>
  <c r="N74" i="189"/>
  <c r="N75" i="189"/>
  <c r="N76" i="189"/>
  <c r="N77" i="189"/>
  <c r="N78" i="189"/>
  <c r="N79" i="189"/>
  <c r="N80" i="189"/>
  <c r="N81" i="189"/>
  <c r="N82" i="189"/>
  <c r="N83" i="189"/>
  <c r="N84" i="189"/>
  <c r="N85" i="189"/>
  <c r="N86" i="189"/>
  <c r="N87" i="189"/>
  <c r="N88" i="189"/>
  <c r="N89" i="189"/>
  <c r="N90" i="189"/>
  <c r="N91" i="189"/>
  <c r="N40" i="189"/>
  <c r="N44" i="189"/>
  <c r="N47" i="189"/>
  <c r="N51" i="189"/>
  <c r="N55" i="189"/>
  <c r="N58" i="189"/>
  <c r="N62" i="189"/>
  <c r="N67" i="129"/>
  <c r="N68" i="129"/>
  <c r="N69" i="129"/>
  <c r="N70" i="129"/>
  <c r="N71" i="129"/>
  <c r="N72" i="129"/>
  <c r="N73" i="129"/>
  <c r="N74" i="129"/>
  <c r="N75" i="129"/>
  <c r="N76" i="129"/>
  <c r="N77" i="129"/>
  <c r="N78" i="129"/>
  <c r="N79" i="129"/>
  <c r="N80" i="129"/>
  <c r="N81" i="129"/>
  <c r="N82" i="129"/>
  <c r="N83" i="129"/>
  <c r="N84" i="129"/>
  <c r="N85" i="129"/>
  <c r="N86" i="129"/>
  <c r="N87" i="129"/>
  <c r="N88" i="129"/>
  <c r="N89" i="129"/>
  <c r="N90" i="129"/>
  <c r="N91" i="129"/>
  <c r="N92" i="129"/>
  <c r="N41" i="129"/>
  <c r="N45" i="129"/>
  <c r="N49" i="129"/>
  <c r="N53" i="129"/>
  <c r="N57" i="129"/>
  <c r="N61" i="129"/>
  <c r="N67" i="188"/>
  <c r="N68" i="188"/>
  <c r="N69" i="188"/>
  <c r="N70" i="188"/>
  <c r="N71" i="188"/>
  <c r="N72" i="188"/>
  <c r="N73" i="188"/>
  <c r="N74" i="188"/>
  <c r="N75" i="188"/>
  <c r="N76" i="188"/>
  <c r="N77" i="188"/>
  <c r="N78" i="188"/>
  <c r="N79" i="188"/>
  <c r="N80" i="188"/>
  <c r="N81" i="188"/>
  <c r="N82" i="188"/>
  <c r="N83" i="188"/>
  <c r="N84" i="188"/>
  <c r="N85" i="188"/>
  <c r="N86" i="188"/>
  <c r="N87" i="188"/>
  <c r="N88" i="188"/>
  <c r="N89" i="188"/>
  <c r="N90" i="188"/>
  <c r="N91" i="188"/>
  <c r="N92" i="188"/>
  <c r="N39" i="188"/>
  <c r="N41" i="188"/>
  <c r="N44" i="188"/>
  <c r="N45" i="188"/>
  <c r="N48" i="188"/>
  <c r="N50" i="188"/>
  <c r="N53" i="188"/>
  <c r="N54" i="188"/>
  <c r="N57" i="188"/>
  <c r="N59" i="188"/>
  <c r="N62" i="188"/>
  <c r="N63" i="188"/>
  <c r="O61" i="52"/>
  <c r="P61" i="54"/>
  <c r="M63" i="38"/>
  <c r="P61" i="49"/>
  <c r="N42" i="48"/>
  <c r="O61" i="177"/>
  <c r="O61" i="176"/>
  <c r="N61" i="174"/>
  <c r="M40" i="183"/>
  <c r="D60" i="189"/>
  <c r="F39" i="189"/>
  <c r="J33" i="187"/>
  <c r="L33" i="187"/>
  <c r="N72" i="76"/>
  <c r="N73" i="76"/>
  <c r="N74" i="76"/>
  <c r="N75" i="76"/>
  <c r="N76" i="76"/>
  <c r="N77" i="76"/>
  <c r="N78" i="76"/>
  <c r="N79" i="76"/>
  <c r="N80" i="76"/>
  <c r="N81" i="76"/>
  <c r="N82" i="76"/>
  <c r="N83" i="76"/>
  <c r="N84" i="76"/>
  <c r="N85" i="76"/>
  <c r="N86" i="76"/>
  <c r="N87" i="76"/>
  <c r="N88" i="76"/>
  <c r="N89" i="76"/>
  <c r="N90" i="76"/>
  <c r="N91" i="76"/>
  <c r="N92" i="76"/>
  <c r="N93" i="76"/>
  <c r="N94" i="76"/>
  <c r="N95" i="76"/>
  <c r="N98" i="76"/>
  <c r="N71" i="76"/>
  <c r="N41" i="76"/>
  <c r="N42" i="76"/>
  <c r="N43" i="76"/>
  <c r="N44" i="76"/>
  <c r="N45" i="76"/>
  <c r="N46" i="76"/>
  <c r="N47" i="76"/>
  <c r="N48" i="76"/>
  <c r="N49" i="76"/>
  <c r="N50" i="76"/>
  <c r="N51" i="76"/>
  <c r="N52" i="76"/>
  <c r="N53" i="76"/>
  <c r="N54" i="76"/>
  <c r="N55" i="76"/>
  <c r="N56" i="76"/>
  <c r="N57" i="76"/>
  <c r="N58" i="76"/>
  <c r="N59" i="76"/>
  <c r="N60" i="76"/>
  <c r="N61" i="76"/>
  <c r="N62" i="76"/>
  <c r="N63" i="76"/>
  <c r="N64" i="76"/>
  <c r="N65" i="76"/>
  <c r="N67" i="76"/>
  <c r="N40" i="76"/>
  <c r="N68" i="145"/>
  <c r="N69" i="145"/>
  <c r="N70" i="145"/>
  <c r="N71" i="145"/>
  <c r="N72" i="145"/>
  <c r="N73" i="145"/>
  <c r="N74" i="145"/>
  <c r="N75" i="145"/>
  <c r="N76" i="145"/>
  <c r="N77" i="145"/>
  <c r="N78" i="145"/>
  <c r="N79" i="145"/>
  <c r="N80" i="145"/>
  <c r="N81" i="145"/>
  <c r="N82" i="145"/>
  <c r="N83" i="145"/>
  <c r="N84" i="145"/>
  <c r="N85" i="145"/>
  <c r="N86" i="145"/>
  <c r="N87" i="145"/>
  <c r="N88" i="145"/>
  <c r="N89" i="145"/>
  <c r="N90" i="145"/>
  <c r="N91" i="145"/>
  <c r="N67" i="145"/>
  <c r="N72" i="190"/>
  <c r="N73" i="190"/>
  <c r="N74" i="190"/>
  <c r="N75" i="190"/>
  <c r="N76" i="190"/>
  <c r="N77" i="190"/>
  <c r="N78" i="190"/>
  <c r="N79" i="190"/>
  <c r="N80" i="190"/>
  <c r="N81" i="190"/>
  <c r="N82" i="190"/>
  <c r="N83" i="190"/>
  <c r="N84" i="190"/>
  <c r="N85" i="190"/>
  <c r="N86" i="190"/>
  <c r="N87" i="190"/>
  <c r="N88" i="190"/>
  <c r="N89" i="190"/>
  <c r="N90" i="190"/>
  <c r="N91" i="190"/>
  <c r="N92" i="190"/>
  <c r="N93" i="190"/>
  <c r="N94" i="190"/>
  <c r="N95" i="190"/>
  <c r="N98" i="190"/>
  <c r="N71" i="190"/>
  <c r="N41" i="190"/>
  <c r="N42" i="190"/>
  <c r="N43" i="190"/>
  <c r="N44" i="190"/>
  <c r="N45" i="190"/>
  <c r="N46" i="190"/>
  <c r="N47" i="190"/>
  <c r="N48" i="190"/>
  <c r="N49" i="190"/>
  <c r="N50" i="190"/>
  <c r="N51" i="190"/>
  <c r="N52" i="190"/>
  <c r="N53" i="190"/>
  <c r="N54" i="190"/>
  <c r="N55" i="190"/>
  <c r="N56" i="190"/>
  <c r="N57" i="190"/>
  <c r="N58" i="190"/>
  <c r="N59" i="190"/>
  <c r="N60" i="190"/>
  <c r="N61" i="190"/>
  <c r="N62" i="190"/>
  <c r="N63" i="190"/>
  <c r="N64" i="190"/>
  <c r="N67" i="190"/>
  <c r="N40" i="190"/>
  <c r="N48" i="67"/>
  <c r="N49" i="67"/>
  <c r="N50" i="67"/>
  <c r="N51" i="67"/>
  <c r="N63" i="67"/>
  <c r="N47" i="67"/>
  <c r="N29" i="67"/>
  <c r="N30" i="67"/>
  <c r="N31" i="67"/>
  <c r="N32" i="67"/>
  <c r="N44" i="67"/>
  <c r="N28" i="67"/>
  <c r="N48" i="179"/>
  <c r="N49" i="179"/>
  <c r="N50" i="179"/>
  <c r="N51" i="179"/>
  <c r="N63" i="179"/>
  <c r="N47" i="179"/>
  <c r="N29" i="179"/>
  <c r="N30" i="179"/>
  <c r="N31" i="179"/>
  <c r="N32" i="179"/>
  <c r="N44" i="179"/>
  <c r="N28" i="179"/>
  <c r="N48" i="54"/>
  <c r="N49" i="54"/>
  <c r="N50" i="54"/>
  <c r="N51" i="54"/>
  <c r="N47" i="54"/>
  <c r="N48" i="178"/>
  <c r="N49" i="178"/>
  <c r="N50" i="178"/>
  <c r="N51" i="178"/>
  <c r="N63" i="178"/>
  <c r="N47" i="178"/>
  <c r="N29" i="178"/>
  <c r="N30" i="178"/>
  <c r="N31" i="178"/>
  <c r="N32" i="178"/>
  <c r="N44" i="178"/>
  <c r="N28" i="178"/>
  <c r="N50" i="53"/>
  <c r="N51" i="53"/>
  <c r="N52" i="53"/>
  <c r="N53" i="53"/>
  <c r="N54" i="53"/>
  <c r="N66" i="53"/>
  <c r="N49" i="53"/>
  <c r="N30" i="53"/>
  <c r="N31" i="53"/>
  <c r="N32" i="53"/>
  <c r="N33" i="53"/>
  <c r="N34" i="53"/>
  <c r="N46" i="53"/>
  <c r="N29" i="53"/>
  <c r="N48" i="177"/>
  <c r="N49" i="177"/>
  <c r="N50" i="177"/>
  <c r="N51" i="177"/>
  <c r="N63" i="177"/>
  <c r="N47" i="177"/>
  <c r="N29" i="177"/>
  <c r="N30" i="177"/>
  <c r="N31" i="177"/>
  <c r="N32" i="177"/>
  <c r="N44" i="177"/>
  <c r="N28" i="177"/>
  <c r="G42" i="177"/>
  <c r="K42" i="177"/>
  <c r="N48" i="52"/>
  <c r="N49" i="52"/>
  <c r="N50" i="52"/>
  <c r="N51" i="52"/>
  <c r="N63" i="52"/>
  <c r="N47" i="52"/>
  <c r="N29" i="52"/>
  <c r="N30" i="52"/>
  <c r="N31" i="52"/>
  <c r="N32" i="52"/>
  <c r="N44" i="52"/>
  <c r="N28" i="52"/>
  <c r="N48" i="176"/>
  <c r="N49" i="176"/>
  <c r="N50" i="176"/>
  <c r="N51" i="176"/>
  <c r="N63" i="176"/>
  <c r="N47" i="176"/>
  <c r="N29" i="176"/>
  <c r="N30" i="176"/>
  <c r="N31" i="176"/>
  <c r="N32" i="176"/>
  <c r="N44" i="176"/>
  <c r="N28" i="176"/>
  <c r="N48" i="174"/>
  <c r="N49" i="174"/>
  <c r="N50" i="174"/>
  <c r="N51" i="174"/>
  <c r="N63" i="174"/>
  <c r="N47" i="174"/>
  <c r="N29" i="174"/>
  <c r="N30" i="174"/>
  <c r="N31" i="174"/>
  <c r="N32" i="174"/>
  <c r="N44" i="174"/>
  <c r="N28" i="174"/>
  <c r="F42" i="174"/>
  <c r="N48" i="173"/>
  <c r="N49" i="173"/>
  <c r="N50" i="173"/>
  <c r="N51" i="173"/>
  <c r="M43" i="173"/>
  <c r="N63" i="173"/>
  <c r="N47" i="173"/>
  <c r="N29" i="173"/>
  <c r="N30" i="173"/>
  <c r="N31" i="173"/>
  <c r="N32" i="173"/>
  <c r="N44" i="173"/>
  <c r="N28" i="173"/>
  <c r="M29" i="173"/>
  <c r="M30" i="173"/>
  <c r="M31" i="173"/>
  <c r="M32" i="173"/>
  <c r="M44" i="173"/>
  <c r="J62" i="173"/>
  <c r="N48" i="48"/>
  <c r="N49" i="48"/>
  <c r="N50" i="48"/>
  <c r="N51" i="48"/>
  <c r="N61" i="48"/>
  <c r="N63" i="48"/>
  <c r="N47" i="48"/>
  <c r="N29" i="48"/>
  <c r="N30" i="48"/>
  <c r="N31" i="48"/>
  <c r="N32" i="48"/>
  <c r="N44" i="48"/>
  <c r="N28" i="48"/>
  <c r="N11" i="191"/>
  <c r="N12" i="191"/>
  <c r="N13" i="191"/>
  <c r="N14" i="191"/>
  <c r="N15" i="191"/>
  <c r="N16" i="191"/>
  <c r="N17" i="191"/>
  <c r="N18" i="191"/>
  <c r="N19" i="191"/>
  <c r="N20" i="191"/>
  <c r="N21" i="191"/>
  <c r="N22" i="191"/>
  <c r="N23" i="191"/>
  <c r="N24" i="191"/>
  <c r="N25" i="191"/>
  <c r="N26" i="191"/>
  <c r="N27" i="191"/>
  <c r="N28" i="191"/>
  <c r="N29" i="191"/>
  <c r="N30" i="191"/>
  <c r="N31" i="191"/>
  <c r="N32" i="191"/>
  <c r="N33" i="191"/>
  <c r="N34" i="191"/>
  <c r="N10" i="191"/>
  <c r="N55" i="38"/>
  <c r="N61" i="67"/>
  <c r="N42" i="67"/>
  <c r="N47" i="38"/>
  <c r="N31" i="54"/>
  <c r="N63" i="54"/>
  <c r="N32" i="54"/>
  <c r="N28" i="54"/>
  <c r="N29" i="54"/>
  <c r="N44" i="54"/>
  <c r="N30" i="54"/>
  <c r="F63" i="38"/>
  <c r="N41" i="38"/>
  <c r="N56" i="38"/>
  <c r="N59" i="38"/>
  <c r="N51" i="38"/>
  <c r="N61" i="38"/>
  <c r="N45" i="38"/>
  <c r="G45" i="53"/>
  <c r="N60" i="183"/>
  <c r="N52" i="183"/>
  <c r="N53" i="183"/>
  <c r="N46" i="183"/>
  <c r="N56" i="183"/>
  <c r="N48" i="183"/>
  <c r="G50" i="183"/>
  <c r="L62" i="183"/>
  <c r="N39" i="183"/>
  <c r="N57" i="183"/>
  <c r="N45" i="183"/>
  <c r="N35" i="191"/>
  <c r="N50" i="183"/>
  <c r="N42" i="183"/>
  <c r="N59" i="183"/>
  <c r="N51" i="183"/>
  <c r="L43" i="67"/>
  <c r="M32" i="187"/>
  <c r="M31" i="187"/>
  <c r="M30" i="187"/>
  <c r="M29" i="187"/>
  <c r="M28" i="187"/>
  <c r="M27" i="187"/>
  <c r="M26" i="187"/>
  <c r="M25" i="187"/>
  <c r="M24" i="187"/>
  <c r="M23" i="187"/>
  <c r="M22" i="187"/>
  <c r="M21" i="187"/>
  <c r="M20" i="187"/>
  <c r="M19" i="187"/>
  <c r="M18" i="187"/>
  <c r="M17" i="187"/>
  <c r="M16" i="187"/>
  <c r="M15" i="187"/>
  <c r="M14" i="187"/>
  <c r="M13" i="187"/>
  <c r="M12" i="187"/>
  <c r="M11" i="187"/>
  <c r="M10" i="187"/>
  <c r="M9" i="187"/>
  <c r="M8" i="187"/>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53" i="189"/>
  <c r="M91" i="188"/>
  <c r="M90" i="188"/>
  <c r="M89" i="188"/>
  <c r="M88" i="188"/>
  <c r="M87" i="188"/>
  <c r="M86" i="188"/>
  <c r="M85" i="188"/>
  <c r="M84" i="188"/>
  <c r="M83" i="188"/>
  <c r="M82" i="188"/>
  <c r="M81" i="188"/>
  <c r="M80" i="188"/>
  <c r="M79" i="188"/>
  <c r="M78" i="188"/>
  <c r="M77" i="188"/>
  <c r="M76" i="188"/>
  <c r="M75" i="188"/>
  <c r="M74" i="188"/>
  <c r="M73" i="188"/>
  <c r="M72" i="188"/>
  <c r="M71" i="188"/>
  <c r="M70" i="188"/>
  <c r="M69" i="188"/>
  <c r="M68" i="188"/>
  <c r="M67" i="188"/>
  <c r="M32" i="134"/>
  <c r="M31" i="134"/>
  <c r="M30" i="134"/>
  <c r="M29" i="134"/>
  <c r="M28" i="134"/>
  <c r="M27" i="134"/>
  <c r="M26" i="134"/>
  <c r="M25" i="134"/>
  <c r="M24" i="134"/>
  <c r="M23" i="134"/>
  <c r="M22" i="134"/>
  <c r="M21" i="134"/>
  <c r="M20" i="134"/>
  <c r="M19" i="134"/>
  <c r="M18" i="134"/>
  <c r="M17" i="134"/>
  <c r="M16" i="134"/>
  <c r="M15" i="134"/>
  <c r="M14" i="134"/>
  <c r="M13" i="134"/>
  <c r="M12" i="134"/>
  <c r="M11" i="134"/>
  <c r="M10" i="134"/>
  <c r="M9" i="134"/>
  <c r="M8" i="134"/>
  <c r="M91" i="145"/>
  <c r="M90" i="145"/>
  <c r="M89" i="145"/>
  <c r="M88" i="145"/>
  <c r="M87" i="145"/>
  <c r="M86" i="145"/>
  <c r="M85" i="145"/>
  <c r="M84" i="145"/>
  <c r="M83" i="145"/>
  <c r="M82" i="145"/>
  <c r="M81" i="145"/>
  <c r="M80" i="145"/>
  <c r="M79" i="145"/>
  <c r="M78" i="145"/>
  <c r="M77" i="145"/>
  <c r="M76" i="145"/>
  <c r="M75" i="145"/>
  <c r="M74" i="145"/>
  <c r="M73" i="145"/>
  <c r="M72" i="145"/>
  <c r="M71" i="145"/>
  <c r="M70" i="145"/>
  <c r="M69" i="145"/>
  <c r="M68" i="145"/>
  <c r="M67" i="145"/>
  <c r="U31" i="134"/>
  <c r="U29" i="134"/>
  <c r="U27" i="134"/>
  <c r="U25" i="134"/>
  <c r="U23" i="134"/>
  <c r="U21" i="134"/>
  <c r="U19" i="134"/>
  <c r="U17" i="134"/>
  <c r="U15" i="134"/>
  <c r="U13" i="134"/>
  <c r="U11" i="134"/>
  <c r="U9" i="134"/>
  <c r="M91" i="129"/>
  <c r="M90" i="129"/>
  <c r="M89" i="129"/>
  <c r="M88" i="129"/>
  <c r="M87" i="129"/>
  <c r="M86" i="129"/>
  <c r="M85" i="129"/>
  <c r="M84" i="129"/>
  <c r="M83" i="129"/>
  <c r="M82" i="129"/>
  <c r="M81" i="129"/>
  <c r="M80" i="129"/>
  <c r="M79" i="129"/>
  <c r="M78" i="129"/>
  <c r="M77" i="129"/>
  <c r="M76" i="129"/>
  <c r="M75" i="129"/>
  <c r="M74" i="129"/>
  <c r="M73" i="129"/>
  <c r="M72" i="129"/>
  <c r="M71" i="129"/>
  <c r="M70" i="129"/>
  <c r="M69" i="129"/>
  <c r="M68" i="129"/>
  <c r="M67" i="129"/>
  <c r="M60" i="129"/>
  <c r="M98" i="76"/>
  <c r="M95" i="76"/>
  <c r="M94" i="76"/>
  <c r="M93" i="76"/>
  <c r="M92" i="76"/>
  <c r="M91" i="76"/>
  <c r="M90" i="76"/>
  <c r="M89" i="76"/>
  <c r="M88" i="76"/>
  <c r="M87" i="76"/>
  <c r="M86" i="76"/>
  <c r="M85" i="76"/>
  <c r="M84" i="76"/>
  <c r="M83" i="76"/>
  <c r="M82" i="76"/>
  <c r="M81" i="76"/>
  <c r="M80" i="76"/>
  <c r="M79" i="76"/>
  <c r="M78" i="76"/>
  <c r="M77" i="76"/>
  <c r="M76" i="76"/>
  <c r="M75" i="76"/>
  <c r="M74" i="76"/>
  <c r="M73" i="76"/>
  <c r="M72" i="76"/>
  <c r="M71" i="76"/>
  <c r="M67" i="76"/>
  <c r="M64" i="76"/>
  <c r="M63" i="76"/>
  <c r="M62" i="76"/>
  <c r="M61" i="76"/>
  <c r="M60" i="76"/>
  <c r="M59" i="76"/>
  <c r="M58" i="76"/>
  <c r="M57" i="76"/>
  <c r="M56" i="76"/>
  <c r="M55" i="76"/>
  <c r="M54" i="76"/>
  <c r="M53" i="76"/>
  <c r="M52" i="76"/>
  <c r="M51" i="76"/>
  <c r="M50" i="76"/>
  <c r="M49" i="76"/>
  <c r="M48" i="76"/>
  <c r="M47" i="76"/>
  <c r="M46" i="76"/>
  <c r="M45" i="76"/>
  <c r="M44" i="76"/>
  <c r="M43" i="76"/>
  <c r="M42" i="76"/>
  <c r="M41" i="76"/>
  <c r="M40" i="76"/>
  <c r="M98" i="190"/>
  <c r="M95" i="190"/>
  <c r="M94" i="190"/>
  <c r="M93" i="190"/>
  <c r="M92" i="190"/>
  <c r="M91" i="190"/>
  <c r="M90" i="190"/>
  <c r="M89" i="190"/>
  <c r="M88" i="190"/>
  <c r="M87" i="190"/>
  <c r="M86" i="190"/>
  <c r="M85" i="190"/>
  <c r="M84" i="190"/>
  <c r="M83" i="190"/>
  <c r="M82" i="190"/>
  <c r="M81" i="190"/>
  <c r="M80" i="190"/>
  <c r="M79" i="190"/>
  <c r="M78" i="190"/>
  <c r="M77" i="190"/>
  <c r="M76" i="190"/>
  <c r="M75" i="190"/>
  <c r="M74" i="190"/>
  <c r="M73" i="190"/>
  <c r="M72" i="190"/>
  <c r="M71" i="190"/>
  <c r="M67" i="190"/>
  <c r="M64" i="190"/>
  <c r="M63" i="190"/>
  <c r="M62" i="190"/>
  <c r="M61" i="190"/>
  <c r="M60" i="190"/>
  <c r="M59" i="190"/>
  <c r="M58" i="190"/>
  <c r="M57" i="190"/>
  <c r="M56" i="190"/>
  <c r="M55" i="190"/>
  <c r="M54" i="190"/>
  <c r="M53" i="190"/>
  <c r="M52" i="190"/>
  <c r="M51" i="190"/>
  <c r="M50" i="190"/>
  <c r="M49" i="190"/>
  <c r="M48" i="190"/>
  <c r="M47" i="190"/>
  <c r="M46" i="190"/>
  <c r="M45" i="190"/>
  <c r="M44" i="190"/>
  <c r="M43" i="190"/>
  <c r="M42" i="190"/>
  <c r="M41" i="190"/>
  <c r="M40" i="190"/>
  <c r="M63" i="67"/>
  <c r="M51" i="67"/>
  <c r="M50" i="67"/>
  <c r="M49" i="67"/>
  <c r="M48" i="67"/>
  <c r="M47" i="67"/>
  <c r="M44" i="67"/>
  <c r="M32" i="67"/>
  <c r="M31" i="67"/>
  <c r="M30" i="67"/>
  <c r="M29" i="67"/>
  <c r="M28" i="67"/>
  <c r="M63" i="179"/>
  <c r="M51" i="179"/>
  <c r="M50" i="179"/>
  <c r="M49" i="179"/>
  <c r="M48" i="179"/>
  <c r="M47" i="179"/>
  <c r="M44" i="179"/>
  <c r="M32" i="179"/>
  <c r="M31" i="179"/>
  <c r="M30" i="179"/>
  <c r="M29" i="179"/>
  <c r="M28" i="179"/>
  <c r="M63" i="54"/>
  <c r="M51" i="54"/>
  <c r="M50" i="54"/>
  <c r="M49" i="54"/>
  <c r="M48" i="54"/>
  <c r="M47" i="54"/>
  <c r="M44" i="54"/>
  <c r="M32" i="54"/>
  <c r="M31" i="54"/>
  <c r="M30" i="54"/>
  <c r="M29" i="54"/>
  <c r="M28" i="54"/>
  <c r="M63" i="178"/>
  <c r="M51" i="178"/>
  <c r="M50" i="178"/>
  <c r="M49" i="178"/>
  <c r="M48" i="178"/>
  <c r="M47" i="178"/>
  <c r="M44" i="178"/>
  <c r="M32" i="178"/>
  <c r="M31" i="178"/>
  <c r="M30" i="178"/>
  <c r="M29" i="178"/>
  <c r="M28" i="178"/>
  <c r="M42" i="178"/>
  <c r="M66" i="53"/>
  <c r="M54" i="53"/>
  <c r="M53" i="53"/>
  <c r="M52" i="53"/>
  <c r="M51" i="53"/>
  <c r="M50" i="53"/>
  <c r="M49" i="53"/>
  <c r="M46" i="53"/>
  <c r="M34" i="53"/>
  <c r="M33" i="53"/>
  <c r="M32" i="53"/>
  <c r="M31" i="53"/>
  <c r="M30" i="53"/>
  <c r="M29" i="53"/>
  <c r="M63" i="177"/>
  <c r="M51" i="177"/>
  <c r="M50" i="177"/>
  <c r="M49" i="177"/>
  <c r="M48" i="177"/>
  <c r="M47" i="177"/>
  <c r="M44" i="177"/>
  <c r="M32" i="177"/>
  <c r="M31" i="177"/>
  <c r="M30" i="177"/>
  <c r="M29" i="177"/>
  <c r="M28" i="177"/>
  <c r="M63" i="52"/>
  <c r="M51" i="52"/>
  <c r="M50" i="52"/>
  <c r="M49" i="52"/>
  <c r="M48" i="52"/>
  <c r="M47" i="52"/>
  <c r="M44" i="52"/>
  <c r="M32" i="52"/>
  <c r="M31" i="52"/>
  <c r="M30" i="52"/>
  <c r="M29" i="52"/>
  <c r="M28" i="52"/>
  <c r="M63" i="176"/>
  <c r="M51" i="176"/>
  <c r="M50" i="176"/>
  <c r="M49" i="176"/>
  <c r="M48" i="176"/>
  <c r="M47" i="176"/>
  <c r="M44" i="176"/>
  <c r="M32" i="176"/>
  <c r="M31" i="176"/>
  <c r="M30" i="176"/>
  <c r="M29" i="176"/>
  <c r="M28" i="176"/>
  <c r="M42" i="176"/>
  <c r="M63" i="174"/>
  <c r="M51" i="174"/>
  <c r="M50" i="174"/>
  <c r="M49" i="174"/>
  <c r="M48" i="174"/>
  <c r="M47" i="174"/>
  <c r="M44" i="174"/>
  <c r="M32" i="174"/>
  <c r="M31" i="174"/>
  <c r="M30" i="174"/>
  <c r="M29" i="174"/>
  <c r="M28" i="174"/>
  <c r="M42" i="174"/>
  <c r="M63" i="173"/>
  <c r="M51" i="173"/>
  <c r="M50" i="173"/>
  <c r="M49" i="173"/>
  <c r="M48" i="173"/>
  <c r="M47" i="173"/>
  <c r="M28" i="173"/>
  <c r="M63" i="48"/>
  <c r="M51" i="48"/>
  <c r="M50" i="48"/>
  <c r="M49" i="48"/>
  <c r="M48" i="48"/>
  <c r="M47" i="48"/>
  <c r="M44" i="48"/>
  <c r="M32" i="48"/>
  <c r="M31" i="48"/>
  <c r="M30" i="48"/>
  <c r="M29" i="48"/>
  <c r="M28" i="48"/>
  <c r="M42" i="48"/>
  <c r="M11" i="191"/>
  <c r="M12" i="191"/>
  <c r="M13" i="191"/>
  <c r="M14" i="191"/>
  <c r="M15" i="191"/>
  <c r="M16" i="191"/>
  <c r="M17" i="191"/>
  <c r="M18" i="191"/>
  <c r="M19" i="191"/>
  <c r="M20" i="191"/>
  <c r="M21" i="191"/>
  <c r="M22" i="191"/>
  <c r="M23" i="191"/>
  <c r="M24" i="191"/>
  <c r="M25" i="191"/>
  <c r="M26" i="191"/>
  <c r="M27" i="191"/>
  <c r="M28" i="191"/>
  <c r="M29" i="191"/>
  <c r="M30" i="191"/>
  <c r="M31" i="191"/>
  <c r="M32" i="191"/>
  <c r="M33" i="191"/>
  <c r="M34" i="191"/>
  <c r="M10" i="191"/>
  <c r="M64" i="183"/>
  <c r="M41" i="183"/>
  <c r="M43" i="183"/>
  <c r="M45" i="183"/>
  <c r="M47" i="183"/>
  <c r="M49" i="183"/>
  <c r="M51" i="183"/>
  <c r="M53" i="183"/>
  <c r="M55" i="183"/>
  <c r="M57" i="183"/>
  <c r="M59" i="183"/>
  <c r="M61" i="183"/>
  <c r="M63" i="183"/>
  <c r="M46" i="188"/>
  <c r="M42" i="52"/>
  <c r="M41" i="129"/>
  <c r="M45" i="129"/>
  <c r="M49" i="129"/>
  <c r="M53" i="129"/>
  <c r="M57" i="129"/>
  <c r="M61" i="129"/>
  <c r="M44" i="145"/>
  <c r="M60" i="145"/>
  <c r="M38" i="129"/>
  <c r="M42" i="129"/>
  <c r="M46" i="129"/>
  <c r="M50" i="129"/>
  <c r="M54" i="129"/>
  <c r="M58" i="129"/>
  <c r="M62" i="129"/>
  <c r="M57" i="145"/>
  <c r="M61" i="145"/>
  <c r="M56" i="188"/>
  <c r="M39" i="129"/>
  <c r="M43" i="129"/>
  <c r="M47" i="129"/>
  <c r="M51" i="129"/>
  <c r="M55" i="129"/>
  <c r="M59" i="129"/>
  <c r="M63" i="129"/>
  <c r="M42" i="145"/>
  <c r="M50" i="145"/>
  <c r="M48" i="189"/>
  <c r="M40" i="129"/>
  <c r="M44" i="129"/>
  <c r="M48" i="129"/>
  <c r="M52" i="129"/>
  <c r="M56" i="129"/>
  <c r="M43" i="145"/>
  <c r="M47" i="145"/>
  <c r="M62" i="38"/>
  <c r="M61" i="38"/>
  <c r="M60" i="38"/>
  <c r="M58" i="38"/>
  <c r="M57" i="38"/>
  <c r="M56" i="38"/>
  <c r="M54" i="38"/>
  <c r="M53" i="38"/>
  <c r="M52" i="38"/>
  <c r="M50" i="38"/>
  <c r="M49" i="38"/>
  <c r="M48" i="38"/>
  <c r="M46" i="38"/>
  <c r="M45" i="38"/>
  <c r="M44" i="38"/>
  <c r="M42" i="38"/>
  <c r="M41" i="38"/>
  <c r="M40" i="38"/>
  <c r="M38" i="38"/>
  <c r="L11" i="191"/>
  <c r="L12" i="191"/>
  <c r="L13" i="191"/>
  <c r="L14" i="191"/>
  <c r="L15" i="191"/>
  <c r="L16" i="191"/>
  <c r="L17" i="191"/>
  <c r="L18" i="191"/>
  <c r="L19" i="191"/>
  <c r="L20" i="191"/>
  <c r="L21" i="191"/>
  <c r="L22" i="191"/>
  <c r="L23" i="191"/>
  <c r="L24" i="191"/>
  <c r="L25" i="191"/>
  <c r="L26" i="191"/>
  <c r="L27" i="191"/>
  <c r="L28" i="191"/>
  <c r="L29" i="191"/>
  <c r="L30" i="191"/>
  <c r="L31" i="191"/>
  <c r="L32" i="191"/>
  <c r="L33" i="191"/>
  <c r="L34" i="191"/>
  <c r="L10" i="191"/>
  <c r="L32" i="134"/>
  <c r="L31" i="134"/>
  <c r="L30" i="134"/>
  <c r="L29" i="134"/>
  <c r="L28" i="134"/>
  <c r="L27" i="134"/>
  <c r="L26" i="134"/>
  <c r="L25" i="134"/>
  <c r="L24" i="134"/>
  <c r="L23" i="134"/>
  <c r="L22" i="134"/>
  <c r="L21" i="134"/>
  <c r="L20" i="134"/>
  <c r="L19" i="134"/>
  <c r="L18" i="134"/>
  <c r="L17" i="134"/>
  <c r="L16" i="134"/>
  <c r="L15" i="134"/>
  <c r="L14" i="134"/>
  <c r="L13" i="134"/>
  <c r="L12" i="134"/>
  <c r="L11" i="134"/>
  <c r="L10" i="134"/>
  <c r="L9" i="134"/>
  <c r="L8" i="134"/>
  <c r="L32" i="187"/>
  <c r="L31" i="187"/>
  <c r="L30" i="187"/>
  <c r="L29" i="187"/>
  <c r="L28" i="187"/>
  <c r="L27" i="187"/>
  <c r="L26" i="187"/>
  <c r="L25" i="187"/>
  <c r="L24" i="187"/>
  <c r="L23" i="187"/>
  <c r="L22" i="187"/>
  <c r="L21" i="187"/>
  <c r="L20" i="187"/>
  <c r="L19" i="187"/>
  <c r="L18" i="187"/>
  <c r="L17" i="187"/>
  <c r="L16" i="187"/>
  <c r="L15" i="187"/>
  <c r="L14" i="187"/>
  <c r="L13" i="187"/>
  <c r="L12" i="187"/>
  <c r="L11" i="187"/>
  <c r="L10" i="187"/>
  <c r="L9" i="187"/>
  <c r="L8" i="187"/>
  <c r="L91" i="188"/>
  <c r="L90" i="188"/>
  <c r="L89" i="188"/>
  <c r="L88" i="188"/>
  <c r="L87" i="188"/>
  <c r="L86" i="188"/>
  <c r="L85" i="188"/>
  <c r="L84" i="188"/>
  <c r="L83" i="188"/>
  <c r="L82" i="188"/>
  <c r="L81" i="188"/>
  <c r="L80" i="188"/>
  <c r="L79" i="188"/>
  <c r="L78" i="188"/>
  <c r="L77" i="188"/>
  <c r="L76" i="188"/>
  <c r="L75" i="188"/>
  <c r="L74" i="188"/>
  <c r="L73" i="188"/>
  <c r="L72" i="188"/>
  <c r="L71" i="188"/>
  <c r="L70" i="188"/>
  <c r="L69" i="188"/>
  <c r="L68" i="188"/>
  <c r="L67" i="188"/>
  <c r="L87" i="145"/>
  <c r="L91" i="145"/>
  <c r="L90" i="145"/>
  <c r="L89" i="145"/>
  <c r="L88" i="145"/>
  <c r="L86" i="145"/>
  <c r="L85" i="145"/>
  <c r="L84" i="145"/>
  <c r="L83" i="145"/>
  <c r="L82" i="145"/>
  <c r="L81" i="145"/>
  <c r="L80" i="145"/>
  <c r="L79" i="145"/>
  <c r="L78" i="145"/>
  <c r="L77" i="145"/>
  <c r="L76" i="145"/>
  <c r="L75" i="145"/>
  <c r="L74" i="145"/>
  <c r="L73" i="145"/>
  <c r="L72" i="145"/>
  <c r="L71" i="145"/>
  <c r="L70" i="145"/>
  <c r="L69" i="145"/>
  <c r="L68" i="145"/>
  <c r="L67" i="145"/>
  <c r="M92" i="145"/>
  <c r="L98" i="190"/>
  <c r="L95" i="190"/>
  <c r="L94" i="190"/>
  <c r="L93" i="190"/>
  <c r="L92" i="190"/>
  <c r="L91" i="190"/>
  <c r="L90" i="190"/>
  <c r="L89" i="190"/>
  <c r="L88" i="190"/>
  <c r="L87" i="190"/>
  <c r="L86" i="190"/>
  <c r="L85" i="190"/>
  <c r="L84" i="190"/>
  <c r="L83" i="190"/>
  <c r="L82" i="190"/>
  <c r="L81" i="190"/>
  <c r="L80" i="190"/>
  <c r="L79" i="190"/>
  <c r="L78" i="190"/>
  <c r="L77" i="190"/>
  <c r="L76" i="190"/>
  <c r="L75" i="190"/>
  <c r="L74" i="190"/>
  <c r="L73" i="190"/>
  <c r="L72" i="190"/>
  <c r="L71" i="190"/>
  <c r="L67" i="190"/>
  <c r="L64" i="190"/>
  <c r="L63" i="190"/>
  <c r="L62" i="190"/>
  <c r="L61" i="190"/>
  <c r="L60" i="190"/>
  <c r="L59" i="190"/>
  <c r="L58" i="190"/>
  <c r="L57" i="190"/>
  <c r="L56" i="190"/>
  <c r="L55" i="190"/>
  <c r="L54" i="190"/>
  <c r="L53" i="190"/>
  <c r="L52" i="190"/>
  <c r="L51" i="190"/>
  <c r="L50" i="190"/>
  <c r="L49" i="190"/>
  <c r="L48" i="190"/>
  <c r="L47" i="190"/>
  <c r="L46" i="190"/>
  <c r="L45" i="190"/>
  <c r="L44" i="190"/>
  <c r="L43" i="190"/>
  <c r="L42" i="190"/>
  <c r="L41" i="190"/>
  <c r="L40" i="190"/>
  <c r="L63" i="179"/>
  <c r="L51" i="179"/>
  <c r="L50" i="179"/>
  <c r="L49" i="179"/>
  <c r="L48" i="179"/>
  <c r="L47" i="179"/>
  <c r="L44" i="179"/>
  <c r="L32" i="179"/>
  <c r="L31" i="179"/>
  <c r="L30" i="179"/>
  <c r="L29" i="179"/>
  <c r="L28" i="179"/>
  <c r="L63" i="178"/>
  <c r="L51" i="178"/>
  <c r="L50" i="178"/>
  <c r="L49" i="178"/>
  <c r="L48" i="178"/>
  <c r="L47" i="178"/>
  <c r="K47" i="178"/>
  <c r="L44" i="178"/>
  <c r="L32" i="178"/>
  <c r="L31" i="178"/>
  <c r="L30" i="178"/>
  <c r="L29" i="178"/>
  <c r="L28" i="178"/>
  <c r="L63" i="177"/>
  <c r="L51" i="177"/>
  <c r="L50" i="177"/>
  <c r="L49" i="177"/>
  <c r="L48" i="177"/>
  <c r="L47" i="177"/>
  <c r="L44" i="177"/>
  <c r="L32" i="177"/>
  <c r="L31" i="177"/>
  <c r="L30" i="177"/>
  <c r="L29" i="177"/>
  <c r="L28" i="177"/>
  <c r="L63" i="176"/>
  <c r="L51" i="176"/>
  <c r="L50" i="176"/>
  <c r="L49" i="176"/>
  <c r="L48" i="176"/>
  <c r="L47" i="176"/>
  <c r="L44" i="176"/>
  <c r="L32" i="176"/>
  <c r="L31" i="176"/>
  <c r="L30" i="176"/>
  <c r="L29" i="176"/>
  <c r="L28" i="176"/>
  <c r="L63" i="174"/>
  <c r="L51" i="174"/>
  <c r="L50" i="174"/>
  <c r="L49" i="174"/>
  <c r="L48" i="174"/>
  <c r="L47" i="174"/>
  <c r="L44" i="174"/>
  <c r="L32" i="174"/>
  <c r="L31" i="174"/>
  <c r="L30" i="174"/>
  <c r="L29" i="174"/>
  <c r="L28" i="174"/>
  <c r="L63" i="173"/>
  <c r="L51" i="173"/>
  <c r="L50" i="173"/>
  <c r="L49" i="173"/>
  <c r="L48" i="173"/>
  <c r="L47" i="173"/>
  <c r="L44" i="173"/>
  <c r="L32" i="173"/>
  <c r="L31" i="173"/>
  <c r="L30" i="173"/>
  <c r="L29" i="173"/>
  <c r="L28" i="173"/>
  <c r="L61" i="183"/>
  <c r="L57" i="183"/>
  <c r="L45" i="183"/>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K21" i="134"/>
  <c r="L98" i="76"/>
  <c r="L95" i="76"/>
  <c r="L94" i="76"/>
  <c r="L93" i="76"/>
  <c r="L92" i="76"/>
  <c r="L91" i="76"/>
  <c r="L90" i="76"/>
  <c r="L89" i="76"/>
  <c r="L88" i="76"/>
  <c r="L87" i="76"/>
  <c r="L86" i="76"/>
  <c r="L85" i="76"/>
  <c r="L84" i="76"/>
  <c r="L83" i="76"/>
  <c r="L82" i="76"/>
  <c r="L81" i="76"/>
  <c r="L80" i="76"/>
  <c r="L79" i="76"/>
  <c r="L78" i="76"/>
  <c r="L77" i="76"/>
  <c r="L76" i="76"/>
  <c r="L75" i="76"/>
  <c r="L74" i="76"/>
  <c r="L73" i="76"/>
  <c r="L72" i="76"/>
  <c r="L71" i="76"/>
  <c r="L67" i="76"/>
  <c r="L64" i="76"/>
  <c r="L63" i="76"/>
  <c r="L62" i="76"/>
  <c r="L61" i="76"/>
  <c r="L60" i="76"/>
  <c r="L59" i="76"/>
  <c r="L58" i="76"/>
  <c r="L57" i="76"/>
  <c r="L56" i="76"/>
  <c r="L55" i="76"/>
  <c r="L54" i="76"/>
  <c r="L53" i="76"/>
  <c r="L52" i="76"/>
  <c r="L51" i="76"/>
  <c r="L50" i="76"/>
  <c r="L49" i="76"/>
  <c r="L48" i="76"/>
  <c r="L47" i="76"/>
  <c r="L46" i="76"/>
  <c r="L45" i="76"/>
  <c r="L44" i="76"/>
  <c r="L43" i="76"/>
  <c r="L42" i="76"/>
  <c r="L41" i="76"/>
  <c r="L40" i="76"/>
  <c r="L71" i="129"/>
  <c r="H73" i="129"/>
  <c r="L91" i="129"/>
  <c r="L90" i="129"/>
  <c r="L89" i="129"/>
  <c r="L88" i="129"/>
  <c r="L87" i="129"/>
  <c r="L86" i="129"/>
  <c r="L85" i="129"/>
  <c r="L84" i="129"/>
  <c r="L83" i="129"/>
  <c r="L82" i="129"/>
  <c r="L81" i="129"/>
  <c r="L80" i="129"/>
  <c r="L79" i="129"/>
  <c r="L78" i="129"/>
  <c r="L77" i="129"/>
  <c r="L76" i="129"/>
  <c r="L75" i="129"/>
  <c r="L74" i="129"/>
  <c r="L73" i="129"/>
  <c r="L72" i="129"/>
  <c r="L70" i="129"/>
  <c r="L69" i="129"/>
  <c r="L68" i="129"/>
  <c r="L67" i="129"/>
  <c r="L63" i="67"/>
  <c r="L51" i="67"/>
  <c r="L50" i="67"/>
  <c r="L49" i="67"/>
  <c r="L48" i="67"/>
  <c r="L47" i="67"/>
  <c r="L44" i="67"/>
  <c r="L32" i="67"/>
  <c r="L31" i="67"/>
  <c r="L30" i="67"/>
  <c r="L29" i="67"/>
  <c r="L28" i="67"/>
  <c r="L63" i="54"/>
  <c r="L51" i="54"/>
  <c r="L50" i="54"/>
  <c r="L49" i="54"/>
  <c r="L48" i="54"/>
  <c r="L47" i="54"/>
  <c r="L44" i="54"/>
  <c r="L32" i="54"/>
  <c r="L31" i="54"/>
  <c r="L30" i="54"/>
  <c r="L29" i="54"/>
  <c r="L28" i="54"/>
  <c r="L66" i="53"/>
  <c r="L54" i="53"/>
  <c r="L53" i="53"/>
  <c r="L52" i="53"/>
  <c r="L51" i="53"/>
  <c r="L50" i="53"/>
  <c r="L49" i="53"/>
  <c r="L46" i="53"/>
  <c r="L34" i="53"/>
  <c r="L33" i="53"/>
  <c r="L32" i="53"/>
  <c r="L31" i="53"/>
  <c r="L30" i="53"/>
  <c r="L29" i="53"/>
  <c r="L63" i="52"/>
  <c r="L51" i="52"/>
  <c r="L50" i="52"/>
  <c r="L49" i="52"/>
  <c r="L48" i="52"/>
  <c r="L47" i="52"/>
  <c r="L44" i="52"/>
  <c r="L32" i="52"/>
  <c r="L31" i="52"/>
  <c r="L30" i="52"/>
  <c r="L29" i="52"/>
  <c r="L28" i="52"/>
  <c r="L63" i="48"/>
  <c r="L51" i="48"/>
  <c r="L50" i="48"/>
  <c r="L49" i="48"/>
  <c r="L48" i="48"/>
  <c r="L47" i="48"/>
  <c r="L44" i="48"/>
  <c r="L32" i="48"/>
  <c r="L31" i="48"/>
  <c r="L30" i="48"/>
  <c r="L29" i="48"/>
  <c r="L28" i="48"/>
  <c r="D8" i="187"/>
  <c r="E8" i="187"/>
  <c r="F8" i="187"/>
  <c r="G8" i="187"/>
  <c r="H8" i="187"/>
  <c r="I8" i="187"/>
  <c r="J8" i="187"/>
  <c r="K8" i="187"/>
  <c r="D9" i="187"/>
  <c r="E9" i="187"/>
  <c r="F9" i="187"/>
  <c r="G9" i="187"/>
  <c r="H9" i="187"/>
  <c r="I9" i="187"/>
  <c r="J9" i="187"/>
  <c r="K9" i="187"/>
  <c r="D10" i="187"/>
  <c r="E10" i="187"/>
  <c r="F10" i="187"/>
  <c r="G10" i="187"/>
  <c r="H10" i="187"/>
  <c r="I10" i="187"/>
  <c r="J10" i="187"/>
  <c r="K10" i="187"/>
  <c r="D11" i="187"/>
  <c r="E11" i="187"/>
  <c r="F11" i="187"/>
  <c r="G11" i="187"/>
  <c r="H11" i="187"/>
  <c r="I11" i="187"/>
  <c r="J11" i="187"/>
  <c r="K11" i="187"/>
  <c r="D12" i="187"/>
  <c r="E12" i="187"/>
  <c r="F12" i="187"/>
  <c r="G12" i="187"/>
  <c r="H12" i="187"/>
  <c r="I12" i="187"/>
  <c r="J12" i="187"/>
  <c r="K12" i="187"/>
  <c r="D13" i="187"/>
  <c r="E13" i="187"/>
  <c r="F13" i="187"/>
  <c r="G13" i="187"/>
  <c r="H13" i="187"/>
  <c r="I13" i="187"/>
  <c r="J13" i="187"/>
  <c r="K13" i="187"/>
  <c r="D14" i="187"/>
  <c r="E14" i="187"/>
  <c r="F14" i="187"/>
  <c r="G14" i="187"/>
  <c r="H14" i="187"/>
  <c r="I14" i="187"/>
  <c r="J14" i="187"/>
  <c r="K14" i="187"/>
  <c r="D15" i="187"/>
  <c r="E15" i="187"/>
  <c r="F15" i="187"/>
  <c r="G15" i="187"/>
  <c r="H15" i="187"/>
  <c r="I15" i="187"/>
  <c r="J15" i="187"/>
  <c r="K15" i="187"/>
  <c r="D16" i="187"/>
  <c r="E16" i="187"/>
  <c r="F16" i="187"/>
  <c r="G16" i="187"/>
  <c r="H16" i="187"/>
  <c r="I16" i="187"/>
  <c r="J16" i="187"/>
  <c r="K16" i="187"/>
  <c r="D17" i="187"/>
  <c r="E17" i="187"/>
  <c r="F17" i="187"/>
  <c r="G17" i="187"/>
  <c r="H17" i="187"/>
  <c r="I17" i="187"/>
  <c r="J17" i="187"/>
  <c r="K17" i="187"/>
  <c r="D18" i="187"/>
  <c r="E18" i="187"/>
  <c r="F18" i="187"/>
  <c r="G18" i="187"/>
  <c r="H18" i="187"/>
  <c r="I18" i="187"/>
  <c r="J18" i="187"/>
  <c r="K18" i="187"/>
  <c r="D19" i="187"/>
  <c r="E19" i="187"/>
  <c r="F19" i="187"/>
  <c r="G19" i="187"/>
  <c r="H19" i="187"/>
  <c r="I19" i="187"/>
  <c r="J19" i="187"/>
  <c r="K19" i="187"/>
  <c r="D20" i="187"/>
  <c r="E20" i="187"/>
  <c r="F20" i="187"/>
  <c r="G20" i="187"/>
  <c r="H20" i="187"/>
  <c r="I20" i="187"/>
  <c r="J20" i="187"/>
  <c r="K20" i="187"/>
  <c r="D21" i="187"/>
  <c r="E21" i="187"/>
  <c r="F21" i="187"/>
  <c r="G21" i="187"/>
  <c r="H21" i="187"/>
  <c r="I21" i="187"/>
  <c r="J21" i="187"/>
  <c r="K21" i="187"/>
  <c r="D22" i="187"/>
  <c r="E22" i="187"/>
  <c r="F22" i="187"/>
  <c r="G22" i="187"/>
  <c r="H22" i="187"/>
  <c r="I22" i="187"/>
  <c r="J22" i="187"/>
  <c r="K22" i="187"/>
  <c r="D23" i="187"/>
  <c r="E23" i="187"/>
  <c r="F23" i="187"/>
  <c r="G23" i="187"/>
  <c r="H23" i="187"/>
  <c r="I23" i="187"/>
  <c r="J23" i="187"/>
  <c r="K23" i="187"/>
  <c r="D24" i="187"/>
  <c r="E24" i="187"/>
  <c r="F24" i="187"/>
  <c r="G24" i="187"/>
  <c r="H24" i="187"/>
  <c r="I24" i="187"/>
  <c r="J24" i="187"/>
  <c r="K24" i="187"/>
  <c r="D25" i="187"/>
  <c r="E25" i="187"/>
  <c r="F25" i="187"/>
  <c r="G25" i="187"/>
  <c r="H25" i="187"/>
  <c r="I25" i="187"/>
  <c r="J25" i="187"/>
  <c r="K25" i="187"/>
  <c r="D26" i="187"/>
  <c r="E26" i="187"/>
  <c r="F26" i="187"/>
  <c r="G26" i="187"/>
  <c r="H26" i="187"/>
  <c r="I26" i="187"/>
  <c r="J26" i="187"/>
  <c r="K26" i="187"/>
  <c r="D27" i="187"/>
  <c r="E27" i="187"/>
  <c r="F27" i="187"/>
  <c r="G27" i="187"/>
  <c r="H27" i="187"/>
  <c r="I27" i="187"/>
  <c r="J27" i="187"/>
  <c r="K27" i="187"/>
  <c r="D28" i="187"/>
  <c r="E28" i="187"/>
  <c r="F28" i="187"/>
  <c r="G28" i="187"/>
  <c r="H28" i="187"/>
  <c r="I28" i="187"/>
  <c r="J28" i="187"/>
  <c r="K28" i="187"/>
  <c r="D29" i="187"/>
  <c r="E29" i="187"/>
  <c r="F29" i="187"/>
  <c r="G29" i="187"/>
  <c r="H29" i="187"/>
  <c r="I29" i="187"/>
  <c r="J29" i="187"/>
  <c r="K29" i="187"/>
  <c r="D30" i="187"/>
  <c r="E30" i="187"/>
  <c r="F30" i="187"/>
  <c r="G30" i="187"/>
  <c r="H30" i="187"/>
  <c r="I30" i="187"/>
  <c r="J30" i="187"/>
  <c r="K30" i="187"/>
  <c r="D31" i="187"/>
  <c r="E31" i="187"/>
  <c r="F31" i="187"/>
  <c r="G31" i="187"/>
  <c r="H31" i="187"/>
  <c r="I31" i="187"/>
  <c r="J31" i="187"/>
  <c r="K31" i="187"/>
  <c r="D32" i="187"/>
  <c r="E32" i="187"/>
  <c r="F32" i="187"/>
  <c r="G32" i="187"/>
  <c r="H32" i="187"/>
  <c r="I32" i="187"/>
  <c r="J32" i="187"/>
  <c r="K32" i="187"/>
  <c r="C9" i="187"/>
  <c r="C10" i="187"/>
  <c r="C11" i="187"/>
  <c r="C12" i="187"/>
  <c r="C13" i="187"/>
  <c r="C14" i="187"/>
  <c r="C15" i="187"/>
  <c r="C16" i="187"/>
  <c r="C17" i="187"/>
  <c r="C18" i="187"/>
  <c r="C19" i="187"/>
  <c r="C20" i="187"/>
  <c r="C21" i="187"/>
  <c r="C22" i="187"/>
  <c r="C23" i="187"/>
  <c r="C24" i="187"/>
  <c r="C25" i="187"/>
  <c r="C26" i="187"/>
  <c r="C27" i="187"/>
  <c r="C28" i="187"/>
  <c r="C29" i="187"/>
  <c r="C30" i="187"/>
  <c r="C31" i="187"/>
  <c r="C32" i="187"/>
  <c r="C8" i="187"/>
  <c r="H68" i="189"/>
  <c r="I68" i="189"/>
  <c r="J68" i="189"/>
  <c r="K68" i="189"/>
  <c r="H69" i="189"/>
  <c r="I69" i="189"/>
  <c r="J69" i="189"/>
  <c r="K69" i="189"/>
  <c r="H70" i="189"/>
  <c r="I70" i="189"/>
  <c r="J70" i="189"/>
  <c r="K70" i="189"/>
  <c r="H71" i="189"/>
  <c r="I71" i="189"/>
  <c r="J71" i="189"/>
  <c r="K71" i="189"/>
  <c r="H72" i="189"/>
  <c r="I72" i="189"/>
  <c r="J72" i="189"/>
  <c r="K72" i="189"/>
  <c r="H73" i="189"/>
  <c r="I73" i="189"/>
  <c r="J73" i="189"/>
  <c r="K73" i="189"/>
  <c r="H74" i="189"/>
  <c r="I74" i="189"/>
  <c r="J74" i="189"/>
  <c r="K74" i="189"/>
  <c r="H75" i="189"/>
  <c r="I75" i="189"/>
  <c r="J75" i="189"/>
  <c r="K75" i="189"/>
  <c r="H76" i="189"/>
  <c r="I76" i="189"/>
  <c r="J76" i="189"/>
  <c r="K76" i="189"/>
  <c r="H77" i="189"/>
  <c r="I77" i="189"/>
  <c r="J77" i="189"/>
  <c r="K77" i="189"/>
  <c r="H78" i="189"/>
  <c r="I78" i="189"/>
  <c r="J78" i="189"/>
  <c r="K78" i="189"/>
  <c r="H79" i="189"/>
  <c r="I79" i="189"/>
  <c r="J79" i="189"/>
  <c r="K79" i="189"/>
  <c r="H80" i="189"/>
  <c r="I80" i="189"/>
  <c r="J80" i="189"/>
  <c r="K80" i="189"/>
  <c r="H81" i="189"/>
  <c r="I81" i="189"/>
  <c r="J81" i="189"/>
  <c r="K81" i="189"/>
  <c r="H82" i="189"/>
  <c r="I82" i="189"/>
  <c r="J82" i="189"/>
  <c r="K82" i="189"/>
  <c r="H83" i="189"/>
  <c r="I83" i="189"/>
  <c r="J83" i="189"/>
  <c r="K83" i="189"/>
  <c r="H84" i="189"/>
  <c r="I84" i="189"/>
  <c r="J84" i="189"/>
  <c r="K84" i="189"/>
  <c r="H85" i="189"/>
  <c r="I85" i="189"/>
  <c r="J85" i="189"/>
  <c r="K85" i="189"/>
  <c r="H86" i="189"/>
  <c r="I86" i="189"/>
  <c r="J86" i="189"/>
  <c r="K86" i="189"/>
  <c r="H87" i="189"/>
  <c r="I87" i="189"/>
  <c r="J87" i="189"/>
  <c r="K87" i="189"/>
  <c r="H88" i="189"/>
  <c r="I88" i="189"/>
  <c r="J88" i="189"/>
  <c r="K88" i="189"/>
  <c r="H89" i="189"/>
  <c r="I89" i="189"/>
  <c r="J89" i="189"/>
  <c r="K89" i="189"/>
  <c r="H90" i="189"/>
  <c r="I90" i="189"/>
  <c r="J90" i="189"/>
  <c r="K90" i="189"/>
  <c r="H91" i="189"/>
  <c r="I91" i="189"/>
  <c r="J91" i="189"/>
  <c r="K91" i="189"/>
  <c r="H67" i="189"/>
  <c r="I67" i="189"/>
  <c r="J67" i="189"/>
  <c r="K67" i="189"/>
  <c r="E68" i="189"/>
  <c r="F68" i="189"/>
  <c r="E69" i="189"/>
  <c r="F69" i="189"/>
  <c r="E70" i="189"/>
  <c r="F70" i="189"/>
  <c r="E71" i="189"/>
  <c r="F71" i="189"/>
  <c r="E72" i="189"/>
  <c r="F72" i="189"/>
  <c r="E73" i="189"/>
  <c r="F73" i="189"/>
  <c r="E74" i="189"/>
  <c r="F74" i="189"/>
  <c r="E75" i="189"/>
  <c r="F75" i="189"/>
  <c r="F76" i="189"/>
  <c r="E77" i="189"/>
  <c r="F77" i="189"/>
  <c r="E78" i="189"/>
  <c r="F78" i="189"/>
  <c r="E79" i="189"/>
  <c r="F79" i="189"/>
  <c r="E80" i="189"/>
  <c r="F80" i="189"/>
  <c r="E81" i="189"/>
  <c r="F81" i="189"/>
  <c r="E82" i="189"/>
  <c r="F82" i="189"/>
  <c r="E83" i="189"/>
  <c r="F83" i="189"/>
  <c r="E84" i="189"/>
  <c r="F84" i="189"/>
  <c r="E85" i="189"/>
  <c r="F85" i="189"/>
  <c r="E86" i="189"/>
  <c r="F86" i="189"/>
  <c r="E87" i="189"/>
  <c r="F87" i="189"/>
  <c r="E88" i="189"/>
  <c r="F88" i="189"/>
  <c r="F89" i="189"/>
  <c r="E90" i="189"/>
  <c r="F90" i="189"/>
  <c r="E91" i="189"/>
  <c r="F91" i="189"/>
  <c r="E67" i="189"/>
  <c r="J39" i="189"/>
  <c r="K38" i="189"/>
  <c r="H68" i="188"/>
  <c r="I68" i="188"/>
  <c r="J68" i="188"/>
  <c r="K68" i="188"/>
  <c r="H69" i="188"/>
  <c r="I69" i="188"/>
  <c r="J69" i="188"/>
  <c r="K69" i="188"/>
  <c r="H70" i="188"/>
  <c r="I70" i="188"/>
  <c r="J70" i="188"/>
  <c r="K70" i="188"/>
  <c r="H71" i="188"/>
  <c r="I71" i="188"/>
  <c r="J71" i="188"/>
  <c r="K71" i="188"/>
  <c r="H72" i="188"/>
  <c r="I72" i="188"/>
  <c r="J72" i="188"/>
  <c r="K72" i="188"/>
  <c r="H73" i="188"/>
  <c r="I73" i="188"/>
  <c r="J73" i="188"/>
  <c r="K73" i="188"/>
  <c r="H74" i="188"/>
  <c r="I74" i="188"/>
  <c r="J74" i="188"/>
  <c r="K74" i="188"/>
  <c r="H75" i="188"/>
  <c r="I75" i="188"/>
  <c r="J75" i="188"/>
  <c r="K75" i="188"/>
  <c r="H76" i="188"/>
  <c r="I76" i="188"/>
  <c r="J76" i="188"/>
  <c r="K76" i="188"/>
  <c r="H77" i="188"/>
  <c r="I77" i="188"/>
  <c r="J77" i="188"/>
  <c r="K77" i="188"/>
  <c r="H78" i="188"/>
  <c r="I78" i="188"/>
  <c r="J78" i="188"/>
  <c r="K78" i="188"/>
  <c r="H79" i="188"/>
  <c r="I79" i="188"/>
  <c r="J79" i="188"/>
  <c r="K79" i="188"/>
  <c r="H80" i="188"/>
  <c r="I80" i="188"/>
  <c r="J80" i="188"/>
  <c r="K80" i="188"/>
  <c r="H81" i="188"/>
  <c r="I81" i="188"/>
  <c r="J81" i="188"/>
  <c r="K81" i="188"/>
  <c r="H82" i="188"/>
  <c r="I82" i="188"/>
  <c r="J82" i="188"/>
  <c r="K82" i="188"/>
  <c r="H83" i="188"/>
  <c r="I83" i="188"/>
  <c r="J83" i="188"/>
  <c r="K83" i="188"/>
  <c r="H84" i="188"/>
  <c r="I84" i="188"/>
  <c r="J84" i="188"/>
  <c r="K84" i="188"/>
  <c r="H85" i="188"/>
  <c r="I85" i="188"/>
  <c r="J85" i="188"/>
  <c r="K85" i="188"/>
  <c r="H86" i="188"/>
  <c r="I86" i="188"/>
  <c r="J86" i="188"/>
  <c r="K86" i="188"/>
  <c r="H87" i="188"/>
  <c r="I87" i="188"/>
  <c r="J87" i="188"/>
  <c r="K87" i="188"/>
  <c r="H88" i="188"/>
  <c r="I88" i="188"/>
  <c r="J88" i="188"/>
  <c r="K88" i="188"/>
  <c r="H89" i="188"/>
  <c r="I89" i="188"/>
  <c r="J89" i="188"/>
  <c r="K89" i="188"/>
  <c r="H90" i="188"/>
  <c r="I90" i="188"/>
  <c r="J90" i="188"/>
  <c r="K90" i="188"/>
  <c r="H91" i="188"/>
  <c r="I91" i="188"/>
  <c r="J91" i="188"/>
  <c r="K91" i="188"/>
  <c r="I67" i="188"/>
  <c r="J67" i="188"/>
  <c r="K67" i="188"/>
  <c r="H67" i="188"/>
  <c r="E68" i="188"/>
  <c r="F68" i="188"/>
  <c r="E69" i="188"/>
  <c r="F69" i="188"/>
  <c r="E70" i="188"/>
  <c r="F70" i="188"/>
  <c r="E71" i="188"/>
  <c r="F71" i="188"/>
  <c r="E72" i="188"/>
  <c r="F72" i="188"/>
  <c r="E73" i="188"/>
  <c r="F73" i="188"/>
  <c r="E74" i="188"/>
  <c r="F74" i="188"/>
  <c r="E75" i="188"/>
  <c r="F75" i="188"/>
  <c r="F76" i="188"/>
  <c r="E77" i="188"/>
  <c r="F77" i="188"/>
  <c r="E78" i="188"/>
  <c r="F78" i="188"/>
  <c r="E79" i="188"/>
  <c r="F79" i="188"/>
  <c r="E80" i="188"/>
  <c r="F80" i="188"/>
  <c r="E81" i="188"/>
  <c r="F81" i="188"/>
  <c r="E82" i="188"/>
  <c r="F82" i="188"/>
  <c r="E83" i="188"/>
  <c r="F83" i="188"/>
  <c r="E84" i="188"/>
  <c r="F84" i="188"/>
  <c r="E85" i="188"/>
  <c r="F85" i="188"/>
  <c r="E86" i="188"/>
  <c r="F86" i="188"/>
  <c r="E87" i="188"/>
  <c r="F87" i="188"/>
  <c r="E88" i="188"/>
  <c r="F88" i="188"/>
  <c r="E89" i="188"/>
  <c r="F89" i="188"/>
  <c r="E90" i="188"/>
  <c r="F90" i="188"/>
  <c r="E91" i="188"/>
  <c r="F91" i="188"/>
  <c r="E67" i="188"/>
  <c r="U27" i="187"/>
  <c r="U29" i="187"/>
  <c r="U31" i="187"/>
  <c r="F60" i="188"/>
  <c r="H60" i="188"/>
  <c r="J60" i="188"/>
  <c r="C9" i="134"/>
  <c r="D9" i="134"/>
  <c r="E9" i="134"/>
  <c r="F9" i="134"/>
  <c r="G9" i="134"/>
  <c r="H9" i="134"/>
  <c r="I9" i="134"/>
  <c r="J9" i="134"/>
  <c r="K9" i="134"/>
  <c r="C10" i="134"/>
  <c r="D10" i="134"/>
  <c r="E10" i="134"/>
  <c r="F10" i="134"/>
  <c r="G10" i="134"/>
  <c r="H10" i="134"/>
  <c r="I10" i="134"/>
  <c r="J10" i="134"/>
  <c r="K10" i="134"/>
  <c r="C11" i="134"/>
  <c r="D11" i="134"/>
  <c r="E11" i="134"/>
  <c r="F11" i="134"/>
  <c r="G11" i="134"/>
  <c r="H11" i="134"/>
  <c r="I11" i="134"/>
  <c r="J11" i="134"/>
  <c r="K11" i="134"/>
  <c r="C12" i="134"/>
  <c r="D12" i="134"/>
  <c r="E12" i="134"/>
  <c r="F12" i="134"/>
  <c r="G12" i="134"/>
  <c r="H12" i="134"/>
  <c r="I12" i="134"/>
  <c r="J12" i="134"/>
  <c r="K12" i="134"/>
  <c r="C13" i="134"/>
  <c r="D13" i="134"/>
  <c r="E13" i="134"/>
  <c r="F13" i="134"/>
  <c r="G13" i="134"/>
  <c r="H13" i="134"/>
  <c r="I13" i="134"/>
  <c r="J13" i="134"/>
  <c r="K13" i="134"/>
  <c r="C14" i="134"/>
  <c r="D14" i="134"/>
  <c r="E14" i="134"/>
  <c r="F14" i="134"/>
  <c r="G14" i="134"/>
  <c r="H14" i="134"/>
  <c r="I14" i="134"/>
  <c r="J14" i="134"/>
  <c r="K14" i="134"/>
  <c r="C15" i="134"/>
  <c r="D15" i="134"/>
  <c r="E15" i="134"/>
  <c r="F15" i="134"/>
  <c r="G15" i="134"/>
  <c r="H15" i="134"/>
  <c r="I15" i="134"/>
  <c r="J15" i="134"/>
  <c r="K15" i="134"/>
  <c r="C16" i="134"/>
  <c r="D16" i="134"/>
  <c r="E16" i="134"/>
  <c r="F16" i="134"/>
  <c r="G16" i="134"/>
  <c r="H16" i="134"/>
  <c r="I16" i="134"/>
  <c r="J16" i="134"/>
  <c r="K16" i="134"/>
  <c r="C17" i="134"/>
  <c r="D17" i="134"/>
  <c r="E17" i="134"/>
  <c r="F17" i="134"/>
  <c r="G17" i="134"/>
  <c r="H17" i="134"/>
  <c r="I17" i="134"/>
  <c r="J17" i="134"/>
  <c r="K17" i="134"/>
  <c r="C18" i="134"/>
  <c r="D18" i="134"/>
  <c r="E18" i="134"/>
  <c r="F18" i="134"/>
  <c r="G18" i="134"/>
  <c r="H18" i="134"/>
  <c r="I18" i="134"/>
  <c r="J18" i="134"/>
  <c r="K18" i="134"/>
  <c r="C19" i="134"/>
  <c r="D19" i="134"/>
  <c r="E19" i="134"/>
  <c r="F19" i="134"/>
  <c r="G19" i="134"/>
  <c r="H19" i="134"/>
  <c r="I19" i="134"/>
  <c r="J19" i="134"/>
  <c r="K19" i="134"/>
  <c r="C20" i="134"/>
  <c r="D20" i="134"/>
  <c r="E20" i="134"/>
  <c r="F20" i="134"/>
  <c r="G20" i="134"/>
  <c r="H20" i="134"/>
  <c r="I20" i="134"/>
  <c r="J20" i="134"/>
  <c r="K20" i="134"/>
  <c r="C21" i="134"/>
  <c r="D21" i="134"/>
  <c r="E21" i="134"/>
  <c r="F21" i="134"/>
  <c r="G21" i="134"/>
  <c r="H21" i="134"/>
  <c r="I21" i="134"/>
  <c r="J21" i="134"/>
  <c r="C22" i="134"/>
  <c r="D22" i="134"/>
  <c r="E22" i="134"/>
  <c r="F22" i="134"/>
  <c r="G22" i="134"/>
  <c r="H22" i="134"/>
  <c r="I22" i="134"/>
  <c r="J22" i="134"/>
  <c r="K22" i="134"/>
  <c r="C23" i="134"/>
  <c r="D23" i="134"/>
  <c r="E23" i="134"/>
  <c r="F23" i="134"/>
  <c r="G23" i="134"/>
  <c r="H23" i="134"/>
  <c r="I23" i="134"/>
  <c r="J23" i="134"/>
  <c r="K23" i="134"/>
  <c r="C24" i="134"/>
  <c r="D24" i="134"/>
  <c r="E24" i="134"/>
  <c r="F24" i="134"/>
  <c r="G24" i="134"/>
  <c r="H24" i="134"/>
  <c r="I24" i="134"/>
  <c r="J24" i="134"/>
  <c r="K24" i="134"/>
  <c r="C25" i="134"/>
  <c r="D25" i="134"/>
  <c r="E25" i="134"/>
  <c r="F25" i="134"/>
  <c r="G25" i="134"/>
  <c r="H25" i="134"/>
  <c r="I25" i="134"/>
  <c r="J25" i="134"/>
  <c r="K25" i="134"/>
  <c r="C26" i="134"/>
  <c r="D26" i="134"/>
  <c r="E26" i="134"/>
  <c r="F26" i="134"/>
  <c r="G26" i="134"/>
  <c r="H26" i="134"/>
  <c r="I26" i="134"/>
  <c r="J26" i="134"/>
  <c r="K26" i="134"/>
  <c r="C27" i="134"/>
  <c r="D27" i="134"/>
  <c r="E27" i="134"/>
  <c r="F27" i="134"/>
  <c r="G27" i="134"/>
  <c r="H27" i="134"/>
  <c r="I27" i="134"/>
  <c r="J27" i="134"/>
  <c r="K27" i="134"/>
  <c r="C28" i="134"/>
  <c r="D28" i="134"/>
  <c r="E28" i="134"/>
  <c r="F28" i="134"/>
  <c r="G28" i="134"/>
  <c r="H28" i="134"/>
  <c r="I28" i="134"/>
  <c r="J28" i="134"/>
  <c r="K28" i="134"/>
  <c r="C29" i="134"/>
  <c r="D29" i="134"/>
  <c r="E29" i="134"/>
  <c r="F29" i="134"/>
  <c r="G29" i="134"/>
  <c r="H29" i="134"/>
  <c r="I29" i="134"/>
  <c r="J29" i="134"/>
  <c r="K29" i="134"/>
  <c r="C30" i="134"/>
  <c r="D30" i="134"/>
  <c r="E30" i="134"/>
  <c r="F30" i="134"/>
  <c r="G30" i="134"/>
  <c r="H30" i="134"/>
  <c r="I30" i="134"/>
  <c r="J30" i="134"/>
  <c r="K30" i="134"/>
  <c r="C31" i="134"/>
  <c r="D31" i="134"/>
  <c r="E31" i="134"/>
  <c r="F31" i="134"/>
  <c r="G31" i="134"/>
  <c r="H31" i="134"/>
  <c r="I31" i="134"/>
  <c r="J31" i="134"/>
  <c r="K31" i="134"/>
  <c r="C32" i="134"/>
  <c r="D32" i="134"/>
  <c r="E32" i="134"/>
  <c r="F32" i="134"/>
  <c r="G32" i="134"/>
  <c r="H32" i="134"/>
  <c r="I32" i="134"/>
  <c r="J32" i="134"/>
  <c r="K32" i="134"/>
  <c r="E8" i="134"/>
  <c r="F8" i="134"/>
  <c r="G8" i="134"/>
  <c r="H8" i="134"/>
  <c r="I8" i="134"/>
  <c r="J8" i="134"/>
  <c r="K8" i="134"/>
  <c r="D8" i="134"/>
  <c r="C8" i="134"/>
  <c r="K67" i="129"/>
  <c r="K68" i="129"/>
  <c r="K69" i="129"/>
  <c r="K70" i="129"/>
  <c r="K71" i="129"/>
  <c r="K72" i="129"/>
  <c r="K73" i="129"/>
  <c r="K74" i="129"/>
  <c r="K75" i="129"/>
  <c r="K76" i="129"/>
  <c r="K77" i="129"/>
  <c r="K78" i="129"/>
  <c r="K79" i="129"/>
  <c r="K80" i="129"/>
  <c r="K81" i="129"/>
  <c r="K82" i="129"/>
  <c r="K83" i="129"/>
  <c r="K84" i="129"/>
  <c r="K85" i="129"/>
  <c r="K86" i="129"/>
  <c r="K87" i="129"/>
  <c r="K88" i="129"/>
  <c r="K89" i="129"/>
  <c r="K90" i="129"/>
  <c r="K91" i="129"/>
  <c r="H68" i="129"/>
  <c r="I68" i="129"/>
  <c r="J68" i="129"/>
  <c r="H69" i="129"/>
  <c r="I69" i="129"/>
  <c r="J69" i="129"/>
  <c r="H70" i="129"/>
  <c r="I70" i="129"/>
  <c r="J70" i="129"/>
  <c r="H71" i="129"/>
  <c r="I71" i="129"/>
  <c r="J71" i="129"/>
  <c r="H72" i="129"/>
  <c r="I72" i="129"/>
  <c r="J72" i="129"/>
  <c r="I73" i="129"/>
  <c r="J73" i="129"/>
  <c r="H74" i="129"/>
  <c r="I74" i="129"/>
  <c r="J74" i="129"/>
  <c r="H75" i="129"/>
  <c r="I75" i="129"/>
  <c r="J75" i="129"/>
  <c r="H76" i="129"/>
  <c r="I76" i="129"/>
  <c r="J76" i="129"/>
  <c r="H77" i="129"/>
  <c r="I77" i="129"/>
  <c r="J77" i="129"/>
  <c r="H78" i="129"/>
  <c r="I78" i="129"/>
  <c r="J78" i="129"/>
  <c r="H79" i="129"/>
  <c r="I79" i="129"/>
  <c r="J79" i="129"/>
  <c r="H80" i="129"/>
  <c r="I80" i="129"/>
  <c r="J80" i="129"/>
  <c r="H81" i="129"/>
  <c r="I81" i="129"/>
  <c r="J81" i="129"/>
  <c r="H82" i="129"/>
  <c r="I82" i="129"/>
  <c r="J82" i="129"/>
  <c r="H83" i="129"/>
  <c r="I83" i="129"/>
  <c r="J83" i="129"/>
  <c r="H84" i="129"/>
  <c r="I84" i="129"/>
  <c r="J84" i="129"/>
  <c r="H85" i="129"/>
  <c r="I85" i="129"/>
  <c r="J85" i="129"/>
  <c r="H86" i="129"/>
  <c r="I86" i="129"/>
  <c r="J86" i="129"/>
  <c r="H87" i="129"/>
  <c r="I87" i="129"/>
  <c r="J87" i="129"/>
  <c r="H88" i="129"/>
  <c r="I88" i="129"/>
  <c r="J88" i="129"/>
  <c r="H89" i="129"/>
  <c r="I89" i="129"/>
  <c r="J89" i="129"/>
  <c r="H90" i="129"/>
  <c r="I90" i="129"/>
  <c r="J90" i="129"/>
  <c r="H91" i="129"/>
  <c r="I91" i="129"/>
  <c r="J91" i="129"/>
  <c r="I67" i="129"/>
  <c r="J67" i="129"/>
  <c r="H67" i="129"/>
  <c r="E68" i="129"/>
  <c r="F68" i="129"/>
  <c r="E69" i="129"/>
  <c r="F69" i="129"/>
  <c r="E70" i="129"/>
  <c r="F70" i="129"/>
  <c r="E71" i="129"/>
  <c r="F71" i="129"/>
  <c r="E72" i="129"/>
  <c r="F72" i="129"/>
  <c r="E73" i="129"/>
  <c r="F73" i="129"/>
  <c r="E74" i="129"/>
  <c r="F74" i="129"/>
  <c r="E75" i="129"/>
  <c r="F75" i="129"/>
  <c r="E76" i="129"/>
  <c r="F76" i="129"/>
  <c r="E77" i="129"/>
  <c r="F77" i="129"/>
  <c r="E78" i="129"/>
  <c r="F78" i="129"/>
  <c r="E79" i="129"/>
  <c r="F79" i="129"/>
  <c r="E80" i="129"/>
  <c r="F80" i="129"/>
  <c r="E81" i="129"/>
  <c r="F81" i="129"/>
  <c r="E82" i="129"/>
  <c r="F82" i="129"/>
  <c r="E83" i="129"/>
  <c r="F83" i="129"/>
  <c r="E84" i="129"/>
  <c r="F84" i="129"/>
  <c r="E85" i="129"/>
  <c r="F85" i="129"/>
  <c r="E86" i="129"/>
  <c r="F86" i="129"/>
  <c r="E87" i="129"/>
  <c r="F87" i="129"/>
  <c r="E88" i="129"/>
  <c r="F88" i="129"/>
  <c r="E89" i="129"/>
  <c r="F89" i="129"/>
  <c r="E90" i="129"/>
  <c r="F90" i="129"/>
  <c r="E91" i="129"/>
  <c r="F91" i="129"/>
  <c r="E67" i="129"/>
  <c r="F39" i="129"/>
  <c r="I67" i="145"/>
  <c r="J67" i="145"/>
  <c r="K67" i="145"/>
  <c r="I68" i="145"/>
  <c r="J68" i="145"/>
  <c r="K68" i="145"/>
  <c r="I69" i="145"/>
  <c r="J69" i="145"/>
  <c r="K69" i="145"/>
  <c r="I70" i="145"/>
  <c r="J70" i="145"/>
  <c r="K70" i="145"/>
  <c r="I71" i="145"/>
  <c r="J71" i="145"/>
  <c r="K71" i="145"/>
  <c r="I72" i="145"/>
  <c r="J72" i="145"/>
  <c r="K72" i="145"/>
  <c r="I73" i="145"/>
  <c r="J73" i="145"/>
  <c r="K73" i="145"/>
  <c r="I74" i="145"/>
  <c r="J74" i="145"/>
  <c r="K74" i="145"/>
  <c r="I75" i="145"/>
  <c r="J75" i="145"/>
  <c r="K75" i="145"/>
  <c r="I76" i="145"/>
  <c r="J76" i="145"/>
  <c r="K76" i="145"/>
  <c r="I77" i="145"/>
  <c r="J77" i="145"/>
  <c r="K77" i="145"/>
  <c r="I78" i="145"/>
  <c r="J78" i="145"/>
  <c r="K78" i="145"/>
  <c r="I79" i="145"/>
  <c r="J79" i="145"/>
  <c r="K79" i="145"/>
  <c r="I80" i="145"/>
  <c r="J80" i="145"/>
  <c r="K80" i="145"/>
  <c r="I81" i="145"/>
  <c r="J81" i="145"/>
  <c r="K81" i="145"/>
  <c r="I82" i="145"/>
  <c r="J82" i="145"/>
  <c r="K82" i="145"/>
  <c r="I83" i="145"/>
  <c r="J83" i="145"/>
  <c r="K83" i="145"/>
  <c r="I84" i="145"/>
  <c r="J84" i="145"/>
  <c r="K84" i="145"/>
  <c r="I85" i="145"/>
  <c r="J85" i="145"/>
  <c r="K85" i="145"/>
  <c r="I86" i="145"/>
  <c r="J86" i="145"/>
  <c r="K86" i="145"/>
  <c r="I87" i="145"/>
  <c r="J87" i="145"/>
  <c r="K87" i="145"/>
  <c r="I88" i="145"/>
  <c r="J88" i="145"/>
  <c r="K88" i="145"/>
  <c r="I89" i="145"/>
  <c r="J89" i="145"/>
  <c r="K89" i="145"/>
  <c r="I90" i="145"/>
  <c r="J90" i="145"/>
  <c r="K90" i="145"/>
  <c r="I91" i="145"/>
  <c r="J91" i="145"/>
  <c r="K91" i="145"/>
  <c r="H68" i="145"/>
  <c r="H69" i="145"/>
  <c r="H70" i="145"/>
  <c r="H71" i="145"/>
  <c r="H72" i="145"/>
  <c r="H73" i="145"/>
  <c r="H74" i="145"/>
  <c r="H75" i="145"/>
  <c r="H76" i="145"/>
  <c r="H77" i="145"/>
  <c r="H78" i="145"/>
  <c r="H79" i="145"/>
  <c r="H80" i="145"/>
  <c r="H81" i="145"/>
  <c r="H82" i="145"/>
  <c r="H83" i="145"/>
  <c r="H84" i="145"/>
  <c r="H85" i="145"/>
  <c r="H86" i="145"/>
  <c r="H87" i="145"/>
  <c r="H88" i="145"/>
  <c r="H89" i="145"/>
  <c r="H90" i="145"/>
  <c r="H91" i="145"/>
  <c r="H67" i="145"/>
  <c r="E68" i="145"/>
  <c r="E69" i="145"/>
  <c r="E70" i="145"/>
  <c r="E71" i="145"/>
  <c r="E72" i="145"/>
  <c r="E73" i="145"/>
  <c r="E74" i="145"/>
  <c r="E75" i="145"/>
  <c r="E76" i="145"/>
  <c r="E77" i="145"/>
  <c r="E78" i="145"/>
  <c r="E79" i="145"/>
  <c r="E80" i="145"/>
  <c r="E81" i="145"/>
  <c r="E82" i="145"/>
  <c r="E83" i="145"/>
  <c r="E84" i="145"/>
  <c r="E85" i="145"/>
  <c r="E86" i="145"/>
  <c r="E87" i="145"/>
  <c r="E88" i="145"/>
  <c r="E89" i="145"/>
  <c r="E90" i="145"/>
  <c r="E91" i="145"/>
  <c r="E67" i="145"/>
  <c r="D47" i="145"/>
  <c r="F67" i="189"/>
  <c r="F67" i="188"/>
  <c r="F67" i="129"/>
  <c r="J98" i="76"/>
  <c r="K98" i="76"/>
  <c r="J72" i="76"/>
  <c r="K72" i="76"/>
  <c r="J73" i="76"/>
  <c r="K73" i="76"/>
  <c r="J74" i="76"/>
  <c r="K74" i="76"/>
  <c r="J75" i="76"/>
  <c r="K75" i="76"/>
  <c r="J76" i="76"/>
  <c r="K76" i="76"/>
  <c r="J77" i="76"/>
  <c r="K77" i="76"/>
  <c r="J78" i="76"/>
  <c r="K78" i="76"/>
  <c r="J79" i="76"/>
  <c r="K79" i="76"/>
  <c r="J80" i="76"/>
  <c r="K80" i="76"/>
  <c r="J81" i="76"/>
  <c r="K81" i="76"/>
  <c r="J82" i="76"/>
  <c r="K82" i="76"/>
  <c r="J83" i="76"/>
  <c r="K83" i="76"/>
  <c r="J84" i="76"/>
  <c r="K84" i="76"/>
  <c r="J85" i="76"/>
  <c r="K85" i="76"/>
  <c r="J86" i="76"/>
  <c r="K86" i="76"/>
  <c r="J87" i="76"/>
  <c r="K87" i="76"/>
  <c r="J88" i="76"/>
  <c r="K88" i="76"/>
  <c r="J89" i="76"/>
  <c r="K89" i="76"/>
  <c r="J90" i="76"/>
  <c r="K90" i="76"/>
  <c r="J91" i="76"/>
  <c r="K91" i="76"/>
  <c r="J92" i="76"/>
  <c r="K92" i="76"/>
  <c r="J93" i="76"/>
  <c r="K93" i="76"/>
  <c r="J94" i="76"/>
  <c r="K94" i="76"/>
  <c r="J95" i="76"/>
  <c r="K95" i="76"/>
  <c r="K71" i="76"/>
  <c r="D40" i="76"/>
  <c r="E40" i="76"/>
  <c r="F40" i="76"/>
  <c r="G40" i="76"/>
  <c r="H40" i="76"/>
  <c r="I40" i="76"/>
  <c r="J40" i="76"/>
  <c r="K40" i="76"/>
  <c r="D41" i="76"/>
  <c r="E41" i="76"/>
  <c r="F41" i="76"/>
  <c r="G41" i="76"/>
  <c r="H41" i="76"/>
  <c r="I41" i="76"/>
  <c r="J41" i="76"/>
  <c r="K41" i="76"/>
  <c r="D42" i="76"/>
  <c r="E42" i="76"/>
  <c r="F42" i="76"/>
  <c r="G42" i="76"/>
  <c r="H42" i="76"/>
  <c r="I42" i="76"/>
  <c r="J42" i="76"/>
  <c r="K42" i="76"/>
  <c r="D43" i="76"/>
  <c r="E43" i="76"/>
  <c r="F43" i="76"/>
  <c r="G43" i="76"/>
  <c r="H43" i="76"/>
  <c r="I43" i="76"/>
  <c r="J43" i="76"/>
  <c r="K43" i="76"/>
  <c r="D44" i="76"/>
  <c r="E44" i="76"/>
  <c r="F44" i="76"/>
  <c r="G44" i="76"/>
  <c r="H44" i="76"/>
  <c r="I44" i="76"/>
  <c r="J44" i="76"/>
  <c r="K44" i="76"/>
  <c r="D45" i="76"/>
  <c r="E45" i="76"/>
  <c r="F45" i="76"/>
  <c r="G45" i="76"/>
  <c r="H45" i="76"/>
  <c r="I45" i="76"/>
  <c r="J45" i="76"/>
  <c r="K45" i="76"/>
  <c r="D46" i="76"/>
  <c r="E46" i="76"/>
  <c r="F46" i="76"/>
  <c r="G46" i="76"/>
  <c r="H46" i="76"/>
  <c r="I46" i="76"/>
  <c r="J46" i="76"/>
  <c r="K46" i="76"/>
  <c r="D47" i="76"/>
  <c r="E47" i="76"/>
  <c r="F47" i="76"/>
  <c r="G47" i="76"/>
  <c r="H47" i="76"/>
  <c r="I47" i="76"/>
  <c r="J47" i="76"/>
  <c r="K47" i="76"/>
  <c r="D48" i="76"/>
  <c r="E48" i="76"/>
  <c r="F48" i="76"/>
  <c r="G48" i="76"/>
  <c r="H48" i="76"/>
  <c r="I48" i="76"/>
  <c r="J48" i="76"/>
  <c r="K48" i="76"/>
  <c r="D49" i="76"/>
  <c r="E49" i="76"/>
  <c r="F49" i="76"/>
  <c r="G49" i="76"/>
  <c r="H49" i="76"/>
  <c r="I49" i="76"/>
  <c r="J49" i="76"/>
  <c r="K49" i="76"/>
  <c r="D50" i="76"/>
  <c r="E50" i="76"/>
  <c r="F50" i="76"/>
  <c r="G50" i="76"/>
  <c r="H50" i="76"/>
  <c r="I50" i="76"/>
  <c r="J50" i="76"/>
  <c r="K50" i="76"/>
  <c r="D51" i="76"/>
  <c r="E51" i="76"/>
  <c r="F51" i="76"/>
  <c r="G51" i="76"/>
  <c r="H51" i="76"/>
  <c r="I51" i="76"/>
  <c r="J51" i="76"/>
  <c r="K51" i="76"/>
  <c r="D52" i="76"/>
  <c r="E52" i="76"/>
  <c r="F52" i="76"/>
  <c r="G52" i="76"/>
  <c r="H52" i="76"/>
  <c r="I52" i="76"/>
  <c r="J52" i="76"/>
  <c r="K52" i="76"/>
  <c r="D53" i="76"/>
  <c r="E53" i="76"/>
  <c r="F53" i="76"/>
  <c r="G53" i="76"/>
  <c r="H53" i="76"/>
  <c r="I53" i="76"/>
  <c r="J53" i="76"/>
  <c r="K53" i="76"/>
  <c r="D54" i="76"/>
  <c r="E54" i="76"/>
  <c r="F54" i="76"/>
  <c r="G54" i="76"/>
  <c r="H54" i="76"/>
  <c r="I54" i="76"/>
  <c r="J54" i="76"/>
  <c r="K54" i="76"/>
  <c r="D55" i="76"/>
  <c r="E55" i="76"/>
  <c r="F55" i="76"/>
  <c r="G55" i="76"/>
  <c r="H55" i="76"/>
  <c r="I55" i="76"/>
  <c r="J55" i="76"/>
  <c r="K55" i="76"/>
  <c r="D56" i="76"/>
  <c r="E56" i="76"/>
  <c r="F56" i="76"/>
  <c r="G56" i="76"/>
  <c r="H56" i="76"/>
  <c r="I56" i="76"/>
  <c r="J56" i="76"/>
  <c r="K56" i="76"/>
  <c r="D57" i="76"/>
  <c r="E57" i="76"/>
  <c r="F57" i="76"/>
  <c r="G57" i="76"/>
  <c r="H57" i="76"/>
  <c r="I57" i="76"/>
  <c r="J57" i="76"/>
  <c r="K57" i="76"/>
  <c r="D58" i="76"/>
  <c r="E58" i="76"/>
  <c r="F58" i="76"/>
  <c r="G58" i="76"/>
  <c r="H58" i="76"/>
  <c r="I58" i="76"/>
  <c r="J58" i="76"/>
  <c r="K58" i="76"/>
  <c r="D59" i="76"/>
  <c r="E59" i="76"/>
  <c r="F59" i="76"/>
  <c r="G59" i="76"/>
  <c r="H59" i="76"/>
  <c r="I59" i="76"/>
  <c r="J59" i="76"/>
  <c r="K59" i="76"/>
  <c r="D60" i="76"/>
  <c r="E60" i="76"/>
  <c r="F60" i="76"/>
  <c r="G60" i="76"/>
  <c r="H60" i="76"/>
  <c r="I60" i="76"/>
  <c r="J60" i="76"/>
  <c r="K60" i="76"/>
  <c r="D61" i="76"/>
  <c r="E61" i="76"/>
  <c r="F61" i="76"/>
  <c r="G61" i="76"/>
  <c r="H61" i="76"/>
  <c r="I61" i="76"/>
  <c r="J61" i="76"/>
  <c r="K61" i="76"/>
  <c r="D62" i="76"/>
  <c r="E62" i="76"/>
  <c r="F62" i="76"/>
  <c r="G62" i="76"/>
  <c r="H62" i="76"/>
  <c r="I62" i="76"/>
  <c r="J62" i="76"/>
  <c r="K62" i="76"/>
  <c r="D63" i="76"/>
  <c r="E63" i="76"/>
  <c r="F63" i="76"/>
  <c r="G63" i="76"/>
  <c r="H63" i="76"/>
  <c r="I63" i="76"/>
  <c r="J63" i="76"/>
  <c r="K63" i="76"/>
  <c r="D64" i="76"/>
  <c r="E64" i="76"/>
  <c r="F64" i="76"/>
  <c r="G64" i="76"/>
  <c r="H64" i="76"/>
  <c r="I64" i="76"/>
  <c r="J64" i="76"/>
  <c r="K64" i="76"/>
  <c r="D67" i="76"/>
  <c r="E67" i="76"/>
  <c r="F67" i="76"/>
  <c r="G67" i="76"/>
  <c r="H67" i="76"/>
  <c r="I67" i="76"/>
  <c r="J67" i="76"/>
  <c r="K67" i="76"/>
  <c r="C41" i="76"/>
  <c r="C42" i="76"/>
  <c r="C43" i="76"/>
  <c r="C44" i="76"/>
  <c r="C45" i="76"/>
  <c r="C46" i="76"/>
  <c r="C47" i="76"/>
  <c r="C48" i="76"/>
  <c r="C49" i="76"/>
  <c r="C50" i="76"/>
  <c r="C51" i="76"/>
  <c r="C52" i="76"/>
  <c r="C53" i="76"/>
  <c r="C54" i="76"/>
  <c r="C55" i="76"/>
  <c r="C56" i="76"/>
  <c r="C57" i="76"/>
  <c r="C58" i="76"/>
  <c r="C59" i="76"/>
  <c r="C60" i="76"/>
  <c r="C61" i="76"/>
  <c r="C62" i="76"/>
  <c r="C63" i="76"/>
  <c r="C64" i="76"/>
  <c r="C67" i="76"/>
  <c r="C40" i="76"/>
  <c r="U42" i="76"/>
  <c r="U44" i="76"/>
  <c r="U46" i="76"/>
  <c r="U48" i="76"/>
  <c r="U50" i="76"/>
  <c r="U52" i="76"/>
  <c r="U54" i="76"/>
  <c r="U56" i="76"/>
  <c r="U58" i="76"/>
  <c r="U60" i="76"/>
  <c r="U62" i="76"/>
  <c r="U64" i="76"/>
  <c r="U40" i="76"/>
  <c r="K65" i="76"/>
  <c r="J72" i="190"/>
  <c r="K72" i="190"/>
  <c r="J73" i="190"/>
  <c r="K73" i="190"/>
  <c r="J74" i="190"/>
  <c r="K74" i="190"/>
  <c r="J75" i="190"/>
  <c r="K75" i="190"/>
  <c r="J76" i="190"/>
  <c r="K76" i="190"/>
  <c r="J77" i="190"/>
  <c r="K77" i="190"/>
  <c r="J78" i="190"/>
  <c r="K78" i="190"/>
  <c r="J79" i="190"/>
  <c r="K79" i="190"/>
  <c r="J80" i="190"/>
  <c r="K80" i="190"/>
  <c r="J81" i="190"/>
  <c r="K81" i="190"/>
  <c r="J82" i="190"/>
  <c r="K82" i="190"/>
  <c r="J83" i="190"/>
  <c r="K83" i="190"/>
  <c r="J84" i="190"/>
  <c r="K84" i="190"/>
  <c r="J85" i="190"/>
  <c r="K85" i="190"/>
  <c r="J86" i="190"/>
  <c r="K86" i="190"/>
  <c r="J87" i="190"/>
  <c r="K87" i="190"/>
  <c r="J88" i="190"/>
  <c r="K88" i="190"/>
  <c r="J89" i="190"/>
  <c r="K89" i="190"/>
  <c r="J90" i="190"/>
  <c r="K90" i="190"/>
  <c r="J91" i="190"/>
  <c r="K91" i="190"/>
  <c r="J92" i="190"/>
  <c r="K92" i="190"/>
  <c r="J93" i="190"/>
  <c r="K93" i="190"/>
  <c r="J94" i="190"/>
  <c r="K94" i="190"/>
  <c r="J95" i="190"/>
  <c r="K95" i="190"/>
  <c r="J98" i="190"/>
  <c r="K98" i="190"/>
  <c r="K71" i="190"/>
  <c r="D40" i="190"/>
  <c r="E40" i="190"/>
  <c r="F40" i="190"/>
  <c r="G40" i="190"/>
  <c r="H40" i="190"/>
  <c r="I40" i="190"/>
  <c r="J40" i="190"/>
  <c r="K40" i="190"/>
  <c r="D41" i="190"/>
  <c r="E41" i="190"/>
  <c r="F41" i="190"/>
  <c r="G41" i="190"/>
  <c r="H41" i="190"/>
  <c r="I41" i="190"/>
  <c r="J41" i="190"/>
  <c r="K41" i="190"/>
  <c r="U41" i="190"/>
  <c r="D42" i="190"/>
  <c r="E42" i="190"/>
  <c r="F42" i="190"/>
  <c r="G42" i="190"/>
  <c r="H42" i="190"/>
  <c r="I42" i="190"/>
  <c r="J42" i="190"/>
  <c r="K42" i="190"/>
  <c r="U42" i="190"/>
  <c r="D43" i="190"/>
  <c r="E43" i="190"/>
  <c r="F43" i="190"/>
  <c r="G43" i="190"/>
  <c r="H43" i="190"/>
  <c r="I43" i="190"/>
  <c r="J43" i="190"/>
  <c r="K43" i="190"/>
  <c r="U43" i="190"/>
  <c r="D44" i="190"/>
  <c r="E44" i="190"/>
  <c r="F44" i="190"/>
  <c r="G44" i="190"/>
  <c r="H44" i="190"/>
  <c r="I44" i="190"/>
  <c r="J44" i="190"/>
  <c r="K44" i="190"/>
  <c r="U44" i="190"/>
  <c r="D45" i="190"/>
  <c r="E45" i="190"/>
  <c r="F45" i="190"/>
  <c r="G45" i="190"/>
  <c r="H45" i="190"/>
  <c r="I45" i="190"/>
  <c r="J45" i="190"/>
  <c r="K45" i="190"/>
  <c r="U45" i="190"/>
  <c r="D46" i="190"/>
  <c r="E46" i="190"/>
  <c r="F46" i="190"/>
  <c r="G46" i="190"/>
  <c r="H46" i="190"/>
  <c r="I46" i="190"/>
  <c r="J46" i="190"/>
  <c r="K46" i="190"/>
  <c r="U46" i="190"/>
  <c r="D47" i="190"/>
  <c r="E47" i="190"/>
  <c r="F47" i="190"/>
  <c r="G47" i="190"/>
  <c r="H47" i="190"/>
  <c r="I47" i="190"/>
  <c r="J47" i="190"/>
  <c r="K47" i="190"/>
  <c r="U47" i="190"/>
  <c r="D48" i="190"/>
  <c r="E48" i="190"/>
  <c r="F48" i="190"/>
  <c r="G48" i="190"/>
  <c r="H48" i="190"/>
  <c r="I48" i="190"/>
  <c r="J48" i="190"/>
  <c r="K48" i="190"/>
  <c r="U48" i="190"/>
  <c r="D49" i="190"/>
  <c r="E49" i="190"/>
  <c r="F49" i="190"/>
  <c r="G49" i="190"/>
  <c r="H49" i="190"/>
  <c r="I49" i="190"/>
  <c r="J49" i="190"/>
  <c r="K49" i="190"/>
  <c r="U49" i="190"/>
  <c r="D50" i="190"/>
  <c r="E50" i="190"/>
  <c r="F50" i="190"/>
  <c r="G50" i="190"/>
  <c r="H50" i="190"/>
  <c r="I50" i="190"/>
  <c r="J50" i="190"/>
  <c r="K50" i="190"/>
  <c r="U50" i="190"/>
  <c r="D51" i="190"/>
  <c r="E51" i="190"/>
  <c r="F51" i="190"/>
  <c r="G51" i="190"/>
  <c r="H51" i="190"/>
  <c r="I51" i="190"/>
  <c r="J51" i="190"/>
  <c r="K51" i="190"/>
  <c r="U51" i="190"/>
  <c r="D52" i="190"/>
  <c r="E52" i="190"/>
  <c r="F52" i="190"/>
  <c r="G52" i="190"/>
  <c r="H52" i="190"/>
  <c r="I52" i="190"/>
  <c r="J52" i="190"/>
  <c r="K52" i="190"/>
  <c r="U52" i="190"/>
  <c r="D53" i="190"/>
  <c r="E53" i="190"/>
  <c r="F53" i="190"/>
  <c r="G53" i="190"/>
  <c r="H53" i="190"/>
  <c r="I53" i="190"/>
  <c r="J53" i="190"/>
  <c r="K53" i="190"/>
  <c r="U53" i="190"/>
  <c r="D54" i="190"/>
  <c r="E54" i="190"/>
  <c r="F54" i="190"/>
  <c r="G54" i="190"/>
  <c r="H54" i="190"/>
  <c r="I54" i="190"/>
  <c r="J54" i="190"/>
  <c r="K54" i="190"/>
  <c r="U54" i="190"/>
  <c r="D55" i="190"/>
  <c r="E55" i="190"/>
  <c r="F55" i="190"/>
  <c r="G55" i="190"/>
  <c r="H55" i="190"/>
  <c r="I55" i="190"/>
  <c r="J55" i="190"/>
  <c r="K55" i="190"/>
  <c r="U55" i="190"/>
  <c r="D56" i="190"/>
  <c r="E56" i="190"/>
  <c r="F56" i="190"/>
  <c r="G56" i="190"/>
  <c r="H56" i="190"/>
  <c r="I56" i="190"/>
  <c r="J56" i="190"/>
  <c r="K56" i="190"/>
  <c r="U56" i="190"/>
  <c r="D57" i="190"/>
  <c r="E57" i="190"/>
  <c r="F57" i="190"/>
  <c r="G57" i="190"/>
  <c r="H57" i="190"/>
  <c r="I57" i="190"/>
  <c r="J57" i="190"/>
  <c r="K57" i="190"/>
  <c r="U57" i="190"/>
  <c r="D58" i="190"/>
  <c r="E58" i="190"/>
  <c r="F58" i="190"/>
  <c r="G58" i="190"/>
  <c r="H58" i="190"/>
  <c r="I58" i="190"/>
  <c r="J58" i="190"/>
  <c r="K58" i="190"/>
  <c r="U58" i="190"/>
  <c r="D59" i="190"/>
  <c r="E59" i="190"/>
  <c r="F59" i="190"/>
  <c r="G59" i="190"/>
  <c r="H59" i="190"/>
  <c r="I59" i="190"/>
  <c r="J59" i="190"/>
  <c r="K59" i="190"/>
  <c r="U59" i="190"/>
  <c r="D60" i="190"/>
  <c r="E60" i="190"/>
  <c r="F60" i="190"/>
  <c r="G60" i="190"/>
  <c r="H60" i="190"/>
  <c r="I60" i="190"/>
  <c r="J60" i="190"/>
  <c r="K60" i="190"/>
  <c r="U60" i="190"/>
  <c r="D61" i="190"/>
  <c r="E61" i="190"/>
  <c r="F61" i="190"/>
  <c r="G61" i="190"/>
  <c r="H61" i="190"/>
  <c r="I61" i="190"/>
  <c r="J61" i="190"/>
  <c r="K61" i="190"/>
  <c r="U61" i="190"/>
  <c r="D62" i="190"/>
  <c r="E62" i="190"/>
  <c r="F62" i="190"/>
  <c r="G62" i="190"/>
  <c r="H62" i="190"/>
  <c r="I62" i="190"/>
  <c r="J62" i="190"/>
  <c r="K62" i="190"/>
  <c r="U62" i="190"/>
  <c r="D63" i="190"/>
  <c r="E63" i="190"/>
  <c r="F63" i="190"/>
  <c r="G63" i="190"/>
  <c r="H63" i="190"/>
  <c r="I63" i="190"/>
  <c r="J63" i="190"/>
  <c r="K63" i="190"/>
  <c r="U63" i="190"/>
  <c r="D64" i="190"/>
  <c r="E64" i="190"/>
  <c r="F64" i="190"/>
  <c r="G64" i="190"/>
  <c r="H64" i="190"/>
  <c r="I64" i="190"/>
  <c r="J64" i="190"/>
  <c r="K64" i="190"/>
  <c r="U64" i="190"/>
  <c r="D67" i="190"/>
  <c r="E67" i="190"/>
  <c r="F67" i="190"/>
  <c r="G67" i="190"/>
  <c r="H67" i="190"/>
  <c r="I67" i="190"/>
  <c r="J67" i="190"/>
  <c r="K67" i="190"/>
  <c r="U67" i="190"/>
  <c r="C41" i="190"/>
  <c r="C42" i="190"/>
  <c r="C43" i="190"/>
  <c r="C44" i="190"/>
  <c r="C45" i="190"/>
  <c r="C46" i="190"/>
  <c r="C47" i="190"/>
  <c r="C48" i="190"/>
  <c r="C49" i="190"/>
  <c r="C50" i="190"/>
  <c r="C51" i="190"/>
  <c r="C52" i="190"/>
  <c r="C53" i="190"/>
  <c r="C54" i="190"/>
  <c r="C55" i="190"/>
  <c r="C56" i="190"/>
  <c r="C57" i="190"/>
  <c r="C58" i="190"/>
  <c r="C59" i="190"/>
  <c r="C60" i="190"/>
  <c r="C61" i="190"/>
  <c r="C62" i="190"/>
  <c r="C63" i="190"/>
  <c r="C64" i="190"/>
  <c r="C67" i="190"/>
  <c r="C40" i="190"/>
  <c r="U40" i="190"/>
  <c r="H48" i="67"/>
  <c r="I48" i="67"/>
  <c r="J48" i="67"/>
  <c r="K48" i="67"/>
  <c r="H49" i="67"/>
  <c r="I49" i="67"/>
  <c r="J49" i="67"/>
  <c r="K49" i="67"/>
  <c r="H50" i="67"/>
  <c r="I50" i="67"/>
  <c r="J50" i="67"/>
  <c r="K50" i="67"/>
  <c r="H51" i="67"/>
  <c r="I51" i="67"/>
  <c r="J51" i="67"/>
  <c r="K51" i="67"/>
  <c r="H63" i="67"/>
  <c r="I63" i="67"/>
  <c r="J63" i="67"/>
  <c r="K63" i="67"/>
  <c r="I47" i="67"/>
  <c r="J47" i="67"/>
  <c r="K47" i="67"/>
  <c r="E48" i="67"/>
  <c r="F48" i="67"/>
  <c r="E49" i="67"/>
  <c r="F49" i="67"/>
  <c r="E50" i="67"/>
  <c r="F50" i="67"/>
  <c r="E51" i="67"/>
  <c r="F51" i="67"/>
  <c r="E63" i="67"/>
  <c r="F63" i="67"/>
  <c r="F47" i="67"/>
  <c r="D28" i="67"/>
  <c r="E28" i="67"/>
  <c r="F28" i="67"/>
  <c r="G28" i="67"/>
  <c r="H28" i="67"/>
  <c r="I28" i="67"/>
  <c r="J28" i="67"/>
  <c r="K28" i="67"/>
  <c r="D29" i="67"/>
  <c r="E29" i="67"/>
  <c r="F29" i="67"/>
  <c r="G29" i="67"/>
  <c r="H29" i="67"/>
  <c r="I29" i="67"/>
  <c r="J29" i="67"/>
  <c r="K29" i="67"/>
  <c r="D30" i="67"/>
  <c r="E30" i="67"/>
  <c r="F30" i="67"/>
  <c r="G30" i="67"/>
  <c r="H30" i="67"/>
  <c r="I30" i="67"/>
  <c r="J30" i="67"/>
  <c r="K30" i="67"/>
  <c r="D31" i="67"/>
  <c r="E31" i="67"/>
  <c r="F31" i="67"/>
  <c r="G31" i="67"/>
  <c r="H31" i="67"/>
  <c r="I31" i="67"/>
  <c r="J31" i="67"/>
  <c r="K31" i="67"/>
  <c r="D32" i="67"/>
  <c r="E32" i="67"/>
  <c r="F32" i="67"/>
  <c r="G32" i="67"/>
  <c r="H32" i="67"/>
  <c r="I32" i="67"/>
  <c r="J32" i="67"/>
  <c r="K32" i="67"/>
  <c r="D44" i="67"/>
  <c r="E44" i="67"/>
  <c r="F44" i="67"/>
  <c r="G44" i="67"/>
  <c r="H44" i="67"/>
  <c r="I44" i="67"/>
  <c r="J44" i="67"/>
  <c r="K44" i="67"/>
  <c r="U44" i="67"/>
  <c r="C29" i="67"/>
  <c r="C30" i="67"/>
  <c r="C31" i="67"/>
  <c r="C32" i="67"/>
  <c r="C44" i="67"/>
  <c r="C28" i="67"/>
  <c r="U30" i="67"/>
  <c r="U28" i="67"/>
  <c r="I42" i="67"/>
  <c r="K61" i="67"/>
  <c r="I48" i="179"/>
  <c r="J48" i="179"/>
  <c r="K48" i="179"/>
  <c r="I49" i="179"/>
  <c r="J49" i="179"/>
  <c r="K49" i="179"/>
  <c r="I50" i="179"/>
  <c r="J50" i="179"/>
  <c r="K50" i="179"/>
  <c r="I51" i="179"/>
  <c r="J51" i="179"/>
  <c r="K51" i="179"/>
  <c r="I63" i="179"/>
  <c r="J63" i="179"/>
  <c r="K63" i="179"/>
  <c r="I47" i="179"/>
  <c r="J47" i="179"/>
  <c r="K47" i="179"/>
  <c r="E48" i="179"/>
  <c r="F48" i="179"/>
  <c r="E49" i="179"/>
  <c r="F49" i="179"/>
  <c r="E50" i="179"/>
  <c r="F50" i="179"/>
  <c r="E51" i="179"/>
  <c r="F51" i="179"/>
  <c r="E63" i="179"/>
  <c r="F63" i="179"/>
  <c r="F47" i="179"/>
  <c r="H28" i="179"/>
  <c r="I28" i="179"/>
  <c r="J28" i="179"/>
  <c r="K28" i="179"/>
  <c r="H29" i="179"/>
  <c r="I29" i="179"/>
  <c r="J29" i="179"/>
  <c r="K29" i="179"/>
  <c r="H30" i="179"/>
  <c r="I30" i="179"/>
  <c r="J30" i="179"/>
  <c r="K30" i="179"/>
  <c r="H31" i="179"/>
  <c r="I31" i="179"/>
  <c r="J31" i="179"/>
  <c r="K31" i="179"/>
  <c r="H32" i="179"/>
  <c r="I32" i="179"/>
  <c r="J32" i="179"/>
  <c r="K32" i="179"/>
  <c r="H44" i="179"/>
  <c r="I44" i="179"/>
  <c r="J44" i="179"/>
  <c r="K44" i="179"/>
  <c r="D28" i="179"/>
  <c r="E28" i="179"/>
  <c r="F28" i="179"/>
  <c r="G28" i="179"/>
  <c r="D29" i="179"/>
  <c r="E29" i="179"/>
  <c r="F29" i="179"/>
  <c r="G29" i="179"/>
  <c r="D30" i="179"/>
  <c r="E30" i="179"/>
  <c r="F30" i="179"/>
  <c r="G30" i="179"/>
  <c r="D31" i="179"/>
  <c r="E31" i="179"/>
  <c r="F31" i="179"/>
  <c r="G31" i="179"/>
  <c r="D32" i="179"/>
  <c r="E32" i="179"/>
  <c r="F32" i="179"/>
  <c r="G32" i="179"/>
  <c r="D44" i="179"/>
  <c r="E44" i="179"/>
  <c r="F44" i="179"/>
  <c r="G44" i="179"/>
  <c r="C29" i="179"/>
  <c r="C30" i="179"/>
  <c r="C31" i="179"/>
  <c r="C32" i="179"/>
  <c r="C44" i="179"/>
  <c r="C28" i="179"/>
  <c r="U29" i="179"/>
  <c r="U30" i="179"/>
  <c r="U31" i="179"/>
  <c r="U32" i="179"/>
  <c r="U44" i="179"/>
  <c r="U28" i="179"/>
  <c r="H48" i="54"/>
  <c r="I48" i="54"/>
  <c r="J48" i="54"/>
  <c r="K48" i="54"/>
  <c r="H49" i="54"/>
  <c r="I49" i="54"/>
  <c r="J49" i="54"/>
  <c r="K49" i="54"/>
  <c r="H50" i="54"/>
  <c r="I50" i="54"/>
  <c r="J50" i="54"/>
  <c r="K50" i="54"/>
  <c r="H51" i="54"/>
  <c r="I51" i="54"/>
  <c r="J51" i="54"/>
  <c r="K51" i="54"/>
  <c r="H63" i="54"/>
  <c r="I63" i="54"/>
  <c r="J63" i="54"/>
  <c r="K63" i="54"/>
  <c r="I47" i="54"/>
  <c r="J47" i="54"/>
  <c r="K47" i="54"/>
  <c r="E48" i="54"/>
  <c r="F48" i="54"/>
  <c r="E49" i="54"/>
  <c r="F49" i="54"/>
  <c r="E50" i="54"/>
  <c r="F50" i="54"/>
  <c r="E51" i="54"/>
  <c r="F51" i="54"/>
  <c r="E63" i="54"/>
  <c r="F63" i="54"/>
  <c r="F47" i="54"/>
  <c r="D28" i="54"/>
  <c r="E28" i="54"/>
  <c r="F28" i="54"/>
  <c r="G28" i="54"/>
  <c r="H28" i="54"/>
  <c r="I28" i="54"/>
  <c r="J28" i="54"/>
  <c r="K28" i="54"/>
  <c r="D29" i="54"/>
  <c r="E29" i="54"/>
  <c r="F29" i="54"/>
  <c r="G29" i="54"/>
  <c r="H29" i="54"/>
  <c r="I29" i="54"/>
  <c r="J29" i="54"/>
  <c r="K29" i="54"/>
  <c r="D30" i="54"/>
  <c r="E30" i="54"/>
  <c r="F30" i="54"/>
  <c r="G30" i="54"/>
  <c r="H30" i="54"/>
  <c r="I30" i="54"/>
  <c r="J30" i="54"/>
  <c r="K30" i="54"/>
  <c r="D31" i="54"/>
  <c r="E31" i="54"/>
  <c r="F31" i="54"/>
  <c r="G31" i="54"/>
  <c r="H31" i="54"/>
  <c r="I31" i="54"/>
  <c r="J31" i="54"/>
  <c r="K31" i="54"/>
  <c r="D32" i="54"/>
  <c r="E32" i="54"/>
  <c r="F32" i="54"/>
  <c r="G32" i="54"/>
  <c r="H32" i="54"/>
  <c r="I32" i="54"/>
  <c r="J32" i="54"/>
  <c r="K32" i="54"/>
  <c r="D44" i="54"/>
  <c r="E44" i="54"/>
  <c r="F44" i="54"/>
  <c r="G44" i="54"/>
  <c r="H44" i="54"/>
  <c r="I44" i="54"/>
  <c r="J44" i="54"/>
  <c r="K44" i="54"/>
  <c r="C29" i="54"/>
  <c r="C30" i="54"/>
  <c r="C31" i="54"/>
  <c r="C32" i="54"/>
  <c r="C44" i="54"/>
  <c r="C28" i="54"/>
  <c r="U29" i="54"/>
  <c r="U30" i="54"/>
  <c r="U31" i="54"/>
  <c r="U32" i="54"/>
  <c r="U44" i="54"/>
  <c r="E42" i="54"/>
  <c r="I42" i="54"/>
  <c r="K42" i="54"/>
  <c r="H48" i="178"/>
  <c r="I48" i="178"/>
  <c r="J48" i="178"/>
  <c r="K48" i="178"/>
  <c r="H49" i="178"/>
  <c r="I49" i="178"/>
  <c r="J49" i="178"/>
  <c r="K49" i="178"/>
  <c r="H50" i="178"/>
  <c r="I50" i="178"/>
  <c r="J50" i="178"/>
  <c r="K50" i="178"/>
  <c r="H51" i="178"/>
  <c r="I51" i="178"/>
  <c r="J51" i="178"/>
  <c r="K51" i="178"/>
  <c r="H63" i="178"/>
  <c r="I63" i="178"/>
  <c r="J63" i="178"/>
  <c r="K63" i="178"/>
  <c r="I47" i="178"/>
  <c r="J47" i="178"/>
  <c r="H47" i="178"/>
  <c r="F47" i="178"/>
  <c r="F48" i="178"/>
  <c r="F49" i="178"/>
  <c r="F50" i="178"/>
  <c r="F51" i="178"/>
  <c r="F63" i="178"/>
  <c r="E48" i="178"/>
  <c r="E49" i="178"/>
  <c r="E50" i="178"/>
  <c r="E51" i="178"/>
  <c r="E63" i="178"/>
  <c r="E47" i="178"/>
  <c r="D28" i="178"/>
  <c r="E28" i="178"/>
  <c r="F28" i="178"/>
  <c r="G28" i="178"/>
  <c r="H28" i="178"/>
  <c r="I28" i="178"/>
  <c r="J28" i="178"/>
  <c r="K28" i="178"/>
  <c r="D29" i="178"/>
  <c r="E29" i="178"/>
  <c r="F29" i="178"/>
  <c r="G29" i="178"/>
  <c r="H29" i="178"/>
  <c r="I29" i="178"/>
  <c r="J29" i="178"/>
  <c r="K29" i="178"/>
  <c r="D30" i="178"/>
  <c r="E30" i="178"/>
  <c r="F30" i="178"/>
  <c r="G30" i="178"/>
  <c r="H30" i="178"/>
  <c r="I30" i="178"/>
  <c r="J30" i="178"/>
  <c r="K30" i="178"/>
  <c r="D31" i="178"/>
  <c r="E31" i="178"/>
  <c r="F31" i="178"/>
  <c r="G31" i="178"/>
  <c r="H31" i="178"/>
  <c r="I31" i="178"/>
  <c r="J31" i="178"/>
  <c r="K31" i="178"/>
  <c r="D32" i="178"/>
  <c r="E32" i="178"/>
  <c r="F32" i="178"/>
  <c r="G32" i="178"/>
  <c r="H32" i="178"/>
  <c r="I32" i="178"/>
  <c r="J32" i="178"/>
  <c r="K32" i="178"/>
  <c r="D44" i="178"/>
  <c r="E44" i="178"/>
  <c r="F44" i="178"/>
  <c r="G44" i="178"/>
  <c r="H44" i="178"/>
  <c r="I44" i="178"/>
  <c r="J44" i="178"/>
  <c r="K44" i="178"/>
  <c r="C29" i="178"/>
  <c r="C30" i="178"/>
  <c r="C31" i="178"/>
  <c r="C32" i="178"/>
  <c r="C44" i="178"/>
  <c r="C28" i="178"/>
  <c r="U29" i="178"/>
  <c r="U30" i="178"/>
  <c r="U31" i="178"/>
  <c r="U44" i="178"/>
  <c r="U28" i="178"/>
  <c r="G42" i="178"/>
  <c r="K42" i="178"/>
  <c r="H50" i="53"/>
  <c r="I50" i="53"/>
  <c r="J50" i="53"/>
  <c r="K50" i="53"/>
  <c r="H51" i="53"/>
  <c r="I51" i="53"/>
  <c r="J51" i="53"/>
  <c r="K51" i="53"/>
  <c r="H52" i="53"/>
  <c r="I52" i="53"/>
  <c r="J52" i="53"/>
  <c r="K52" i="53"/>
  <c r="H53" i="53"/>
  <c r="I53" i="53"/>
  <c r="J53" i="53"/>
  <c r="K53" i="53"/>
  <c r="H54" i="53"/>
  <c r="I54" i="53"/>
  <c r="J54" i="53"/>
  <c r="K54" i="53"/>
  <c r="H66" i="53"/>
  <c r="I66" i="53"/>
  <c r="J66" i="53"/>
  <c r="K66" i="53"/>
  <c r="I49" i="53"/>
  <c r="J49" i="53"/>
  <c r="K49" i="53"/>
  <c r="E50" i="53"/>
  <c r="F50" i="53"/>
  <c r="E51" i="53"/>
  <c r="F51" i="53"/>
  <c r="E52" i="53"/>
  <c r="F52" i="53"/>
  <c r="E53" i="53"/>
  <c r="F53" i="53"/>
  <c r="E54" i="53"/>
  <c r="F54" i="53"/>
  <c r="E66" i="53"/>
  <c r="F66" i="53"/>
  <c r="F49" i="53"/>
  <c r="D29" i="53"/>
  <c r="E29" i="53"/>
  <c r="F29" i="53"/>
  <c r="G29" i="53"/>
  <c r="H29" i="53"/>
  <c r="I29" i="53"/>
  <c r="J29" i="53"/>
  <c r="K29" i="53"/>
  <c r="D30" i="53"/>
  <c r="E30" i="53"/>
  <c r="F30" i="53"/>
  <c r="G30" i="53"/>
  <c r="H30" i="53"/>
  <c r="I30" i="53"/>
  <c r="J30" i="53"/>
  <c r="K30" i="53"/>
  <c r="D31" i="53"/>
  <c r="E31" i="53"/>
  <c r="F31" i="53"/>
  <c r="G31" i="53"/>
  <c r="H31" i="53"/>
  <c r="I31" i="53"/>
  <c r="J31" i="53"/>
  <c r="K31" i="53"/>
  <c r="D32" i="53"/>
  <c r="E32" i="53"/>
  <c r="F32" i="53"/>
  <c r="G32" i="53"/>
  <c r="H32" i="53"/>
  <c r="I32" i="53"/>
  <c r="J32" i="53"/>
  <c r="K32" i="53"/>
  <c r="D33" i="53"/>
  <c r="E33" i="53"/>
  <c r="F33" i="53"/>
  <c r="G33" i="53"/>
  <c r="H33" i="53"/>
  <c r="I33" i="53"/>
  <c r="J33" i="53"/>
  <c r="K33" i="53"/>
  <c r="D34" i="53"/>
  <c r="E34" i="53"/>
  <c r="F34" i="53"/>
  <c r="G34" i="53"/>
  <c r="H34" i="53"/>
  <c r="I34" i="53"/>
  <c r="J34" i="53"/>
  <c r="K34" i="53"/>
  <c r="D46" i="53"/>
  <c r="E46" i="53"/>
  <c r="F46" i="53"/>
  <c r="G46" i="53"/>
  <c r="H46" i="53"/>
  <c r="I46" i="53"/>
  <c r="J46" i="53"/>
  <c r="K46" i="53"/>
  <c r="C30" i="53"/>
  <c r="C31" i="53"/>
  <c r="C32" i="53"/>
  <c r="C33" i="53"/>
  <c r="C34" i="53"/>
  <c r="C46" i="53"/>
  <c r="C29" i="53"/>
  <c r="J64" i="53"/>
  <c r="H48" i="177"/>
  <c r="I48" i="177"/>
  <c r="J48" i="177"/>
  <c r="K48" i="177"/>
  <c r="H49" i="177"/>
  <c r="I49" i="177"/>
  <c r="J49" i="177"/>
  <c r="K49" i="177"/>
  <c r="H50" i="177"/>
  <c r="I50" i="177"/>
  <c r="J50" i="177"/>
  <c r="K50" i="177"/>
  <c r="H51" i="177"/>
  <c r="I51" i="177"/>
  <c r="J51" i="177"/>
  <c r="K51" i="177"/>
  <c r="H63" i="177"/>
  <c r="I63" i="177"/>
  <c r="J63" i="177"/>
  <c r="K63" i="177"/>
  <c r="I47" i="177"/>
  <c r="J47" i="177"/>
  <c r="K47" i="177"/>
  <c r="E48" i="177"/>
  <c r="F48" i="177"/>
  <c r="E49" i="177"/>
  <c r="F49" i="177"/>
  <c r="E50" i="177"/>
  <c r="F50" i="177"/>
  <c r="E51" i="177"/>
  <c r="F51" i="177"/>
  <c r="E63" i="177"/>
  <c r="F63" i="177"/>
  <c r="F47" i="177"/>
  <c r="D28" i="177"/>
  <c r="E28" i="177"/>
  <c r="F28" i="177"/>
  <c r="G28" i="177"/>
  <c r="H28" i="177"/>
  <c r="I28" i="177"/>
  <c r="J28" i="177"/>
  <c r="K28" i="177"/>
  <c r="D29" i="177"/>
  <c r="E29" i="177"/>
  <c r="F29" i="177"/>
  <c r="G29" i="177"/>
  <c r="H29" i="177"/>
  <c r="I29" i="177"/>
  <c r="J29" i="177"/>
  <c r="K29" i="177"/>
  <c r="D30" i="177"/>
  <c r="E30" i="177"/>
  <c r="F30" i="177"/>
  <c r="G30" i="177"/>
  <c r="H30" i="177"/>
  <c r="I30" i="177"/>
  <c r="J30" i="177"/>
  <c r="K30" i="177"/>
  <c r="D31" i="177"/>
  <c r="E31" i="177"/>
  <c r="F31" i="177"/>
  <c r="G31" i="177"/>
  <c r="H31" i="177"/>
  <c r="I31" i="177"/>
  <c r="J31" i="177"/>
  <c r="K31" i="177"/>
  <c r="D32" i="177"/>
  <c r="E32" i="177"/>
  <c r="F32" i="177"/>
  <c r="G32" i="177"/>
  <c r="H32" i="177"/>
  <c r="I32" i="177"/>
  <c r="J32" i="177"/>
  <c r="K32" i="177"/>
  <c r="D44" i="177"/>
  <c r="E44" i="177"/>
  <c r="F44" i="177"/>
  <c r="G44" i="177"/>
  <c r="H44" i="177"/>
  <c r="I44" i="177"/>
  <c r="J44" i="177"/>
  <c r="K44" i="177"/>
  <c r="C29" i="177"/>
  <c r="C30" i="177"/>
  <c r="C31" i="177"/>
  <c r="C32" i="177"/>
  <c r="C44" i="177"/>
  <c r="C28" i="177"/>
  <c r="U29" i="177"/>
  <c r="U30" i="177"/>
  <c r="U31" i="177"/>
  <c r="U32" i="177"/>
  <c r="U44" i="177"/>
  <c r="U28" i="177"/>
  <c r="E42" i="177"/>
  <c r="I42" i="177"/>
  <c r="H48" i="52"/>
  <c r="I48" i="52"/>
  <c r="J48" i="52"/>
  <c r="K48" i="52"/>
  <c r="H49" i="52"/>
  <c r="I49" i="52"/>
  <c r="J49" i="52"/>
  <c r="K49" i="52"/>
  <c r="H50" i="52"/>
  <c r="I50" i="52"/>
  <c r="J50" i="52"/>
  <c r="K50" i="52"/>
  <c r="H51" i="52"/>
  <c r="I51" i="52"/>
  <c r="J51" i="52"/>
  <c r="K51" i="52"/>
  <c r="H63" i="52"/>
  <c r="I63" i="52"/>
  <c r="J63" i="52"/>
  <c r="K63" i="52"/>
  <c r="I47" i="52"/>
  <c r="J47" i="52"/>
  <c r="K47" i="52"/>
  <c r="E48" i="52"/>
  <c r="F48" i="52"/>
  <c r="E49" i="52"/>
  <c r="F49" i="52"/>
  <c r="E50" i="52"/>
  <c r="F50" i="52"/>
  <c r="E51" i="52"/>
  <c r="F51" i="52"/>
  <c r="E63" i="52"/>
  <c r="F63" i="52"/>
  <c r="F47" i="52"/>
  <c r="D28" i="52"/>
  <c r="E28" i="52"/>
  <c r="F28" i="52"/>
  <c r="G28" i="52"/>
  <c r="H28" i="52"/>
  <c r="I28" i="52"/>
  <c r="J28" i="52"/>
  <c r="K28" i="52"/>
  <c r="D29" i="52"/>
  <c r="E29" i="52"/>
  <c r="F29" i="52"/>
  <c r="G29" i="52"/>
  <c r="H29" i="52"/>
  <c r="I29" i="52"/>
  <c r="J29" i="52"/>
  <c r="K29" i="52"/>
  <c r="D30" i="52"/>
  <c r="E30" i="52"/>
  <c r="F30" i="52"/>
  <c r="G30" i="52"/>
  <c r="H30" i="52"/>
  <c r="I30" i="52"/>
  <c r="J30" i="52"/>
  <c r="K30" i="52"/>
  <c r="D31" i="52"/>
  <c r="E31" i="52"/>
  <c r="F31" i="52"/>
  <c r="G31" i="52"/>
  <c r="H31" i="52"/>
  <c r="I31" i="52"/>
  <c r="J31" i="52"/>
  <c r="K31" i="52"/>
  <c r="D32" i="52"/>
  <c r="E32" i="52"/>
  <c r="F32" i="52"/>
  <c r="G32" i="52"/>
  <c r="H32" i="52"/>
  <c r="I32" i="52"/>
  <c r="J32" i="52"/>
  <c r="K32" i="52"/>
  <c r="D44" i="52"/>
  <c r="E44" i="52"/>
  <c r="F44" i="52"/>
  <c r="G44" i="52"/>
  <c r="H44" i="52"/>
  <c r="I44" i="52"/>
  <c r="J44" i="52"/>
  <c r="K44" i="52"/>
  <c r="C29" i="52"/>
  <c r="C30" i="52"/>
  <c r="C31" i="52"/>
  <c r="C32" i="52"/>
  <c r="C44" i="52"/>
  <c r="C28" i="52"/>
  <c r="U30" i="52"/>
  <c r="U32" i="52"/>
  <c r="U44" i="52"/>
  <c r="E42" i="52"/>
  <c r="K42" i="52"/>
  <c r="H48" i="176"/>
  <c r="I48" i="176"/>
  <c r="J48" i="176"/>
  <c r="K48" i="176"/>
  <c r="H49" i="176"/>
  <c r="I49" i="176"/>
  <c r="J49" i="176"/>
  <c r="K49" i="176"/>
  <c r="H50" i="176"/>
  <c r="I50" i="176"/>
  <c r="J50" i="176"/>
  <c r="K50" i="176"/>
  <c r="H51" i="176"/>
  <c r="I51" i="176"/>
  <c r="J51" i="176"/>
  <c r="K51" i="176"/>
  <c r="H63" i="176"/>
  <c r="I63" i="176"/>
  <c r="J63" i="176"/>
  <c r="K63" i="176"/>
  <c r="I47" i="176"/>
  <c r="J47" i="176"/>
  <c r="K47" i="176"/>
  <c r="E48" i="176"/>
  <c r="E49" i="176"/>
  <c r="E50" i="176"/>
  <c r="E51" i="176"/>
  <c r="E63" i="176"/>
  <c r="F47" i="176"/>
  <c r="D28" i="176"/>
  <c r="E28" i="176"/>
  <c r="F28" i="176"/>
  <c r="G28" i="176"/>
  <c r="H28" i="176"/>
  <c r="I28" i="176"/>
  <c r="J28" i="176"/>
  <c r="K28" i="176"/>
  <c r="D29" i="176"/>
  <c r="E29" i="176"/>
  <c r="F29" i="176"/>
  <c r="G29" i="176"/>
  <c r="H29" i="176"/>
  <c r="I29" i="176"/>
  <c r="J29" i="176"/>
  <c r="K29" i="176"/>
  <c r="D30" i="176"/>
  <c r="E30" i="176"/>
  <c r="F30" i="176"/>
  <c r="G30" i="176"/>
  <c r="H30" i="176"/>
  <c r="I30" i="176"/>
  <c r="J30" i="176"/>
  <c r="K30" i="176"/>
  <c r="D31" i="176"/>
  <c r="E31" i="176"/>
  <c r="F31" i="176"/>
  <c r="G31" i="176"/>
  <c r="H31" i="176"/>
  <c r="I31" i="176"/>
  <c r="J31" i="176"/>
  <c r="K31" i="176"/>
  <c r="D32" i="176"/>
  <c r="E32" i="176"/>
  <c r="F32" i="176"/>
  <c r="G32" i="176"/>
  <c r="H32" i="176"/>
  <c r="I32" i="176"/>
  <c r="J32" i="176"/>
  <c r="K32" i="176"/>
  <c r="D44" i="176"/>
  <c r="E44" i="176"/>
  <c r="F44" i="176"/>
  <c r="G44" i="176"/>
  <c r="H44" i="176"/>
  <c r="I44" i="176"/>
  <c r="J44" i="176"/>
  <c r="K44" i="176"/>
  <c r="C29" i="176"/>
  <c r="C30" i="176"/>
  <c r="C31" i="176"/>
  <c r="C32" i="176"/>
  <c r="C44" i="176"/>
  <c r="C28" i="176"/>
  <c r="U29" i="176"/>
  <c r="U30" i="176"/>
  <c r="U31" i="176"/>
  <c r="U32" i="176"/>
  <c r="U44" i="176"/>
  <c r="U28" i="176"/>
  <c r="G42" i="176"/>
  <c r="I42" i="176"/>
  <c r="H48" i="174"/>
  <c r="I48" i="174"/>
  <c r="J48" i="174"/>
  <c r="K48" i="174"/>
  <c r="H49" i="174"/>
  <c r="I49" i="174"/>
  <c r="J49" i="174"/>
  <c r="K49" i="174"/>
  <c r="H50" i="174"/>
  <c r="I50" i="174"/>
  <c r="J50" i="174"/>
  <c r="K50" i="174"/>
  <c r="H51" i="174"/>
  <c r="I51" i="174"/>
  <c r="J51" i="174"/>
  <c r="K51" i="174"/>
  <c r="H63" i="174"/>
  <c r="I63" i="174"/>
  <c r="J63" i="174"/>
  <c r="K63" i="174"/>
  <c r="I47" i="174"/>
  <c r="J47" i="174"/>
  <c r="K47" i="174"/>
  <c r="F48" i="174"/>
  <c r="F49" i="174"/>
  <c r="F50" i="174"/>
  <c r="F51" i="174"/>
  <c r="F63" i="174"/>
  <c r="F47" i="174"/>
  <c r="D28" i="174"/>
  <c r="E28" i="174"/>
  <c r="F28" i="174"/>
  <c r="G28" i="174"/>
  <c r="H28" i="174"/>
  <c r="I28" i="174"/>
  <c r="J28" i="174"/>
  <c r="K28" i="174"/>
  <c r="D29" i="174"/>
  <c r="E29" i="174"/>
  <c r="F29" i="174"/>
  <c r="G29" i="174"/>
  <c r="H29" i="174"/>
  <c r="I29" i="174"/>
  <c r="J29" i="174"/>
  <c r="K29" i="174"/>
  <c r="D30" i="174"/>
  <c r="E30" i="174"/>
  <c r="F30" i="174"/>
  <c r="G30" i="174"/>
  <c r="H30" i="174"/>
  <c r="I30" i="174"/>
  <c r="J30" i="174"/>
  <c r="K30" i="174"/>
  <c r="D31" i="174"/>
  <c r="E31" i="174"/>
  <c r="F31" i="174"/>
  <c r="G31" i="174"/>
  <c r="H31" i="174"/>
  <c r="I31" i="174"/>
  <c r="J31" i="174"/>
  <c r="K31" i="174"/>
  <c r="D32" i="174"/>
  <c r="E32" i="174"/>
  <c r="F32" i="174"/>
  <c r="G32" i="174"/>
  <c r="H32" i="174"/>
  <c r="I32" i="174"/>
  <c r="J32" i="174"/>
  <c r="K32" i="174"/>
  <c r="D44" i="174"/>
  <c r="E44" i="174"/>
  <c r="F44" i="174"/>
  <c r="G44" i="174"/>
  <c r="H44" i="174"/>
  <c r="I44" i="174"/>
  <c r="J44" i="174"/>
  <c r="K44" i="174"/>
  <c r="C29" i="174"/>
  <c r="C30" i="174"/>
  <c r="C31" i="174"/>
  <c r="C32" i="174"/>
  <c r="C44" i="174"/>
  <c r="C28" i="174"/>
  <c r="U30" i="174"/>
  <c r="U32" i="174"/>
  <c r="U44" i="174"/>
  <c r="G42" i="174"/>
  <c r="I48" i="173"/>
  <c r="J48" i="173"/>
  <c r="K48" i="173"/>
  <c r="I49" i="173"/>
  <c r="J49" i="173"/>
  <c r="K49" i="173"/>
  <c r="I50" i="173"/>
  <c r="J50" i="173"/>
  <c r="K50" i="173"/>
  <c r="I51" i="173"/>
  <c r="J51" i="173"/>
  <c r="K51" i="173"/>
  <c r="I63" i="173"/>
  <c r="J63" i="173"/>
  <c r="K63" i="173"/>
  <c r="I47" i="173"/>
  <c r="J47" i="173"/>
  <c r="K47" i="173"/>
  <c r="E48" i="173"/>
  <c r="F48" i="173"/>
  <c r="E49" i="173"/>
  <c r="F49" i="173"/>
  <c r="E50" i="173"/>
  <c r="F50" i="173"/>
  <c r="E51" i="173"/>
  <c r="F51" i="173"/>
  <c r="E63" i="173"/>
  <c r="F63" i="173"/>
  <c r="F47" i="173"/>
  <c r="D28" i="173"/>
  <c r="E28" i="173"/>
  <c r="F28" i="173"/>
  <c r="G28" i="173"/>
  <c r="H28" i="173"/>
  <c r="I28" i="173"/>
  <c r="J28" i="173"/>
  <c r="K28" i="173"/>
  <c r="D29" i="173"/>
  <c r="E29" i="173"/>
  <c r="F29" i="173"/>
  <c r="G29" i="173"/>
  <c r="H29" i="173"/>
  <c r="I29" i="173"/>
  <c r="J29" i="173"/>
  <c r="K29" i="173"/>
  <c r="D30" i="173"/>
  <c r="E30" i="173"/>
  <c r="F30" i="173"/>
  <c r="G30" i="173"/>
  <c r="H30" i="173"/>
  <c r="I30" i="173"/>
  <c r="J30" i="173"/>
  <c r="K30" i="173"/>
  <c r="D31" i="173"/>
  <c r="E31" i="173"/>
  <c r="F31" i="173"/>
  <c r="G31" i="173"/>
  <c r="H31" i="173"/>
  <c r="I31" i="173"/>
  <c r="J31" i="173"/>
  <c r="K31" i="173"/>
  <c r="D32" i="173"/>
  <c r="E32" i="173"/>
  <c r="F32" i="173"/>
  <c r="G32" i="173"/>
  <c r="H32" i="173"/>
  <c r="I32" i="173"/>
  <c r="J32" i="173"/>
  <c r="K32" i="173"/>
  <c r="D44" i="173"/>
  <c r="E44" i="173"/>
  <c r="F44" i="173"/>
  <c r="G44" i="173"/>
  <c r="H44" i="173"/>
  <c r="I44" i="173"/>
  <c r="J44" i="173"/>
  <c r="K44" i="173"/>
  <c r="C29" i="173"/>
  <c r="C30" i="173"/>
  <c r="C31" i="173"/>
  <c r="C32" i="173"/>
  <c r="C44" i="173"/>
  <c r="C28" i="173"/>
  <c r="U30" i="173"/>
  <c r="U32" i="173"/>
  <c r="U44" i="173"/>
  <c r="E42" i="173"/>
  <c r="I42" i="173"/>
  <c r="H48" i="48"/>
  <c r="I48" i="48"/>
  <c r="J48" i="48"/>
  <c r="K48" i="48"/>
  <c r="H49" i="48"/>
  <c r="I49" i="48"/>
  <c r="J49" i="48"/>
  <c r="K49" i="48"/>
  <c r="H50" i="48"/>
  <c r="I50" i="48"/>
  <c r="J50" i="48"/>
  <c r="K50" i="48"/>
  <c r="H51" i="48"/>
  <c r="I51" i="48"/>
  <c r="J51" i="48"/>
  <c r="K51" i="48"/>
  <c r="H63" i="48"/>
  <c r="I63" i="48"/>
  <c r="J63" i="48"/>
  <c r="K63" i="48"/>
  <c r="I47" i="48"/>
  <c r="J47" i="48"/>
  <c r="K47" i="48"/>
  <c r="E48" i="48"/>
  <c r="F48" i="48"/>
  <c r="E49" i="48"/>
  <c r="F49" i="48"/>
  <c r="E50" i="48"/>
  <c r="F50" i="48"/>
  <c r="E51" i="48"/>
  <c r="F51" i="48"/>
  <c r="E63" i="48"/>
  <c r="F63" i="48"/>
  <c r="F47" i="48"/>
  <c r="D28" i="48"/>
  <c r="E28" i="48"/>
  <c r="F28" i="48"/>
  <c r="G28" i="48"/>
  <c r="H28" i="48"/>
  <c r="I28" i="48"/>
  <c r="J28" i="48"/>
  <c r="K28" i="48"/>
  <c r="D29" i="48"/>
  <c r="E29" i="48"/>
  <c r="F29" i="48"/>
  <c r="G29" i="48"/>
  <c r="H29" i="48"/>
  <c r="I29" i="48"/>
  <c r="J29" i="48"/>
  <c r="K29" i="48"/>
  <c r="D30" i="48"/>
  <c r="E30" i="48"/>
  <c r="F30" i="48"/>
  <c r="G30" i="48"/>
  <c r="H30" i="48"/>
  <c r="I30" i="48"/>
  <c r="J30" i="48"/>
  <c r="K30" i="48"/>
  <c r="D31" i="48"/>
  <c r="E31" i="48"/>
  <c r="F31" i="48"/>
  <c r="G31" i="48"/>
  <c r="H31" i="48"/>
  <c r="I31" i="48"/>
  <c r="J31" i="48"/>
  <c r="K31" i="48"/>
  <c r="D32" i="48"/>
  <c r="E32" i="48"/>
  <c r="F32" i="48"/>
  <c r="G32" i="48"/>
  <c r="H32" i="48"/>
  <c r="I32" i="48"/>
  <c r="J32" i="48"/>
  <c r="K32" i="48"/>
  <c r="E42" i="48"/>
  <c r="G42" i="48"/>
  <c r="D44" i="48"/>
  <c r="E44" i="48"/>
  <c r="F44" i="48"/>
  <c r="G44" i="48"/>
  <c r="H44" i="48"/>
  <c r="I44" i="48"/>
  <c r="J44" i="48"/>
  <c r="K44" i="48"/>
  <c r="C29" i="48"/>
  <c r="C30" i="48"/>
  <c r="C31" i="48"/>
  <c r="C32" i="48"/>
  <c r="C44" i="48"/>
  <c r="C28" i="48"/>
  <c r="U30" i="48"/>
  <c r="U32" i="48"/>
  <c r="U44" i="48"/>
  <c r="U28" i="48"/>
  <c r="F42" i="48"/>
  <c r="I42" i="48"/>
  <c r="C11" i="191"/>
  <c r="D11" i="191"/>
  <c r="E11" i="191"/>
  <c r="F11" i="191"/>
  <c r="G11" i="191"/>
  <c r="H11" i="191"/>
  <c r="I11" i="191"/>
  <c r="J11" i="191"/>
  <c r="K11" i="191"/>
  <c r="C12" i="191"/>
  <c r="D12" i="191"/>
  <c r="E12" i="191"/>
  <c r="F12" i="191"/>
  <c r="G12" i="191"/>
  <c r="H12" i="191"/>
  <c r="I12" i="191"/>
  <c r="J12" i="191"/>
  <c r="K12" i="191"/>
  <c r="C13" i="191"/>
  <c r="D13" i="191"/>
  <c r="E13" i="191"/>
  <c r="F13" i="191"/>
  <c r="G13" i="191"/>
  <c r="H13" i="191"/>
  <c r="I13" i="191"/>
  <c r="J13" i="191"/>
  <c r="K13" i="191"/>
  <c r="C14" i="191"/>
  <c r="D14" i="191"/>
  <c r="E14" i="191"/>
  <c r="F14" i="191"/>
  <c r="G14" i="191"/>
  <c r="H14" i="191"/>
  <c r="I14" i="191"/>
  <c r="J14" i="191"/>
  <c r="K14" i="191"/>
  <c r="C15" i="191"/>
  <c r="D15" i="191"/>
  <c r="E15" i="191"/>
  <c r="F15" i="191"/>
  <c r="G15" i="191"/>
  <c r="H15" i="191"/>
  <c r="I15" i="191"/>
  <c r="J15" i="191"/>
  <c r="K15" i="191"/>
  <c r="C16" i="191"/>
  <c r="D16" i="191"/>
  <c r="E16" i="191"/>
  <c r="F16" i="191"/>
  <c r="G16" i="191"/>
  <c r="H16" i="191"/>
  <c r="I16" i="191"/>
  <c r="J16" i="191"/>
  <c r="K16" i="191"/>
  <c r="C17" i="191"/>
  <c r="D17" i="191"/>
  <c r="E17" i="191"/>
  <c r="F17" i="191"/>
  <c r="G17" i="191"/>
  <c r="H17" i="191"/>
  <c r="I17" i="191"/>
  <c r="J17" i="191"/>
  <c r="K17" i="191"/>
  <c r="C18" i="191"/>
  <c r="D18" i="191"/>
  <c r="E18" i="191"/>
  <c r="F18" i="191"/>
  <c r="G18" i="191"/>
  <c r="H18" i="191"/>
  <c r="I18" i="191"/>
  <c r="J18" i="191"/>
  <c r="K18" i="191"/>
  <c r="C19" i="191"/>
  <c r="D19" i="191"/>
  <c r="E19" i="191"/>
  <c r="F19" i="191"/>
  <c r="G19" i="191"/>
  <c r="H19" i="191"/>
  <c r="I19" i="191"/>
  <c r="J19" i="191"/>
  <c r="K19" i="191"/>
  <c r="C20" i="191"/>
  <c r="D20" i="191"/>
  <c r="E20" i="191"/>
  <c r="F20" i="191"/>
  <c r="G20" i="191"/>
  <c r="H20" i="191"/>
  <c r="I20" i="191"/>
  <c r="J20" i="191"/>
  <c r="K20" i="191"/>
  <c r="C21" i="191"/>
  <c r="D21" i="191"/>
  <c r="E21" i="191"/>
  <c r="F21" i="191"/>
  <c r="G21" i="191"/>
  <c r="H21" i="191"/>
  <c r="I21" i="191"/>
  <c r="J21" i="191"/>
  <c r="K21" i="191"/>
  <c r="C22" i="191"/>
  <c r="D22" i="191"/>
  <c r="E22" i="191"/>
  <c r="F22" i="191"/>
  <c r="G22" i="191"/>
  <c r="H22" i="191"/>
  <c r="I22" i="191"/>
  <c r="J22" i="191"/>
  <c r="K22" i="191"/>
  <c r="C23" i="191"/>
  <c r="D23" i="191"/>
  <c r="E23" i="191"/>
  <c r="F23" i="191"/>
  <c r="G23" i="191"/>
  <c r="H23" i="191"/>
  <c r="I23" i="191"/>
  <c r="J23" i="191"/>
  <c r="K23" i="191"/>
  <c r="C24" i="191"/>
  <c r="D24" i="191"/>
  <c r="E24" i="191"/>
  <c r="F24" i="191"/>
  <c r="G24" i="191"/>
  <c r="H24" i="191"/>
  <c r="I24" i="191"/>
  <c r="J24" i="191"/>
  <c r="K24" i="191"/>
  <c r="C25" i="191"/>
  <c r="D25" i="191"/>
  <c r="E25" i="191"/>
  <c r="F25" i="191"/>
  <c r="G25" i="191"/>
  <c r="H25" i="191"/>
  <c r="I25" i="191"/>
  <c r="J25" i="191"/>
  <c r="K25" i="191"/>
  <c r="C26" i="191"/>
  <c r="D26" i="191"/>
  <c r="E26" i="191"/>
  <c r="F26" i="191"/>
  <c r="G26" i="191"/>
  <c r="H26" i="191"/>
  <c r="I26" i="191"/>
  <c r="J26" i="191"/>
  <c r="K26" i="191"/>
  <c r="C27" i="191"/>
  <c r="D27" i="191"/>
  <c r="E27" i="191"/>
  <c r="F27" i="191"/>
  <c r="G27" i="191"/>
  <c r="H27" i="191"/>
  <c r="I27" i="191"/>
  <c r="J27" i="191"/>
  <c r="K27" i="191"/>
  <c r="C28" i="191"/>
  <c r="D28" i="191"/>
  <c r="E28" i="191"/>
  <c r="F28" i="191"/>
  <c r="G28" i="191"/>
  <c r="H28" i="191"/>
  <c r="I28" i="191"/>
  <c r="J28" i="191"/>
  <c r="K28" i="191"/>
  <c r="C29" i="191"/>
  <c r="D29" i="191"/>
  <c r="E29" i="191"/>
  <c r="F29" i="191"/>
  <c r="G29" i="191"/>
  <c r="H29" i="191"/>
  <c r="I29" i="191"/>
  <c r="J29" i="191"/>
  <c r="K29" i="191"/>
  <c r="C30" i="191"/>
  <c r="D30" i="191"/>
  <c r="E30" i="191"/>
  <c r="F30" i="191"/>
  <c r="G30" i="191"/>
  <c r="H30" i="191"/>
  <c r="I30" i="191"/>
  <c r="J30" i="191"/>
  <c r="K30" i="191"/>
  <c r="C31" i="191"/>
  <c r="D31" i="191"/>
  <c r="E31" i="191"/>
  <c r="F31" i="191"/>
  <c r="G31" i="191"/>
  <c r="H31" i="191"/>
  <c r="I31" i="191"/>
  <c r="J31" i="191"/>
  <c r="K31" i="191"/>
  <c r="C32" i="191"/>
  <c r="D32" i="191"/>
  <c r="E32" i="191"/>
  <c r="F32" i="191"/>
  <c r="G32" i="191"/>
  <c r="H32" i="191"/>
  <c r="I32" i="191"/>
  <c r="J32" i="191"/>
  <c r="K32" i="191"/>
  <c r="C33" i="191"/>
  <c r="D33" i="191"/>
  <c r="E33" i="191"/>
  <c r="F33" i="191"/>
  <c r="G33" i="191"/>
  <c r="H33" i="191"/>
  <c r="I33" i="191"/>
  <c r="J33" i="191"/>
  <c r="K33" i="191"/>
  <c r="C34" i="191"/>
  <c r="D34" i="191"/>
  <c r="E34" i="191"/>
  <c r="F34" i="191"/>
  <c r="G34" i="191"/>
  <c r="H34" i="191"/>
  <c r="I34" i="191"/>
  <c r="J34" i="191"/>
  <c r="K34" i="191"/>
  <c r="D10" i="191"/>
  <c r="E10" i="191"/>
  <c r="F10" i="191"/>
  <c r="G10" i="191"/>
  <c r="H10" i="191"/>
  <c r="I10" i="191"/>
  <c r="J10" i="191"/>
  <c r="K10" i="191"/>
  <c r="C10" i="191"/>
  <c r="E63" i="38"/>
  <c r="U11" i="191"/>
  <c r="U15" i="191"/>
  <c r="U19" i="191"/>
  <c r="U22" i="191"/>
  <c r="U27" i="191"/>
  <c r="U28" i="191"/>
  <c r="U29" i="191"/>
  <c r="U31" i="191"/>
  <c r="F68" i="145"/>
  <c r="F69" i="145"/>
  <c r="F70" i="145"/>
  <c r="F71" i="145"/>
  <c r="F72" i="145"/>
  <c r="F73" i="145"/>
  <c r="F74" i="145"/>
  <c r="F75" i="145"/>
  <c r="F76" i="145"/>
  <c r="F77" i="145"/>
  <c r="F78" i="145"/>
  <c r="F79" i="145"/>
  <c r="F80" i="145"/>
  <c r="F81" i="145"/>
  <c r="F82" i="145"/>
  <c r="F83" i="145"/>
  <c r="F84" i="145"/>
  <c r="F85" i="145"/>
  <c r="F86" i="145"/>
  <c r="F87" i="145"/>
  <c r="F88" i="145"/>
  <c r="F89" i="145"/>
  <c r="F90" i="145"/>
  <c r="F91" i="145"/>
  <c r="F67" i="145"/>
  <c r="I98" i="190"/>
  <c r="H98" i="190"/>
  <c r="F98" i="190"/>
  <c r="E98" i="190"/>
  <c r="H65" i="190"/>
  <c r="H96" i="190"/>
  <c r="I95" i="190"/>
  <c r="H95" i="190"/>
  <c r="F95" i="190"/>
  <c r="E95" i="190"/>
  <c r="I94" i="190"/>
  <c r="H94" i="190"/>
  <c r="F94" i="190"/>
  <c r="E94" i="190"/>
  <c r="I93" i="190"/>
  <c r="H93" i="190"/>
  <c r="F93" i="190"/>
  <c r="E93" i="190"/>
  <c r="I92" i="190"/>
  <c r="H92" i="190"/>
  <c r="F92" i="190"/>
  <c r="E92" i="190"/>
  <c r="I91" i="190"/>
  <c r="H91" i="190"/>
  <c r="F91" i="190"/>
  <c r="E91" i="190"/>
  <c r="I90" i="190"/>
  <c r="H90" i="190"/>
  <c r="F90" i="190"/>
  <c r="E90" i="190"/>
  <c r="I89" i="190"/>
  <c r="H89" i="190"/>
  <c r="F89" i="190"/>
  <c r="E89" i="190"/>
  <c r="I88" i="190"/>
  <c r="H88" i="190"/>
  <c r="F88" i="190"/>
  <c r="E88" i="190"/>
  <c r="I87" i="190"/>
  <c r="H87" i="190"/>
  <c r="F87" i="190"/>
  <c r="E87" i="190"/>
  <c r="I86" i="190"/>
  <c r="H86" i="190"/>
  <c r="F86" i="190"/>
  <c r="E86" i="190"/>
  <c r="I85" i="190"/>
  <c r="H85" i="190"/>
  <c r="F85" i="190"/>
  <c r="E85" i="190"/>
  <c r="I84" i="190"/>
  <c r="H84" i="190"/>
  <c r="F84" i="190"/>
  <c r="E84" i="190"/>
  <c r="I83" i="190"/>
  <c r="H83" i="190"/>
  <c r="F83" i="190"/>
  <c r="E83" i="190"/>
  <c r="I82" i="190"/>
  <c r="H82" i="190"/>
  <c r="F82" i="190"/>
  <c r="E82" i="190"/>
  <c r="I81" i="190"/>
  <c r="H81" i="190"/>
  <c r="F81" i="190"/>
  <c r="E81" i="190"/>
  <c r="I80" i="190"/>
  <c r="H80" i="190"/>
  <c r="F80" i="190"/>
  <c r="E80" i="190"/>
  <c r="I79" i="190"/>
  <c r="H79" i="190"/>
  <c r="F79" i="190"/>
  <c r="E79" i="190"/>
  <c r="I78" i="190"/>
  <c r="H78" i="190"/>
  <c r="F78" i="190"/>
  <c r="E78" i="190"/>
  <c r="I77" i="190"/>
  <c r="H77" i="190"/>
  <c r="F77" i="190"/>
  <c r="E77" i="190"/>
  <c r="I76" i="190"/>
  <c r="H76" i="190"/>
  <c r="F76" i="190"/>
  <c r="E76" i="190"/>
  <c r="I75" i="190"/>
  <c r="H75" i="190"/>
  <c r="F75" i="190"/>
  <c r="E75" i="190"/>
  <c r="I74" i="190"/>
  <c r="H74" i="190"/>
  <c r="F74" i="190"/>
  <c r="E74" i="190"/>
  <c r="I73" i="190"/>
  <c r="H73" i="190"/>
  <c r="F73" i="190"/>
  <c r="E73" i="190"/>
  <c r="I72" i="190"/>
  <c r="H72" i="190"/>
  <c r="F72" i="190"/>
  <c r="E72" i="190"/>
  <c r="J71" i="190"/>
  <c r="I71" i="190"/>
  <c r="H71" i="190"/>
  <c r="F71" i="190"/>
  <c r="E71" i="190"/>
  <c r="E47" i="48"/>
  <c r="H47" i="48"/>
  <c r="E47" i="173"/>
  <c r="E47" i="174"/>
  <c r="H47" i="174"/>
  <c r="E47" i="176"/>
  <c r="H47" i="176"/>
  <c r="E47" i="52"/>
  <c r="H47" i="52"/>
  <c r="E47" i="177"/>
  <c r="H47" i="177"/>
  <c r="E49" i="53"/>
  <c r="H49" i="53"/>
  <c r="E47" i="54"/>
  <c r="H47" i="54"/>
  <c r="E47" i="179"/>
  <c r="E47" i="67"/>
  <c r="H47" i="67"/>
  <c r="E71" i="76"/>
  <c r="F71" i="76"/>
  <c r="H71" i="76"/>
  <c r="I71" i="76"/>
  <c r="J71" i="76"/>
  <c r="E72" i="76"/>
  <c r="F72" i="76"/>
  <c r="H72" i="76"/>
  <c r="I72" i="76"/>
  <c r="E73" i="76"/>
  <c r="F73" i="76"/>
  <c r="H73" i="76"/>
  <c r="I73" i="76"/>
  <c r="E74" i="76"/>
  <c r="F74" i="76"/>
  <c r="H74" i="76"/>
  <c r="I74" i="76"/>
  <c r="E75" i="76"/>
  <c r="F75" i="76"/>
  <c r="H75" i="76"/>
  <c r="I75" i="76"/>
  <c r="E76" i="76"/>
  <c r="F76" i="76"/>
  <c r="H76" i="76"/>
  <c r="I76" i="76"/>
  <c r="E77" i="76"/>
  <c r="F77" i="76"/>
  <c r="H77" i="76"/>
  <c r="I77" i="76"/>
  <c r="E78" i="76"/>
  <c r="F78" i="76"/>
  <c r="H78" i="76"/>
  <c r="I78" i="76"/>
  <c r="E79" i="76"/>
  <c r="F79" i="76"/>
  <c r="H79" i="76"/>
  <c r="I79" i="76"/>
  <c r="E80" i="76"/>
  <c r="F80" i="76"/>
  <c r="H80" i="76"/>
  <c r="I80" i="76"/>
  <c r="E81" i="76"/>
  <c r="F81" i="76"/>
  <c r="H81" i="76"/>
  <c r="I81" i="76"/>
  <c r="E82" i="76"/>
  <c r="F82" i="76"/>
  <c r="H82" i="76"/>
  <c r="I82" i="76"/>
  <c r="E83" i="76"/>
  <c r="F83" i="76"/>
  <c r="H83" i="76"/>
  <c r="I83" i="76"/>
  <c r="E84" i="76"/>
  <c r="F84" i="76"/>
  <c r="H84" i="76"/>
  <c r="I84" i="76"/>
  <c r="E85" i="76"/>
  <c r="F85" i="76"/>
  <c r="H85" i="76"/>
  <c r="I85" i="76"/>
  <c r="E86" i="76"/>
  <c r="F86" i="76"/>
  <c r="H86" i="76"/>
  <c r="I86" i="76"/>
  <c r="E87" i="76"/>
  <c r="F87" i="76"/>
  <c r="H87" i="76"/>
  <c r="I87" i="76"/>
  <c r="E88" i="76"/>
  <c r="F88" i="76"/>
  <c r="H88" i="76"/>
  <c r="I88" i="76"/>
  <c r="E89" i="76"/>
  <c r="F89" i="76"/>
  <c r="H89" i="76"/>
  <c r="I89" i="76"/>
  <c r="E90" i="76"/>
  <c r="F90" i="76"/>
  <c r="H90" i="76"/>
  <c r="I90" i="76"/>
  <c r="E91" i="76"/>
  <c r="F91" i="76"/>
  <c r="H91" i="76"/>
  <c r="I91" i="76"/>
  <c r="E92" i="76"/>
  <c r="F92" i="76"/>
  <c r="H92" i="76"/>
  <c r="I92" i="76"/>
  <c r="E93" i="76"/>
  <c r="F93" i="76"/>
  <c r="H93" i="76"/>
  <c r="I93" i="76"/>
  <c r="E94" i="76"/>
  <c r="F94" i="76"/>
  <c r="H94" i="76"/>
  <c r="I94" i="76"/>
  <c r="E95" i="76"/>
  <c r="F95" i="76"/>
  <c r="H95" i="76"/>
  <c r="I95" i="76"/>
  <c r="E98" i="76"/>
  <c r="F98" i="76"/>
  <c r="H98" i="76"/>
  <c r="I98" i="76"/>
  <c r="K61" i="179"/>
  <c r="C63" i="38"/>
  <c r="F61" i="48"/>
  <c r="H64" i="53"/>
  <c r="F61" i="179"/>
  <c r="E61" i="67"/>
  <c r="J92" i="129"/>
  <c r="L43" i="183"/>
  <c r="L51" i="183"/>
  <c r="L38" i="188"/>
  <c r="L62" i="38"/>
  <c r="L52" i="183"/>
  <c r="L60" i="183"/>
  <c r="I61" i="173"/>
  <c r="K39" i="38"/>
  <c r="L65" i="190"/>
  <c r="L96" i="190"/>
  <c r="L39" i="188"/>
  <c r="L40" i="188"/>
  <c r="L41" i="188"/>
  <c r="L42" i="188"/>
  <c r="L43" i="188"/>
  <c r="L44" i="188"/>
  <c r="L45" i="188"/>
  <c r="L46" i="188"/>
  <c r="L47" i="188"/>
  <c r="L48" i="188"/>
  <c r="L49" i="188"/>
  <c r="L50" i="188"/>
  <c r="L51" i="188"/>
  <c r="L52" i="188"/>
  <c r="L53" i="188"/>
  <c r="L54" i="188"/>
  <c r="L55" i="188"/>
  <c r="L56" i="188"/>
  <c r="L57" i="188"/>
  <c r="L58" i="188"/>
  <c r="L59" i="188"/>
  <c r="L60" i="188"/>
  <c r="L61" i="188"/>
  <c r="L62" i="188"/>
  <c r="L63" i="188"/>
  <c r="L38" i="145"/>
  <c r="L39" i="145"/>
  <c r="L40" i="145"/>
  <c r="L42" i="145"/>
  <c r="L43" i="145"/>
  <c r="L44" i="145"/>
  <c r="L46" i="145"/>
  <c r="L47" i="145"/>
  <c r="L48" i="145"/>
  <c r="L50" i="145"/>
  <c r="L51" i="145"/>
  <c r="L52" i="145"/>
  <c r="L54" i="145"/>
  <c r="L55" i="145"/>
  <c r="L56" i="145"/>
  <c r="L58" i="145"/>
  <c r="L59" i="145"/>
  <c r="L60" i="145"/>
  <c r="L62" i="145"/>
  <c r="L63" i="145"/>
  <c r="L42" i="178"/>
  <c r="L42" i="176"/>
  <c r="L42" i="174"/>
  <c r="L39" i="189"/>
  <c r="L60" i="189"/>
  <c r="L42" i="67"/>
  <c r="L64" i="53"/>
  <c r="L39" i="38"/>
  <c r="L44" i="38"/>
  <c r="L50" i="38"/>
  <c r="L55" i="38"/>
  <c r="L60" i="38"/>
  <c r="I65" i="76"/>
  <c r="E65" i="76"/>
  <c r="C65" i="76"/>
  <c r="G65" i="190"/>
  <c r="C65" i="190"/>
  <c r="H40" i="183"/>
  <c r="H39" i="183"/>
  <c r="D40" i="183"/>
  <c r="J65" i="76"/>
  <c r="D65" i="190"/>
  <c r="I39" i="183"/>
  <c r="U20" i="191"/>
  <c r="U10" i="191"/>
  <c r="D43" i="178"/>
  <c r="F43" i="48"/>
  <c r="U31" i="48"/>
  <c r="U29" i="48"/>
  <c r="J61" i="48"/>
  <c r="J42" i="48"/>
  <c r="K38" i="145"/>
  <c r="I33" i="134"/>
  <c r="I39" i="145"/>
  <c r="I45" i="145"/>
  <c r="I47" i="145"/>
  <c r="I42" i="145"/>
  <c r="I44" i="145"/>
  <c r="G42" i="145"/>
  <c r="E33" i="134"/>
  <c r="E92" i="145"/>
  <c r="E43" i="145"/>
  <c r="E45" i="145"/>
  <c r="E40" i="145"/>
  <c r="E42" i="145"/>
  <c r="J42" i="173"/>
  <c r="H42" i="173"/>
  <c r="F42" i="173"/>
  <c r="J61" i="173"/>
  <c r="J42" i="174"/>
  <c r="F42" i="176"/>
  <c r="D42" i="176"/>
  <c r="C42" i="52"/>
  <c r="F42" i="52"/>
  <c r="F61" i="52"/>
  <c r="H42" i="177"/>
  <c r="D42" i="177"/>
  <c r="J44" i="53"/>
  <c r="H44" i="53"/>
  <c r="F44" i="53"/>
  <c r="C42" i="178"/>
  <c r="J42" i="178"/>
  <c r="F42" i="178"/>
  <c r="D42" i="178"/>
  <c r="E61" i="178"/>
  <c r="J61" i="178"/>
  <c r="J42" i="54"/>
  <c r="F42" i="54"/>
  <c r="J42" i="179"/>
  <c r="C42" i="67"/>
  <c r="H42" i="67"/>
  <c r="F42" i="67"/>
  <c r="D42" i="67"/>
  <c r="C57" i="145"/>
  <c r="C55" i="145"/>
  <c r="C49" i="145"/>
  <c r="C41" i="145"/>
  <c r="C39" i="145"/>
  <c r="I63" i="145"/>
  <c r="G63" i="145"/>
  <c r="H62" i="145"/>
  <c r="F62" i="145"/>
  <c r="E61" i="145"/>
  <c r="H60" i="145"/>
  <c r="D60" i="145"/>
  <c r="I59" i="145"/>
  <c r="G59" i="145"/>
  <c r="H58" i="145"/>
  <c r="F58" i="145"/>
  <c r="D58" i="145"/>
  <c r="H56" i="145"/>
  <c r="F56" i="145"/>
  <c r="G55" i="145"/>
  <c r="E55" i="145"/>
  <c r="D54" i="145"/>
  <c r="I53" i="145"/>
  <c r="H52" i="145"/>
  <c r="F52" i="145"/>
  <c r="D52" i="145"/>
  <c r="G51" i="145"/>
  <c r="E51" i="145"/>
  <c r="H50" i="145"/>
  <c r="D50" i="145"/>
  <c r="I49" i="145"/>
  <c r="E49" i="145"/>
  <c r="J40" i="145"/>
  <c r="J46" i="145"/>
  <c r="H38" i="145"/>
  <c r="H40" i="145"/>
  <c r="H44" i="145"/>
  <c r="H46" i="145"/>
  <c r="H39" i="145"/>
  <c r="H41" i="145"/>
  <c r="H43" i="145"/>
  <c r="F44" i="145"/>
  <c r="F39" i="145"/>
  <c r="D40" i="145"/>
  <c r="D42" i="145"/>
  <c r="D44" i="145"/>
  <c r="D48" i="145"/>
  <c r="D33" i="134"/>
  <c r="D39" i="145"/>
  <c r="D43" i="145"/>
  <c r="D45" i="145"/>
  <c r="I44" i="53"/>
  <c r="G44" i="53"/>
  <c r="C38" i="145"/>
  <c r="C58" i="145"/>
  <c r="C56" i="145"/>
  <c r="C48" i="145"/>
  <c r="C42" i="145"/>
  <c r="C40" i="145"/>
  <c r="D63" i="145"/>
  <c r="I62" i="145"/>
  <c r="H61" i="145"/>
  <c r="D61" i="145"/>
  <c r="I60" i="145"/>
  <c r="H59" i="145"/>
  <c r="F59" i="145"/>
  <c r="D59" i="145"/>
  <c r="H57" i="145"/>
  <c r="D57" i="145"/>
  <c r="H55" i="145"/>
  <c r="F55" i="145"/>
  <c r="E54" i="145"/>
  <c r="H53" i="145"/>
  <c r="E52" i="145"/>
  <c r="H51" i="145"/>
  <c r="D51" i="145"/>
  <c r="I50" i="145"/>
  <c r="E50" i="145"/>
  <c r="D49" i="145"/>
  <c r="I48" i="145"/>
  <c r="E48" i="145"/>
  <c r="K45" i="188"/>
  <c r="K55" i="188"/>
  <c r="K44" i="188"/>
  <c r="K56" i="188"/>
  <c r="H92" i="188"/>
  <c r="G45" i="188"/>
  <c r="G53" i="188"/>
  <c r="G40" i="188"/>
  <c r="G48" i="188"/>
  <c r="G56" i="188"/>
  <c r="E47" i="188"/>
  <c r="E40" i="188"/>
  <c r="E56" i="188"/>
  <c r="U25" i="187"/>
  <c r="U23" i="187"/>
  <c r="U21" i="187"/>
  <c r="U19" i="187"/>
  <c r="U17" i="187"/>
  <c r="U15" i="187"/>
  <c r="U13" i="187"/>
  <c r="U11" i="187"/>
  <c r="U9" i="187"/>
  <c r="C59" i="129"/>
  <c r="C51" i="129"/>
  <c r="C43" i="129"/>
  <c r="I63" i="129"/>
  <c r="E63" i="129"/>
  <c r="I61" i="129"/>
  <c r="G61" i="129"/>
  <c r="E61" i="129"/>
  <c r="J60" i="129"/>
  <c r="I59" i="129"/>
  <c r="G59" i="129"/>
  <c r="E59" i="129"/>
  <c r="I57" i="129"/>
  <c r="G57" i="129"/>
  <c r="E57" i="129"/>
  <c r="F56" i="129"/>
  <c r="I55" i="129"/>
  <c r="E55" i="129"/>
  <c r="F54" i="129"/>
  <c r="I53" i="129"/>
  <c r="G53" i="129"/>
  <c r="E53" i="129"/>
  <c r="I51" i="129"/>
  <c r="G51" i="129"/>
  <c r="E51" i="129"/>
  <c r="F50" i="129"/>
  <c r="I49" i="129"/>
  <c r="G49" i="129"/>
  <c r="E49" i="129"/>
  <c r="I47" i="129"/>
  <c r="E47" i="129"/>
  <c r="I45" i="129"/>
  <c r="G45" i="129"/>
  <c r="E45" i="129"/>
  <c r="F44" i="129"/>
  <c r="I43" i="129"/>
  <c r="G43" i="129"/>
  <c r="E43" i="129"/>
  <c r="I41" i="129"/>
  <c r="G41" i="129"/>
  <c r="E41" i="129"/>
  <c r="F40" i="129"/>
  <c r="I39" i="129"/>
  <c r="E39" i="129"/>
  <c r="F38" i="129"/>
  <c r="F92" i="129"/>
  <c r="C61" i="188"/>
  <c r="C57" i="188"/>
  <c r="C53" i="188"/>
  <c r="C49" i="188"/>
  <c r="C45" i="188"/>
  <c r="C41" i="188"/>
  <c r="K63" i="188"/>
  <c r="J62" i="188"/>
  <c r="H62" i="188"/>
  <c r="F62" i="188"/>
  <c r="D62" i="188"/>
  <c r="G61" i="188"/>
  <c r="G58" i="188"/>
  <c r="J38" i="188"/>
  <c r="J40" i="188"/>
  <c r="J42" i="188"/>
  <c r="J44" i="188"/>
  <c r="J46" i="188"/>
  <c r="J48" i="188"/>
  <c r="J50" i="188"/>
  <c r="J52" i="188"/>
  <c r="J54" i="188"/>
  <c r="J56" i="188"/>
  <c r="J58" i="188"/>
  <c r="K92" i="188"/>
  <c r="J39" i="188"/>
  <c r="J41" i="188"/>
  <c r="J43" i="188"/>
  <c r="J45" i="188"/>
  <c r="J47" i="188"/>
  <c r="J49" i="188"/>
  <c r="J51" i="188"/>
  <c r="J53" i="188"/>
  <c r="J55" i="188"/>
  <c r="H38" i="188"/>
  <c r="H40" i="188"/>
  <c r="H42" i="188"/>
  <c r="H44" i="188"/>
  <c r="H46" i="188"/>
  <c r="H48" i="188"/>
  <c r="H50" i="188"/>
  <c r="H52" i="188"/>
  <c r="H54" i="188"/>
  <c r="H56" i="188"/>
  <c r="H58" i="188"/>
  <c r="H39" i="188"/>
  <c r="H41" i="188"/>
  <c r="H43" i="188"/>
  <c r="H45" i="188"/>
  <c r="H47" i="188"/>
  <c r="H49" i="188"/>
  <c r="H51" i="188"/>
  <c r="H53" i="188"/>
  <c r="H55" i="188"/>
  <c r="H57" i="188"/>
  <c r="F38" i="188"/>
  <c r="F42" i="188"/>
  <c r="F50" i="188"/>
  <c r="F52" i="188"/>
  <c r="F33" i="187"/>
  <c r="F39" i="188"/>
  <c r="F47" i="188"/>
  <c r="F51" i="188"/>
  <c r="D38" i="188"/>
  <c r="D40" i="188"/>
  <c r="D42" i="188"/>
  <c r="D46" i="188"/>
  <c r="D48" i="188"/>
  <c r="D50" i="188"/>
  <c r="D54" i="188"/>
  <c r="D56" i="188"/>
  <c r="D58" i="188"/>
  <c r="D39" i="188"/>
  <c r="D41" i="188"/>
  <c r="D43" i="188"/>
  <c r="D47" i="188"/>
  <c r="D49" i="188"/>
  <c r="D51" i="188"/>
  <c r="D55" i="188"/>
  <c r="D57" i="188"/>
  <c r="U8" i="187"/>
  <c r="U26" i="187"/>
  <c r="U22" i="187"/>
  <c r="U18" i="187"/>
  <c r="U14" i="187"/>
  <c r="U10" i="187"/>
  <c r="C60" i="129"/>
  <c r="C52" i="129"/>
  <c r="C44" i="129"/>
  <c r="J63" i="129"/>
  <c r="F63" i="129"/>
  <c r="I62" i="129"/>
  <c r="G62" i="129"/>
  <c r="E62" i="129"/>
  <c r="I60" i="129"/>
  <c r="E60" i="129"/>
  <c r="I58" i="129"/>
  <c r="G58" i="129"/>
  <c r="E58" i="129"/>
  <c r="J57" i="129"/>
  <c r="F57" i="129"/>
  <c r="I56" i="129"/>
  <c r="G56" i="129"/>
  <c r="E56" i="129"/>
  <c r="I54" i="129"/>
  <c r="G54" i="129"/>
  <c r="E54" i="129"/>
  <c r="J53" i="129"/>
  <c r="F53" i="129"/>
  <c r="I52" i="129"/>
  <c r="E52" i="129"/>
  <c r="J51" i="129"/>
  <c r="F51" i="129"/>
  <c r="I50" i="129"/>
  <c r="G50" i="129"/>
  <c r="E50" i="129"/>
  <c r="I48" i="129"/>
  <c r="G48" i="129"/>
  <c r="E48" i="129"/>
  <c r="J47" i="129"/>
  <c r="F47" i="129"/>
  <c r="I46" i="129"/>
  <c r="G46" i="129"/>
  <c r="E46" i="129"/>
  <c r="I44" i="129"/>
  <c r="E44" i="129"/>
  <c r="I42" i="129"/>
  <c r="G42" i="129"/>
  <c r="E42" i="129"/>
  <c r="F41" i="129"/>
  <c r="I40" i="129"/>
  <c r="G40" i="129"/>
  <c r="E40" i="129"/>
  <c r="I38" i="129"/>
  <c r="G38" i="129"/>
  <c r="E38" i="129"/>
  <c r="C62" i="188"/>
  <c r="C58" i="188"/>
  <c r="C54" i="188"/>
  <c r="C50" i="188"/>
  <c r="C46" i="188"/>
  <c r="C42" i="188"/>
  <c r="J63" i="188"/>
  <c r="H63" i="188"/>
  <c r="D63" i="188"/>
  <c r="J61" i="188"/>
  <c r="H61" i="188"/>
  <c r="D61" i="188"/>
  <c r="J59" i="188"/>
  <c r="H59" i="188"/>
  <c r="D59" i="188"/>
  <c r="J57" i="188"/>
  <c r="C63" i="189"/>
  <c r="C61" i="189"/>
  <c r="C59" i="189"/>
  <c r="C57" i="189"/>
  <c r="C55" i="189"/>
  <c r="C53" i="189"/>
  <c r="C51" i="189"/>
  <c r="C49" i="189"/>
  <c r="C47" i="189"/>
  <c r="C45" i="189"/>
  <c r="C43" i="189"/>
  <c r="C41" i="189"/>
  <c r="C39" i="189"/>
  <c r="K63" i="189"/>
  <c r="G63" i="189"/>
  <c r="J62" i="189"/>
  <c r="D62" i="189"/>
  <c r="K61" i="189"/>
  <c r="G61" i="189"/>
  <c r="F60" i="189"/>
  <c r="K59" i="189"/>
  <c r="G59" i="189"/>
  <c r="J58" i="189"/>
  <c r="K57" i="189"/>
  <c r="G57" i="189"/>
  <c r="J56" i="189"/>
  <c r="D56" i="189"/>
  <c r="K55" i="189"/>
  <c r="G55" i="189"/>
  <c r="F54" i="189"/>
  <c r="K53" i="189"/>
  <c r="G53" i="189"/>
  <c r="J52" i="189"/>
  <c r="D52" i="189"/>
  <c r="K51" i="189"/>
  <c r="G51" i="189"/>
  <c r="F50" i="189"/>
  <c r="K49" i="189"/>
  <c r="G49" i="189"/>
  <c r="F48" i="189"/>
  <c r="K47" i="189"/>
  <c r="G47" i="189"/>
  <c r="J46" i="189"/>
  <c r="D46" i="189"/>
  <c r="K45" i="189"/>
  <c r="G45" i="189"/>
  <c r="F44" i="189"/>
  <c r="K43" i="189"/>
  <c r="G43" i="189"/>
  <c r="J42" i="189"/>
  <c r="K41" i="189"/>
  <c r="G41" i="189"/>
  <c r="J40" i="189"/>
  <c r="K39" i="189"/>
  <c r="G39" i="189"/>
  <c r="F38" i="189"/>
  <c r="C38" i="189"/>
  <c r="C62" i="189"/>
  <c r="C60" i="189"/>
  <c r="C58" i="189"/>
  <c r="C56" i="189"/>
  <c r="C54" i="189"/>
  <c r="C52" i="189"/>
  <c r="C50" i="189"/>
  <c r="C48" i="189"/>
  <c r="C46" i="189"/>
  <c r="C44" i="189"/>
  <c r="C42" i="189"/>
  <c r="C40" i="189"/>
  <c r="H63" i="189"/>
  <c r="K62" i="189"/>
  <c r="G62" i="189"/>
  <c r="J61" i="189"/>
  <c r="F61" i="189"/>
  <c r="K60" i="189"/>
  <c r="G60" i="189"/>
  <c r="K58" i="189"/>
  <c r="I58" i="189"/>
  <c r="G58" i="189"/>
  <c r="J57" i="189"/>
  <c r="K56" i="189"/>
  <c r="G56" i="189"/>
  <c r="J55" i="189"/>
  <c r="F55" i="189"/>
  <c r="K54" i="189"/>
  <c r="G54" i="189"/>
  <c r="K52" i="189"/>
  <c r="G52" i="189"/>
  <c r="J51" i="189"/>
  <c r="F51" i="189"/>
  <c r="K50" i="189"/>
  <c r="G50" i="189"/>
  <c r="F49" i="189"/>
  <c r="K48" i="189"/>
  <c r="G48" i="189"/>
  <c r="K46" i="189"/>
  <c r="G46" i="189"/>
  <c r="J45" i="189"/>
  <c r="F45" i="189"/>
  <c r="K44" i="189"/>
  <c r="G44" i="189"/>
  <c r="K42" i="189"/>
  <c r="G42" i="189"/>
  <c r="J41" i="189"/>
  <c r="K40" i="189"/>
  <c r="G40" i="189"/>
  <c r="G38" i="189"/>
  <c r="F96" i="76"/>
  <c r="U23" i="191"/>
  <c r="K64" i="183"/>
  <c r="I63" i="183"/>
  <c r="K61" i="183"/>
  <c r="I61" i="183"/>
  <c r="I60" i="183"/>
  <c r="G59" i="183"/>
  <c r="I57" i="183"/>
  <c r="C57" i="183"/>
  <c r="I53" i="183"/>
  <c r="C53" i="183"/>
  <c r="I51" i="183"/>
  <c r="K50" i="183"/>
  <c r="I49" i="183"/>
  <c r="I47" i="183"/>
  <c r="I43" i="183"/>
  <c r="K40" i="183"/>
  <c r="I40" i="183"/>
  <c r="E40" i="183"/>
  <c r="H64" i="183"/>
  <c r="H63" i="183"/>
  <c r="H62" i="183"/>
  <c r="H61" i="183"/>
  <c r="D61" i="183"/>
  <c r="H60" i="183"/>
  <c r="H59" i="183"/>
  <c r="H58" i="183"/>
  <c r="H57" i="183"/>
  <c r="H56" i="183"/>
  <c r="H55" i="183"/>
  <c r="H54" i="183"/>
  <c r="H53" i="183"/>
  <c r="D53" i="183"/>
  <c r="H52" i="183"/>
  <c r="H51" i="183"/>
  <c r="H50" i="183"/>
  <c r="F50" i="183"/>
  <c r="H49" i="183"/>
  <c r="D49" i="183"/>
  <c r="H48" i="183"/>
  <c r="H47" i="183"/>
  <c r="F47" i="183"/>
  <c r="H46" i="183"/>
  <c r="H45" i="183"/>
  <c r="D45" i="183"/>
  <c r="H44" i="183"/>
  <c r="H43" i="183"/>
  <c r="H42" i="183"/>
  <c r="F42" i="183"/>
  <c r="H41" i="183"/>
  <c r="F41" i="183"/>
  <c r="D41" i="183"/>
  <c r="F38" i="38"/>
  <c r="F39" i="38"/>
  <c r="J39" i="38"/>
  <c r="F40" i="38"/>
  <c r="F41" i="38"/>
  <c r="J41" i="38"/>
  <c r="F42" i="38"/>
  <c r="F43" i="38"/>
  <c r="J43" i="38"/>
  <c r="F44" i="38"/>
  <c r="F45" i="38"/>
  <c r="J45" i="38"/>
  <c r="F46" i="38"/>
  <c r="F47" i="38"/>
  <c r="J47" i="38"/>
  <c r="F48" i="38"/>
  <c r="F49" i="38"/>
  <c r="J49" i="38"/>
  <c r="F50" i="38"/>
  <c r="F51" i="38"/>
  <c r="J51" i="38"/>
  <c r="F52" i="38"/>
  <c r="F53" i="38"/>
  <c r="J53" i="38"/>
  <c r="F54" i="38"/>
  <c r="F55" i="38"/>
  <c r="J55" i="38"/>
  <c r="F56" i="38"/>
  <c r="F57" i="38"/>
  <c r="J57" i="38"/>
  <c r="F58" i="38"/>
  <c r="F59" i="38"/>
  <c r="J59" i="38"/>
  <c r="F60" i="38"/>
  <c r="F61" i="38"/>
  <c r="J61" i="38"/>
  <c r="F62" i="38"/>
  <c r="C38" i="38"/>
  <c r="E38" i="38"/>
  <c r="I38" i="38"/>
  <c r="C39" i="38"/>
  <c r="E39" i="38"/>
  <c r="I39" i="38"/>
  <c r="C40" i="38"/>
  <c r="E40" i="38"/>
  <c r="G40" i="38"/>
  <c r="I40" i="38"/>
  <c r="K40" i="38"/>
  <c r="C41" i="38"/>
  <c r="E41" i="38"/>
  <c r="G41" i="38"/>
  <c r="I41" i="38"/>
  <c r="C42" i="38"/>
  <c r="E42" i="38"/>
  <c r="G42" i="38"/>
  <c r="K42" i="38"/>
  <c r="C43" i="38"/>
  <c r="E43" i="38"/>
  <c r="I43" i="38"/>
  <c r="C44" i="38"/>
  <c r="E44" i="38"/>
  <c r="I44" i="38"/>
  <c r="K44" i="38"/>
  <c r="C45" i="38"/>
  <c r="E45" i="38"/>
  <c r="G45" i="38"/>
  <c r="I45" i="38"/>
  <c r="K45" i="38"/>
  <c r="C46" i="38"/>
  <c r="E46" i="38"/>
  <c r="G46" i="38"/>
  <c r="I46" i="38"/>
  <c r="C47" i="38"/>
  <c r="E47" i="38"/>
  <c r="G47" i="38"/>
  <c r="C48" i="38"/>
  <c r="E48" i="38"/>
  <c r="G48" i="38"/>
  <c r="K48" i="38"/>
  <c r="C49" i="38"/>
  <c r="E49" i="38"/>
  <c r="I49" i="38"/>
  <c r="K49" i="38"/>
  <c r="C50" i="38"/>
  <c r="E50" i="38"/>
  <c r="G50" i="38"/>
  <c r="I50" i="38"/>
  <c r="K50" i="38"/>
  <c r="C51" i="38"/>
  <c r="E51" i="38"/>
  <c r="G51" i="38"/>
  <c r="I51" i="38"/>
  <c r="C52" i="38"/>
  <c r="E52" i="38"/>
  <c r="G52" i="38"/>
  <c r="I52" i="38"/>
  <c r="C53" i="38"/>
  <c r="E53" i="38"/>
  <c r="G53" i="38"/>
  <c r="K53" i="38"/>
  <c r="C54" i="38"/>
  <c r="E54" i="38"/>
  <c r="I54" i="38"/>
  <c r="K54" i="38"/>
  <c r="C55" i="38"/>
  <c r="E55" i="38"/>
  <c r="G55" i="38"/>
  <c r="I55" i="38"/>
  <c r="C56" i="38"/>
  <c r="E56" i="38"/>
  <c r="G56" i="38"/>
  <c r="I56" i="38"/>
  <c r="C57" i="38"/>
  <c r="E57" i="38"/>
  <c r="G57" i="38"/>
  <c r="I57" i="38"/>
  <c r="C58" i="38"/>
  <c r="E58" i="38"/>
  <c r="G58" i="38"/>
  <c r="C59" i="38"/>
  <c r="E59" i="38"/>
  <c r="I59" i="38"/>
  <c r="C60" i="38"/>
  <c r="E60" i="38"/>
  <c r="I60" i="38"/>
  <c r="K60" i="38"/>
  <c r="C61" i="38"/>
  <c r="E61" i="38"/>
  <c r="G61" i="38"/>
  <c r="I61" i="38"/>
  <c r="C62" i="38"/>
  <c r="E62" i="38"/>
  <c r="G62" i="38"/>
  <c r="I62" i="38"/>
  <c r="I63" i="38"/>
  <c r="K63" i="38"/>
  <c r="J43" i="178"/>
  <c r="I62" i="173"/>
  <c r="H43" i="173"/>
  <c r="I43" i="54"/>
  <c r="G43" i="174"/>
  <c r="I43" i="173"/>
  <c r="J43" i="48"/>
  <c r="J43" i="173"/>
  <c r="J63" i="38"/>
  <c r="H58" i="38"/>
  <c r="D54" i="38"/>
  <c r="D50" i="38"/>
  <c r="H45" i="38"/>
  <c r="D40" i="38"/>
  <c r="J45" i="183"/>
  <c r="J51" i="183"/>
  <c r="J56" i="183"/>
  <c r="J61" i="183"/>
  <c r="G40" i="183"/>
  <c r="E45" i="183"/>
  <c r="C46" i="183"/>
  <c r="E55" i="183"/>
  <c r="E59" i="183"/>
  <c r="L56" i="183"/>
  <c r="L48" i="183"/>
  <c r="L63" i="183"/>
  <c r="L47" i="183"/>
  <c r="L39" i="183"/>
  <c r="L42" i="183"/>
  <c r="L54" i="183"/>
  <c r="L58" i="183"/>
  <c r="K66" i="190"/>
  <c r="O60" i="183"/>
  <c r="O63" i="38"/>
  <c r="O61" i="38"/>
  <c r="O59" i="38"/>
  <c r="O57" i="38"/>
  <c r="O55" i="38"/>
  <c r="O53" i="38"/>
  <c r="O51" i="38"/>
  <c r="O49" i="38"/>
  <c r="O47" i="38"/>
  <c r="O45" i="38"/>
  <c r="O43" i="38"/>
  <c r="O41" i="38"/>
  <c r="O39" i="38"/>
  <c r="O53" i="145"/>
  <c r="O51" i="145"/>
  <c r="O49" i="145"/>
  <c r="O47" i="145"/>
  <c r="O45" i="145"/>
  <c r="O43" i="145"/>
  <c r="O41" i="145"/>
  <c r="O39" i="145"/>
  <c r="O61" i="129"/>
  <c r="O53" i="129"/>
  <c r="O45" i="129"/>
  <c r="O62" i="188"/>
  <c r="O60" i="188"/>
  <c r="O56" i="188"/>
  <c r="O52" i="188"/>
  <c r="O48" i="188"/>
  <c r="O46" i="188"/>
  <c r="O40" i="188"/>
  <c r="O63" i="189"/>
  <c r="O61" i="189"/>
  <c r="O59" i="189"/>
  <c r="O57" i="189"/>
  <c r="O55" i="189"/>
  <c r="O53" i="189"/>
  <c r="O51" i="189"/>
  <c r="O49" i="189"/>
  <c r="O47" i="189"/>
  <c r="O45" i="189"/>
  <c r="O43" i="189"/>
  <c r="O41" i="189"/>
  <c r="O33" i="187"/>
  <c r="O38" i="38"/>
  <c r="O62" i="38"/>
  <c r="O60" i="38"/>
  <c r="O58" i="38"/>
  <c r="O56" i="38"/>
  <c r="O54" i="38"/>
  <c r="O52" i="38"/>
  <c r="O50" i="38"/>
  <c r="O48" i="38"/>
  <c r="O46" i="38"/>
  <c r="O44" i="38"/>
  <c r="O42" i="38"/>
  <c r="O63" i="188"/>
  <c r="O59" i="188"/>
  <c r="O55" i="188"/>
  <c r="O51" i="188"/>
  <c r="O49" i="188"/>
  <c r="O43" i="188"/>
  <c r="O41" i="188"/>
  <c r="O25" i="47"/>
  <c r="O24" i="49"/>
  <c r="O43" i="49" s="1"/>
  <c r="O42" i="174"/>
  <c r="O24" i="50"/>
  <c r="O42" i="176"/>
  <c r="O42" i="177"/>
  <c r="O42" i="54"/>
  <c r="O24" i="179"/>
  <c r="O43" i="179" s="1"/>
  <c r="O42" i="67"/>
  <c r="O35" i="190"/>
  <c r="O66" i="190" s="1"/>
  <c r="O25" i="46"/>
  <c r="O45" i="46" s="1"/>
  <c r="O24" i="51"/>
  <c r="O35" i="76"/>
  <c r="O66" i="76" s="1"/>
  <c r="N43" i="48"/>
  <c r="U67" i="76"/>
  <c r="U63" i="76"/>
  <c r="U61" i="76"/>
  <c r="U59" i="76"/>
  <c r="U57" i="76"/>
  <c r="U55" i="76"/>
  <c r="U53" i="76"/>
  <c r="U51" i="76"/>
  <c r="U49" i="76"/>
  <c r="U47" i="76"/>
  <c r="U45" i="76"/>
  <c r="U43" i="76"/>
  <c r="O38" i="189"/>
  <c r="O60" i="189"/>
  <c r="O56" i="189"/>
  <c r="O52" i="189"/>
  <c r="O48" i="189"/>
  <c r="O44" i="189"/>
  <c r="O40" i="189"/>
  <c r="O39" i="189"/>
  <c r="O62" i="189"/>
  <c r="O58" i="189"/>
  <c r="O54" i="189"/>
  <c r="O50" i="189"/>
  <c r="O46" i="189"/>
  <c r="P61" i="129"/>
  <c r="P59" i="129"/>
  <c r="P57" i="129"/>
  <c r="P55" i="129"/>
  <c r="P53" i="129"/>
  <c r="P51" i="129"/>
  <c r="P49" i="129"/>
  <c r="P47" i="129"/>
  <c r="P45" i="129"/>
  <c r="P43" i="129"/>
  <c r="P41" i="129"/>
  <c r="P39" i="129"/>
  <c r="P59" i="188"/>
  <c r="P51" i="188"/>
  <c r="P43" i="188"/>
  <c r="U31" i="67"/>
  <c r="U29" i="67"/>
  <c r="P64" i="53"/>
  <c r="H61" i="177"/>
  <c r="J42" i="177"/>
  <c r="K43" i="52"/>
  <c r="U31" i="174"/>
  <c r="U29" i="174"/>
  <c r="U28" i="174"/>
  <c r="P64" i="172"/>
  <c r="P64" i="47"/>
  <c r="P66" i="46"/>
  <c r="P63" i="175"/>
  <c r="U34" i="191"/>
  <c r="U30" i="191"/>
  <c r="U18" i="191"/>
  <c r="U14" i="191"/>
  <c r="U17" i="191"/>
  <c r="U13" i="191"/>
  <c r="U24" i="191"/>
  <c r="U16" i="191"/>
  <c r="U12" i="191"/>
  <c r="H43" i="38"/>
  <c r="H59" i="38"/>
  <c r="K41" i="38"/>
  <c r="K46" i="38"/>
  <c r="K52" i="38"/>
  <c r="K57" i="38"/>
  <c r="K62" i="38"/>
  <c r="G63" i="38"/>
  <c r="G43" i="38"/>
  <c r="G44" i="38"/>
  <c r="G49" i="38"/>
  <c r="G54" i="38"/>
  <c r="G59" i="38"/>
  <c r="G60" i="38"/>
  <c r="G38" i="38"/>
  <c r="G39" i="38"/>
  <c r="D59" i="38"/>
  <c r="D51" i="38"/>
  <c r="D43" i="38"/>
  <c r="H41" i="38"/>
  <c r="D52" i="38"/>
  <c r="H62" i="38"/>
  <c r="K61" i="38"/>
  <c r="K58" i="38"/>
  <c r="K56" i="38"/>
  <c r="J38" i="38"/>
  <c r="J40" i="38"/>
  <c r="J42" i="38"/>
  <c r="J44" i="38"/>
  <c r="J46" i="38"/>
  <c r="J48" i="38"/>
  <c r="J50" i="38"/>
  <c r="J52" i="38"/>
  <c r="J54" i="38"/>
  <c r="J56" i="38"/>
  <c r="J58" i="38"/>
  <c r="J60" i="38"/>
  <c r="J62" i="38"/>
  <c r="N38" i="38"/>
  <c r="N58" i="38"/>
  <c r="N60" i="38"/>
  <c r="N44" i="38"/>
  <c r="N63" i="38"/>
  <c r="N40" i="38"/>
  <c r="N57" i="38"/>
  <c r="N42" i="38"/>
  <c r="N52" i="38"/>
  <c r="N62" i="38"/>
  <c r="P42" i="38"/>
  <c r="P47" i="38"/>
  <c r="P52" i="38"/>
  <c r="P58" i="38"/>
  <c r="P63" i="38"/>
  <c r="P43" i="38"/>
  <c r="P48" i="38"/>
  <c r="P54" i="38"/>
  <c r="P59" i="38"/>
  <c r="P38" i="38"/>
  <c r="P55" i="38"/>
  <c r="P44" i="38"/>
  <c r="I58" i="38"/>
  <c r="I53" i="38"/>
  <c r="I48" i="38"/>
  <c r="I47" i="38"/>
  <c r="I42" i="38"/>
  <c r="M39" i="38"/>
  <c r="M43" i="38"/>
  <c r="M47" i="38"/>
  <c r="M51" i="38"/>
  <c r="M55" i="38"/>
  <c r="M59" i="38"/>
  <c r="J40" i="183"/>
  <c r="J39" i="183"/>
  <c r="J42" i="183"/>
  <c r="J46" i="183"/>
  <c r="J50" i="183"/>
  <c r="J54" i="183"/>
  <c r="J58" i="183"/>
  <c r="J62" i="183"/>
  <c r="J35" i="191"/>
  <c r="E39" i="183"/>
  <c r="E64" i="183"/>
  <c r="E58" i="183"/>
  <c r="E48" i="183"/>
  <c r="E43" i="183"/>
  <c r="E47" i="183"/>
  <c r="E57" i="183"/>
  <c r="E61" i="183"/>
  <c r="O35" i="191"/>
  <c r="P35" i="191"/>
  <c r="P42" i="183"/>
  <c r="P49" i="183"/>
  <c r="P57" i="183"/>
  <c r="P64" i="183"/>
  <c r="P44" i="183"/>
  <c r="P52" i="183"/>
  <c r="P58" i="183"/>
  <c r="P39" i="183"/>
  <c r="P53" i="183"/>
  <c r="O63" i="183"/>
  <c r="E63" i="183"/>
  <c r="E53" i="183"/>
  <c r="E49" i="183"/>
  <c r="J60" i="183"/>
  <c r="J55" i="183"/>
  <c r="J49" i="183"/>
  <c r="J44" i="183"/>
  <c r="E42" i="183"/>
  <c r="E44" i="183"/>
  <c r="E46" i="183"/>
  <c r="E50" i="183"/>
  <c r="I35" i="191"/>
  <c r="I62" i="183"/>
  <c r="I59" i="183"/>
  <c r="I55" i="183"/>
  <c r="I52" i="183"/>
  <c r="I45" i="183"/>
  <c r="I42" i="183"/>
  <c r="D39" i="183"/>
  <c r="D58" i="183"/>
  <c r="D56" i="183"/>
  <c r="P62" i="183"/>
  <c r="P48" i="183"/>
  <c r="O45" i="183"/>
  <c r="O54" i="183"/>
  <c r="J64" i="183"/>
  <c r="J59" i="183"/>
  <c r="J53" i="183"/>
  <c r="J48" i="183"/>
  <c r="J43" i="183"/>
  <c r="D64" i="183"/>
  <c r="I44" i="183"/>
  <c r="I46" i="183"/>
  <c r="I48" i="183"/>
  <c r="I50" i="183"/>
  <c r="E52" i="183"/>
  <c r="E54" i="183"/>
  <c r="E56" i="183"/>
  <c r="E35" i="191"/>
  <c r="L53" i="183"/>
  <c r="L59" i="183"/>
  <c r="L44" i="183"/>
  <c r="L40" i="183"/>
  <c r="L35" i="191"/>
  <c r="L50" i="183"/>
  <c r="L49" i="183"/>
  <c r="P60" i="183"/>
  <c r="P46" i="183"/>
  <c r="O56" i="183"/>
  <c r="L46" i="183"/>
  <c r="L55" i="183"/>
  <c r="L64" i="183"/>
  <c r="E51" i="183"/>
  <c r="E41" i="183"/>
  <c r="J63" i="183"/>
  <c r="J57" i="183"/>
  <c r="J52" i="183"/>
  <c r="J47" i="183"/>
  <c r="J41" i="183"/>
  <c r="D42" i="183"/>
  <c r="D44" i="183"/>
  <c r="D46" i="183"/>
  <c r="D48" i="183"/>
  <c r="D50" i="183"/>
  <c r="D52" i="183"/>
  <c r="D54" i="183"/>
  <c r="D57" i="183"/>
  <c r="D60" i="183"/>
  <c r="D62" i="183"/>
  <c r="I41" i="183"/>
  <c r="I54" i="183"/>
  <c r="I56" i="183"/>
  <c r="I58" i="183"/>
  <c r="E60" i="183"/>
  <c r="E62" i="183"/>
  <c r="I64" i="183"/>
  <c r="L41" i="183"/>
  <c r="N43" i="183"/>
  <c r="N44" i="183"/>
  <c r="N47" i="183"/>
  <c r="N40" i="183"/>
  <c r="N54" i="183"/>
  <c r="N49" i="183"/>
  <c r="N63" i="183"/>
  <c r="N61" i="183"/>
  <c r="N64" i="183"/>
  <c r="N55" i="183"/>
  <c r="N41" i="183"/>
  <c r="N58" i="183"/>
  <c r="N62" i="183"/>
  <c r="P54" i="183"/>
  <c r="P41" i="183"/>
  <c r="C54" i="183"/>
  <c r="K46" i="183"/>
  <c r="M39" i="183"/>
  <c r="M60" i="183"/>
  <c r="M56" i="183"/>
  <c r="M52" i="183"/>
  <c r="M48" i="183"/>
  <c r="M44" i="183"/>
  <c r="G57" i="183"/>
  <c r="G51" i="183"/>
  <c r="G61" i="183"/>
  <c r="C63" i="183"/>
  <c r="C45" i="183"/>
  <c r="C59" i="183"/>
  <c r="N42" i="173"/>
  <c r="N61" i="173"/>
  <c r="F35" i="191"/>
  <c r="F39" i="183"/>
  <c r="F64" i="183"/>
  <c r="F60" i="183"/>
  <c r="F56" i="183"/>
  <c r="F52" i="183"/>
  <c r="F48" i="183"/>
  <c r="F44" i="183"/>
  <c r="F62" i="183"/>
  <c r="F59" i="183"/>
  <c r="F54" i="183"/>
  <c r="F51" i="183"/>
  <c r="F46" i="183"/>
  <c r="F43" i="183"/>
  <c r="F61" i="183"/>
  <c r="F53" i="183"/>
  <c r="F45" i="183"/>
  <c r="F40" i="183"/>
  <c r="I61" i="174"/>
  <c r="J61" i="174"/>
  <c r="I42" i="52"/>
  <c r="I61" i="52"/>
  <c r="F49" i="183"/>
  <c r="F55" i="183"/>
  <c r="F58" i="183"/>
  <c r="J61" i="52"/>
  <c r="I42" i="174"/>
  <c r="J61" i="54"/>
  <c r="K61" i="54"/>
  <c r="I42" i="179"/>
  <c r="I39" i="188"/>
  <c r="I44" i="188"/>
  <c r="N61" i="177"/>
  <c r="M42" i="177"/>
  <c r="M61" i="177"/>
  <c r="J65" i="190"/>
  <c r="K63" i="129"/>
  <c r="K61" i="129"/>
  <c r="K59" i="129"/>
  <c r="K57" i="129"/>
  <c r="K55" i="129"/>
  <c r="K53" i="129"/>
  <c r="K51" i="129"/>
  <c r="K49" i="129"/>
  <c r="K47" i="129"/>
  <c r="K45" i="129"/>
  <c r="K43" i="129"/>
  <c r="K41" i="129"/>
  <c r="K39" i="129"/>
  <c r="K62" i="129"/>
  <c r="K60" i="129"/>
  <c r="K58" i="129"/>
  <c r="K56" i="129"/>
  <c r="K54" i="129"/>
  <c r="K52" i="129"/>
  <c r="K50" i="129"/>
  <c r="K48" i="129"/>
  <c r="K46" i="129"/>
  <c r="K44" i="129"/>
  <c r="K42" i="129"/>
  <c r="K40" i="129"/>
  <c r="K38" i="129"/>
  <c r="L57" i="189"/>
  <c r="L42" i="189"/>
  <c r="L46" i="189"/>
  <c r="L56" i="189"/>
  <c r="H58" i="189"/>
  <c r="H54" i="189"/>
  <c r="H42" i="189"/>
  <c r="H38" i="189"/>
  <c r="D55" i="189"/>
  <c r="D51" i="189"/>
  <c r="D39" i="189"/>
  <c r="O39" i="188"/>
  <c r="O58" i="188"/>
  <c r="O50" i="188"/>
  <c r="O42" i="188"/>
  <c r="O61" i="188"/>
  <c r="O53" i="188"/>
  <c r="O45" i="188"/>
  <c r="O25" i="172"/>
  <c r="O47" i="188"/>
  <c r="O57" i="188"/>
  <c r="O44" i="188"/>
  <c r="O54" i="188"/>
  <c r="O38" i="188"/>
  <c r="O61" i="173"/>
  <c r="G64" i="183"/>
  <c r="F57" i="183"/>
  <c r="F63" i="183"/>
  <c r="H49" i="189"/>
  <c r="G44" i="129"/>
  <c r="G52" i="129"/>
  <c r="G60" i="129"/>
  <c r="G39" i="129"/>
  <c r="G47" i="129"/>
  <c r="G55" i="129"/>
  <c r="G63" i="129"/>
  <c r="L48" i="189"/>
  <c r="D42" i="54"/>
  <c r="F40" i="188"/>
  <c r="F48" i="188"/>
  <c r="F56" i="188"/>
  <c r="F41" i="188"/>
  <c r="F49" i="188"/>
  <c r="F57" i="188"/>
  <c r="F63" i="188"/>
  <c r="F61" i="188"/>
  <c r="F59" i="188"/>
  <c r="F46" i="188"/>
  <c r="F58" i="188"/>
  <c r="F45" i="188"/>
  <c r="F55" i="188"/>
  <c r="F44" i="188"/>
  <c r="F54" i="188"/>
  <c r="F43" i="188"/>
  <c r="F53" i="188"/>
  <c r="M61" i="173"/>
  <c r="F42" i="179"/>
  <c r="D44" i="188"/>
  <c r="D52" i="188"/>
  <c r="D45" i="188"/>
  <c r="D53" i="188"/>
  <c r="D60" i="188"/>
  <c r="N61" i="54"/>
  <c r="D63" i="183"/>
  <c r="D59" i="183"/>
  <c r="D55" i="183"/>
  <c r="D51" i="183"/>
  <c r="D47" i="183"/>
  <c r="D43" i="183"/>
  <c r="K38" i="38"/>
  <c r="K43" i="38"/>
  <c r="K47" i="38"/>
  <c r="K51" i="38"/>
  <c r="K55" i="38"/>
  <c r="K59" i="38"/>
  <c r="N44" i="53"/>
  <c r="E61" i="52"/>
  <c r="K43" i="188"/>
  <c r="K54" i="188"/>
  <c r="L45" i="38"/>
  <c r="L61" i="38"/>
  <c r="M42" i="67"/>
  <c r="M61" i="67"/>
  <c r="P61" i="67"/>
  <c r="N43" i="67"/>
  <c r="O61" i="67"/>
  <c r="N42" i="176"/>
  <c r="N42" i="179"/>
  <c r="P61" i="52"/>
  <c r="O44" i="129"/>
  <c r="O42" i="129"/>
  <c r="O58" i="129"/>
  <c r="N46" i="38"/>
  <c r="N39" i="38"/>
  <c r="N48" i="38"/>
  <c r="N49" i="38"/>
  <c r="N50" i="38"/>
  <c r="N43" i="38"/>
  <c r="N53" i="38"/>
  <c r="N54" i="38"/>
  <c r="P92" i="189"/>
  <c r="N41" i="189"/>
  <c r="N49" i="189"/>
  <c r="N57" i="189"/>
  <c r="O40" i="145"/>
  <c r="O48" i="145"/>
  <c r="O55" i="145"/>
  <c r="O59" i="145"/>
  <c r="O63" i="145"/>
  <c r="N43" i="178"/>
  <c r="N54" i="189"/>
  <c r="N43" i="189"/>
  <c r="O92" i="189"/>
  <c r="O61" i="145"/>
  <c r="O56" i="145"/>
  <c r="O46" i="145"/>
  <c r="O61" i="178"/>
  <c r="P43" i="183"/>
  <c r="P47" i="183"/>
  <c r="P51" i="183"/>
  <c r="P55" i="183"/>
  <c r="P59" i="183"/>
  <c r="P63" i="183"/>
  <c r="P61" i="183"/>
  <c r="P56" i="183"/>
  <c r="P50" i="183"/>
  <c r="P45" i="183"/>
  <c r="P40" i="183"/>
  <c r="P66" i="190"/>
  <c r="P61" i="38"/>
  <c r="P57" i="38"/>
  <c r="P53" i="38"/>
  <c r="P49" i="38"/>
  <c r="P45" i="38"/>
  <c r="P41" i="38"/>
  <c r="P43" i="52"/>
  <c r="P38" i="145"/>
  <c r="P60" i="145"/>
  <c r="P56" i="145"/>
  <c r="P52" i="145"/>
  <c r="P48" i="145"/>
  <c r="P44" i="145"/>
  <c r="P40" i="145"/>
  <c r="P63" i="145"/>
  <c r="P59" i="145"/>
  <c r="P55" i="145"/>
  <c r="P51" i="145"/>
  <c r="P47" i="145"/>
  <c r="P43" i="145"/>
  <c r="P39" i="145"/>
  <c r="P33" i="134"/>
  <c r="P61" i="145"/>
  <c r="P57" i="145"/>
  <c r="P53" i="145"/>
  <c r="P49" i="145"/>
  <c r="P45" i="145"/>
  <c r="I43" i="174"/>
  <c r="N45" i="53"/>
  <c r="P40" i="189"/>
  <c r="N38" i="189"/>
  <c r="N48" i="189"/>
  <c r="N59" i="189"/>
  <c r="N61" i="189"/>
  <c r="N53" i="189"/>
  <c r="N45" i="189"/>
  <c r="N33" i="187"/>
  <c r="L38" i="189"/>
  <c r="L59" i="189"/>
  <c r="H41" i="189"/>
  <c r="D41" i="189"/>
  <c r="D53" i="189"/>
  <c r="D57" i="189"/>
  <c r="H40" i="189"/>
  <c r="H44" i="189"/>
  <c r="H56" i="189"/>
  <c r="H60" i="189"/>
  <c r="L62" i="189"/>
  <c r="L51" i="189"/>
  <c r="L47" i="189"/>
  <c r="L61" i="189"/>
  <c r="F41" i="189"/>
  <c r="F43" i="189"/>
  <c r="J43" i="189"/>
  <c r="F47" i="189"/>
  <c r="J47" i="189"/>
  <c r="J49" i="189"/>
  <c r="F53" i="189"/>
  <c r="J53" i="189"/>
  <c r="F57" i="189"/>
  <c r="F59" i="189"/>
  <c r="J59" i="189"/>
  <c r="F63" i="189"/>
  <c r="J63" i="189"/>
  <c r="K92" i="189"/>
  <c r="D38" i="189"/>
  <c r="J38" i="189"/>
  <c r="F40" i="189"/>
  <c r="F42" i="189"/>
  <c r="D44" i="189"/>
  <c r="J44" i="189"/>
  <c r="F46" i="189"/>
  <c r="D48" i="189"/>
  <c r="J48" i="189"/>
  <c r="J50" i="189"/>
  <c r="F52" i="189"/>
  <c r="D54" i="189"/>
  <c r="J54" i="189"/>
  <c r="F56" i="189"/>
  <c r="F58" i="189"/>
  <c r="J60" i="189"/>
  <c r="F62" i="189"/>
  <c r="L50" i="189"/>
  <c r="L43" i="189"/>
  <c r="N63" i="189"/>
  <c r="N60" i="189"/>
  <c r="N56" i="189"/>
  <c r="N52" i="189"/>
  <c r="N50" i="189"/>
  <c r="N46" i="189"/>
  <c r="N42" i="189"/>
  <c r="P62" i="189"/>
  <c r="P59" i="189"/>
  <c r="P56" i="189"/>
  <c r="P53" i="189"/>
  <c r="P50" i="189"/>
  <c r="P47" i="189"/>
  <c r="P44" i="189"/>
  <c r="P41" i="189"/>
  <c r="O62" i="67"/>
  <c r="D43" i="179"/>
  <c r="C42" i="54"/>
  <c r="M35" i="191"/>
  <c r="M51" i="145"/>
  <c r="M39" i="145"/>
  <c r="M44" i="53"/>
  <c r="M33" i="134"/>
  <c r="M52" i="145"/>
  <c r="M40" i="145"/>
  <c r="M42" i="54"/>
  <c r="M62" i="183"/>
  <c r="M58" i="183"/>
  <c r="M54" i="183"/>
  <c r="M50" i="183"/>
  <c r="M46" i="183"/>
  <c r="M42" i="183"/>
  <c r="N96" i="76"/>
  <c r="N60" i="188"/>
  <c r="N56" i="188"/>
  <c r="N51" i="188"/>
  <c r="N47" i="188"/>
  <c r="N42" i="188"/>
  <c r="N38" i="188"/>
  <c r="O57" i="145"/>
  <c r="O42" i="145"/>
  <c r="O52" i="145"/>
  <c r="O58" i="145"/>
  <c r="O38" i="145"/>
  <c r="N40" i="188"/>
  <c r="N43" i="188"/>
  <c r="N46" i="188"/>
  <c r="N49" i="188"/>
  <c r="N52" i="188"/>
  <c r="N55" i="188"/>
  <c r="N58" i="188"/>
  <c r="N61" i="188"/>
  <c r="M42" i="173"/>
  <c r="O61" i="48"/>
  <c r="O62" i="145"/>
  <c r="O54" i="145"/>
  <c r="N42" i="178"/>
  <c r="O24" i="178"/>
  <c r="O62" i="178" s="1"/>
  <c r="P62" i="38"/>
  <c r="P51" i="38"/>
  <c r="P40" i="38"/>
  <c r="P42" i="52"/>
  <c r="P42" i="179"/>
  <c r="P42" i="67"/>
  <c r="P54" i="145"/>
  <c r="P42" i="145"/>
  <c r="P62" i="129"/>
  <c r="P56" i="129"/>
  <c r="P50" i="129"/>
  <c r="P38" i="189"/>
  <c r="P61" i="189"/>
  <c r="P58" i="189"/>
  <c r="P55" i="189"/>
  <c r="P52" i="189"/>
  <c r="P49" i="189"/>
  <c r="P46" i="189"/>
  <c r="P43" i="189"/>
  <c r="Q63" i="183"/>
  <c r="Q60" i="183"/>
  <c r="Q57" i="183"/>
  <c r="Q54" i="183"/>
  <c r="Q51" i="183"/>
  <c r="Q48" i="183"/>
  <c r="Q45" i="183"/>
  <c r="Q42" i="183"/>
  <c r="P56" i="38"/>
  <c r="P46" i="38"/>
  <c r="U28" i="52"/>
  <c r="U31" i="52"/>
  <c r="Q64" i="183"/>
  <c r="Q61" i="183"/>
  <c r="Q58" i="183"/>
  <c r="Q55" i="183"/>
  <c r="Q52" i="183"/>
  <c r="Q49" i="183"/>
  <c r="Q46" i="183"/>
  <c r="Q43" i="183"/>
  <c r="Q40" i="183"/>
  <c r="Q35" i="191"/>
  <c r="P60" i="38"/>
  <c r="P50" i="38"/>
  <c r="Q62" i="183"/>
  <c r="Q59" i="183"/>
  <c r="Q56" i="183"/>
  <c r="Q53" i="183"/>
  <c r="Q50" i="183"/>
  <c r="Q47" i="183"/>
  <c r="Q44" i="183"/>
  <c r="Q41" i="183"/>
  <c r="O62" i="173" l="1"/>
  <c r="N62" i="173"/>
  <c r="N43" i="173"/>
  <c r="M62" i="67"/>
  <c r="N62" i="67"/>
  <c r="M43" i="67"/>
  <c r="O24" i="175"/>
  <c r="U35" i="190"/>
  <c r="P93" i="38"/>
  <c r="R93" i="38"/>
  <c r="S93" i="38"/>
  <c r="P24" i="171"/>
  <c r="Q42" i="48"/>
  <c r="S61" i="48"/>
  <c r="P24" i="49"/>
  <c r="S62" i="174"/>
  <c r="S61" i="174"/>
  <c r="P24" i="50"/>
  <c r="S62" i="175"/>
  <c r="S62" i="176"/>
  <c r="P24" i="177"/>
  <c r="S65" i="53"/>
  <c r="S64" i="53"/>
  <c r="P24" i="178"/>
  <c r="S62" i="178"/>
  <c r="S61" i="178"/>
  <c r="P24" i="54"/>
  <c r="U42" i="54"/>
  <c r="S62" i="54"/>
  <c r="S61" i="54"/>
  <c r="P35" i="76"/>
  <c r="U34" i="76"/>
  <c r="U65" i="76" s="1"/>
  <c r="P46" i="188"/>
  <c r="U34" i="188"/>
  <c r="R24" i="170"/>
  <c r="S61" i="170"/>
  <c r="S64" i="46"/>
  <c r="S65" i="47"/>
  <c r="S65" i="172"/>
  <c r="T62" i="48"/>
  <c r="S61" i="173"/>
  <c r="R92" i="145"/>
  <c r="T92" i="145"/>
  <c r="Q92" i="189"/>
  <c r="R92" i="189"/>
  <c r="R42" i="189"/>
  <c r="S92" i="189"/>
  <c r="O43" i="178"/>
  <c r="Q96" i="190"/>
  <c r="U34" i="190"/>
  <c r="U34" i="38"/>
  <c r="Q93" i="38"/>
  <c r="N93" i="38"/>
  <c r="L40" i="38"/>
  <c r="L93" i="38"/>
  <c r="J93" i="38"/>
  <c r="H53" i="38"/>
  <c r="H93" i="38"/>
  <c r="F93" i="38"/>
  <c r="D62" i="38"/>
  <c r="D93" i="38"/>
  <c r="L94" i="183"/>
  <c r="H94" i="183"/>
  <c r="U35" i="183"/>
  <c r="C24" i="171"/>
  <c r="Q64" i="172"/>
  <c r="N62" i="48"/>
  <c r="F62" i="48"/>
  <c r="U42" i="48"/>
  <c r="H61" i="48"/>
  <c r="L24" i="173"/>
  <c r="L43" i="173" s="1"/>
  <c r="S62" i="49"/>
  <c r="S61" i="49"/>
  <c r="R43" i="174"/>
  <c r="M61" i="174"/>
  <c r="R61" i="174"/>
  <c r="M24" i="50"/>
  <c r="S62" i="50"/>
  <c r="S61" i="50"/>
  <c r="P24" i="175"/>
  <c r="R61" i="175"/>
  <c r="S61" i="175"/>
  <c r="J24" i="176"/>
  <c r="Q61" i="176"/>
  <c r="R43" i="176"/>
  <c r="S61" i="176"/>
  <c r="R43" i="52"/>
  <c r="J61" i="177"/>
  <c r="S62" i="177"/>
  <c r="S61" i="177"/>
  <c r="R45" i="53"/>
  <c r="N64" i="53"/>
  <c r="R43" i="178"/>
  <c r="M61" i="54"/>
  <c r="R43" i="54"/>
  <c r="L24" i="179"/>
  <c r="S62" i="179"/>
  <c r="S61" i="179"/>
  <c r="I24" i="67"/>
  <c r="I43" i="67" s="1"/>
  <c r="E24" i="67"/>
  <c r="E43" i="67" s="1"/>
  <c r="P24" i="67"/>
  <c r="R42" i="67"/>
  <c r="T61" i="67"/>
  <c r="U97" i="190"/>
  <c r="U96" i="190"/>
  <c r="M35" i="76"/>
  <c r="M66" i="76" s="1"/>
  <c r="E35" i="76"/>
  <c r="E66" i="76" s="1"/>
  <c r="U97" i="76"/>
  <c r="U96" i="76"/>
  <c r="R25" i="46"/>
  <c r="S64" i="47"/>
  <c r="S64" i="172"/>
  <c r="T61" i="48"/>
  <c r="H61" i="173"/>
  <c r="R24" i="173"/>
  <c r="G65" i="53"/>
  <c r="G64" i="53"/>
  <c r="G61" i="54"/>
  <c r="R46" i="188"/>
  <c r="S92" i="188"/>
  <c r="U94" i="183"/>
  <c r="R60" i="189"/>
  <c r="R44" i="189"/>
  <c r="R56" i="189"/>
  <c r="R61" i="189"/>
  <c r="R57" i="189"/>
  <c r="R53" i="189"/>
  <c r="R49" i="189"/>
  <c r="R45" i="189"/>
  <c r="R41" i="189"/>
  <c r="R39" i="189"/>
  <c r="R63" i="189"/>
  <c r="R59" i="189"/>
  <c r="R55" i="189"/>
  <c r="R51" i="189"/>
  <c r="R47" i="189"/>
  <c r="R43" i="189"/>
  <c r="R38" i="189"/>
  <c r="R62" i="189"/>
  <c r="R58" i="189"/>
  <c r="R54" i="189"/>
  <c r="R50" i="189"/>
  <c r="R46" i="189"/>
  <c r="U92" i="188"/>
  <c r="U34" i="189"/>
  <c r="U44" i="189" s="1"/>
  <c r="R40" i="189"/>
  <c r="R50" i="188"/>
  <c r="R42" i="188"/>
  <c r="R58" i="188"/>
  <c r="R41" i="129"/>
  <c r="U34" i="129"/>
  <c r="U43" i="129" s="1"/>
  <c r="U92" i="129"/>
  <c r="R60" i="145"/>
  <c r="R56" i="145"/>
  <c r="R52" i="145"/>
  <c r="R48" i="145"/>
  <c r="R44" i="145"/>
  <c r="R40" i="145"/>
  <c r="R63" i="145"/>
  <c r="R59" i="145"/>
  <c r="R55" i="145"/>
  <c r="R51" i="145"/>
  <c r="R47" i="145"/>
  <c r="R43" i="145"/>
  <c r="R39" i="145"/>
  <c r="R61" i="145"/>
  <c r="R57" i="145"/>
  <c r="R53" i="145"/>
  <c r="R49" i="145"/>
  <c r="R45" i="145"/>
  <c r="R41" i="145"/>
  <c r="L55" i="189"/>
  <c r="H51" i="189"/>
  <c r="H45" i="189"/>
  <c r="L45" i="189"/>
  <c r="L58" i="189"/>
  <c r="H92" i="189"/>
  <c r="H52" i="189"/>
  <c r="E92" i="189"/>
  <c r="D49" i="189"/>
  <c r="H57" i="189"/>
  <c r="M92" i="189"/>
  <c r="D58" i="189"/>
  <c r="D43" i="189"/>
  <c r="D59" i="189"/>
  <c r="H46" i="189"/>
  <c r="H62" i="189"/>
  <c r="L63" i="189"/>
  <c r="L49" i="189"/>
  <c r="H43" i="189"/>
  <c r="H59" i="189"/>
  <c r="D40" i="189"/>
  <c r="E49" i="189"/>
  <c r="L54" i="189"/>
  <c r="M54" i="189"/>
  <c r="Q62" i="189"/>
  <c r="Q58" i="189"/>
  <c r="Q54" i="189"/>
  <c r="Q50" i="189"/>
  <c r="Q46" i="189"/>
  <c r="Q42" i="189"/>
  <c r="I40" i="189"/>
  <c r="I46" i="189"/>
  <c r="I52" i="189"/>
  <c r="E55" i="189"/>
  <c r="E61" i="189"/>
  <c r="L92" i="189"/>
  <c r="H55" i="189"/>
  <c r="L53" i="189"/>
  <c r="L40" i="189"/>
  <c r="H33" i="187"/>
  <c r="H48" i="189"/>
  <c r="D61" i="189"/>
  <c r="D45" i="189"/>
  <c r="D50" i="189"/>
  <c r="D33" i="187"/>
  <c r="D42" i="189"/>
  <c r="D47" i="189"/>
  <c r="H50" i="189"/>
  <c r="H39" i="189"/>
  <c r="L52" i="189"/>
  <c r="L41" i="189"/>
  <c r="E44" i="189"/>
  <c r="H47" i="189"/>
  <c r="E50" i="189"/>
  <c r="H53" i="189"/>
  <c r="E43" i="189"/>
  <c r="I57" i="189"/>
  <c r="I63" i="189"/>
  <c r="M51" i="189"/>
  <c r="M38" i="189"/>
  <c r="M60" i="189"/>
  <c r="Q61" i="189"/>
  <c r="Q57" i="189"/>
  <c r="Q53" i="189"/>
  <c r="Q49" i="189"/>
  <c r="Q45" i="189"/>
  <c r="Q41" i="189"/>
  <c r="E40" i="189"/>
  <c r="I44" i="189"/>
  <c r="E46" i="189"/>
  <c r="I50" i="189"/>
  <c r="E52" i="189"/>
  <c r="E58" i="189"/>
  <c r="I43" i="189"/>
  <c r="I49" i="189"/>
  <c r="I55" i="189"/>
  <c r="E57" i="189"/>
  <c r="I61" i="189"/>
  <c r="E63" i="189"/>
  <c r="J92" i="189"/>
  <c r="M56" i="189"/>
  <c r="M40" i="189"/>
  <c r="M59" i="189"/>
  <c r="M43" i="189"/>
  <c r="M62" i="189"/>
  <c r="M46" i="189"/>
  <c r="M45" i="189"/>
  <c r="M61" i="189"/>
  <c r="U61" i="189"/>
  <c r="I92" i="189"/>
  <c r="I38" i="189"/>
  <c r="I42" i="189"/>
  <c r="I48" i="189"/>
  <c r="I54" i="189"/>
  <c r="E56" i="189"/>
  <c r="I60" i="189"/>
  <c r="E62" i="189"/>
  <c r="E39" i="189"/>
  <c r="I41" i="189"/>
  <c r="E45" i="189"/>
  <c r="I47" i="189"/>
  <c r="E51" i="189"/>
  <c r="I53" i="189"/>
  <c r="I59" i="189"/>
  <c r="U59" i="189"/>
  <c r="U54" i="189"/>
  <c r="U49" i="189"/>
  <c r="I33" i="187"/>
  <c r="E38" i="189"/>
  <c r="E42" i="189"/>
  <c r="E48" i="189"/>
  <c r="E54" i="189"/>
  <c r="I56" i="189"/>
  <c r="E60" i="189"/>
  <c r="I62" i="189"/>
  <c r="F92" i="189"/>
  <c r="I39" i="189"/>
  <c r="E41" i="189"/>
  <c r="I45" i="189"/>
  <c r="E47" i="189"/>
  <c r="E53" i="189"/>
  <c r="M52" i="189"/>
  <c r="M55" i="189"/>
  <c r="M39" i="189"/>
  <c r="M58" i="189"/>
  <c r="M42" i="189"/>
  <c r="M49" i="189"/>
  <c r="M44" i="189"/>
  <c r="M63" i="189"/>
  <c r="M47" i="189"/>
  <c r="M50" i="189"/>
  <c r="M41" i="189"/>
  <c r="M57" i="189"/>
  <c r="P50" i="188"/>
  <c r="I55" i="188"/>
  <c r="P39" i="188"/>
  <c r="P55" i="188"/>
  <c r="G60" i="188"/>
  <c r="G62" i="188"/>
  <c r="E63" i="188"/>
  <c r="E52" i="188"/>
  <c r="E43" i="188"/>
  <c r="G44" i="188"/>
  <c r="G49" i="188"/>
  <c r="I49" i="188"/>
  <c r="K40" i="188"/>
  <c r="K39" i="188"/>
  <c r="M48" i="188"/>
  <c r="M42" i="188"/>
  <c r="P62" i="188"/>
  <c r="Q58" i="188"/>
  <c r="Q50" i="188"/>
  <c r="Q42" i="188"/>
  <c r="R54" i="188"/>
  <c r="R38" i="188"/>
  <c r="M62" i="188"/>
  <c r="M51" i="188"/>
  <c r="P52" i="188"/>
  <c r="K38" i="188"/>
  <c r="P47" i="188"/>
  <c r="P63" i="188"/>
  <c r="K59" i="188"/>
  <c r="G52" i="188"/>
  <c r="G57" i="188"/>
  <c r="G41" i="188"/>
  <c r="K50" i="188"/>
  <c r="K49" i="188"/>
  <c r="Q62" i="188"/>
  <c r="Q54" i="188"/>
  <c r="Q46" i="188"/>
  <c r="R62" i="188"/>
  <c r="M41" i="188"/>
  <c r="M49" i="188"/>
  <c r="M39" i="188"/>
  <c r="M55" i="188"/>
  <c r="M44" i="188"/>
  <c r="M60" i="188"/>
  <c r="M58" i="188"/>
  <c r="M33" i="187"/>
  <c r="M45" i="188"/>
  <c r="M53" i="188"/>
  <c r="M47" i="188"/>
  <c r="M63" i="188"/>
  <c r="M52" i="188"/>
  <c r="M57" i="188"/>
  <c r="M92" i="188"/>
  <c r="I41" i="188"/>
  <c r="I48" i="188"/>
  <c r="I42" i="188"/>
  <c r="I59" i="188"/>
  <c r="I46" i="188"/>
  <c r="I53" i="188"/>
  <c r="I51" i="188"/>
  <c r="I92" i="188"/>
  <c r="I47" i="188"/>
  <c r="I63" i="188"/>
  <c r="I45" i="188"/>
  <c r="I60" i="188"/>
  <c r="I54" i="188"/>
  <c r="I62" i="188"/>
  <c r="I38" i="188"/>
  <c r="E33" i="187"/>
  <c r="E45" i="188"/>
  <c r="E53" i="188"/>
  <c r="E38" i="188"/>
  <c r="E46" i="188"/>
  <c r="E54" i="188"/>
  <c r="E61" i="188"/>
  <c r="E62" i="188"/>
  <c r="F92" i="188"/>
  <c r="E41" i="188"/>
  <c r="E49" i="188"/>
  <c r="E57" i="188"/>
  <c r="E42" i="188"/>
  <c r="E50" i="188"/>
  <c r="E60" i="188"/>
  <c r="E58" i="188"/>
  <c r="J92" i="188"/>
  <c r="I58" i="188"/>
  <c r="I43" i="188"/>
  <c r="I61" i="188"/>
  <c r="E59" i="188"/>
  <c r="E48" i="188"/>
  <c r="E55" i="188"/>
  <c r="E39" i="188"/>
  <c r="I52" i="188"/>
  <c r="M61" i="188"/>
  <c r="M40" i="188"/>
  <c r="M54" i="188"/>
  <c r="M38" i="188"/>
  <c r="I56" i="188"/>
  <c r="I50" i="188"/>
  <c r="E44" i="188"/>
  <c r="E51" i="188"/>
  <c r="I40" i="188"/>
  <c r="M59" i="188"/>
  <c r="M50" i="188"/>
  <c r="R41" i="188"/>
  <c r="R45" i="188"/>
  <c r="R49" i="188"/>
  <c r="R53" i="188"/>
  <c r="R57" i="188"/>
  <c r="R61" i="188"/>
  <c r="R39" i="188"/>
  <c r="R43" i="188"/>
  <c r="R47" i="188"/>
  <c r="R51" i="188"/>
  <c r="R55" i="188"/>
  <c r="R59" i="188"/>
  <c r="R63" i="188"/>
  <c r="R33" i="187"/>
  <c r="R40" i="188"/>
  <c r="R44" i="188"/>
  <c r="R48" i="188"/>
  <c r="R52" i="188"/>
  <c r="R56" i="188"/>
  <c r="R60" i="188"/>
  <c r="P60" i="188"/>
  <c r="P58" i="188"/>
  <c r="K51" i="188"/>
  <c r="P92" i="188"/>
  <c r="P45" i="188"/>
  <c r="P53" i="188"/>
  <c r="P61" i="188"/>
  <c r="K62" i="188"/>
  <c r="C40" i="188"/>
  <c r="C48" i="188"/>
  <c r="C56" i="188"/>
  <c r="C38" i="188"/>
  <c r="G59" i="188"/>
  <c r="K61" i="188"/>
  <c r="C39" i="188"/>
  <c r="C47" i="188"/>
  <c r="C55" i="188"/>
  <c r="C63" i="188"/>
  <c r="C33" i="187"/>
  <c r="G54" i="188"/>
  <c r="G46" i="188"/>
  <c r="G38" i="188"/>
  <c r="G51" i="188"/>
  <c r="G43" i="188"/>
  <c r="G33" i="187"/>
  <c r="K52" i="188"/>
  <c r="K42" i="188"/>
  <c r="K53" i="188"/>
  <c r="K41" i="188"/>
  <c r="L92" i="188"/>
  <c r="P38" i="188"/>
  <c r="P48" i="188"/>
  <c r="Q61" i="188"/>
  <c r="Q57" i="188"/>
  <c r="Q53" i="188"/>
  <c r="Q49" i="188"/>
  <c r="Q45" i="188"/>
  <c r="Q41" i="188"/>
  <c r="Q92" i="188"/>
  <c r="P33" i="187"/>
  <c r="P44" i="188"/>
  <c r="P42" i="188"/>
  <c r="K46" i="188"/>
  <c r="P41" i="188"/>
  <c r="P49" i="188"/>
  <c r="P57" i="188"/>
  <c r="K60" i="188"/>
  <c r="C44" i="188"/>
  <c r="C52" i="188"/>
  <c r="C60" i="188"/>
  <c r="K58" i="188"/>
  <c r="G63" i="188"/>
  <c r="C43" i="188"/>
  <c r="C51" i="188"/>
  <c r="C59" i="188"/>
  <c r="G50" i="188"/>
  <c r="G42" i="188"/>
  <c r="G55" i="188"/>
  <c r="G47" i="188"/>
  <c r="K48" i="188"/>
  <c r="K57" i="188"/>
  <c r="K47" i="188"/>
  <c r="P56" i="188"/>
  <c r="P40" i="188"/>
  <c r="Q63" i="188"/>
  <c r="Q59" i="188"/>
  <c r="Q55" i="188"/>
  <c r="Q51" i="188"/>
  <c r="Q47" i="188"/>
  <c r="Q43" i="188"/>
  <c r="Q39" i="188"/>
  <c r="Q33" i="187"/>
  <c r="O33" i="134"/>
  <c r="O38" i="129"/>
  <c r="O60" i="129"/>
  <c r="O41" i="129"/>
  <c r="O49" i="129"/>
  <c r="O57" i="129"/>
  <c r="H59" i="129"/>
  <c r="C48" i="129"/>
  <c r="C56" i="129"/>
  <c r="C38" i="129"/>
  <c r="D48" i="129"/>
  <c r="C39" i="129"/>
  <c r="C47" i="129"/>
  <c r="C55" i="129"/>
  <c r="C63" i="129"/>
  <c r="L60" i="129"/>
  <c r="C40" i="129"/>
  <c r="O48" i="129"/>
  <c r="O56" i="129"/>
  <c r="O54" i="129"/>
  <c r="O52" i="129"/>
  <c r="O43" i="129"/>
  <c r="O51" i="129"/>
  <c r="O59" i="129"/>
  <c r="J41" i="129"/>
  <c r="C42" i="129"/>
  <c r="C50" i="129"/>
  <c r="C58" i="129"/>
  <c r="J38" i="129"/>
  <c r="J40" i="129"/>
  <c r="J44" i="129"/>
  <c r="D46" i="129"/>
  <c r="J50" i="129"/>
  <c r="J54" i="129"/>
  <c r="J56" i="129"/>
  <c r="F60" i="129"/>
  <c r="C41" i="129"/>
  <c r="C49" i="129"/>
  <c r="C57" i="129"/>
  <c r="N59" i="129"/>
  <c r="N51" i="129"/>
  <c r="N43" i="129"/>
  <c r="O50" i="129"/>
  <c r="P60" i="129"/>
  <c r="Q60" i="129"/>
  <c r="Q55" i="129"/>
  <c r="Q49" i="129"/>
  <c r="Q44" i="129"/>
  <c r="Q39" i="129"/>
  <c r="R49" i="129"/>
  <c r="O46" i="129"/>
  <c r="O40" i="129"/>
  <c r="O39" i="129"/>
  <c r="O47" i="129"/>
  <c r="O55" i="129"/>
  <c r="O63" i="129"/>
  <c r="H49" i="129"/>
  <c r="C46" i="129"/>
  <c r="C54" i="129"/>
  <c r="C62" i="129"/>
  <c r="C45" i="129"/>
  <c r="C53" i="129"/>
  <c r="J39" i="129"/>
  <c r="N63" i="129"/>
  <c r="N55" i="129"/>
  <c r="N47" i="129"/>
  <c r="N39" i="129"/>
  <c r="Q63" i="129"/>
  <c r="Q57" i="129"/>
  <c r="Q52" i="129"/>
  <c r="Q47" i="129"/>
  <c r="Q41" i="129"/>
  <c r="Q92" i="129"/>
  <c r="R57" i="129"/>
  <c r="U54" i="129"/>
  <c r="M92" i="129"/>
  <c r="L39" i="129"/>
  <c r="L43" i="129"/>
  <c r="L47" i="129"/>
  <c r="L51" i="129"/>
  <c r="L55" i="129"/>
  <c r="L59" i="129"/>
  <c r="L63" i="129"/>
  <c r="L41" i="129"/>
  <c r="L45" i="129"/>
  <c r="L49" i="129"/>
  <c r="L53" i="129"/>
  <c r="L57" i="129"/>
  <c r="L61" i="129"/>
  <c r="L92" i="129"/>
  <c r="L38" i="129"/>
  <c r="L42" i="129"/>
  <c r="L46" i="129"/>
  <c r="L50" i="129"/>
  <c r="L54" i="129"/>
  <c r="L58" i="129"/>
  <c r="H60" i="129"/>
  <c r="H54" i="129"/>
  <c r="H40" i="129"/>
  <c r="H53" i="129"/>
  <c r="H47" i="129"/>
  <c r="H41" i="129"/>
  <c r="H39" i="129"/>
  <c r="H56" i="129"/>
  <c r="H50" i="129"/>
  <c r="H44" i="129"/>
  <c r="H38" i="129"/>
  <c r="I92" i="129"/>
  <c r="H63" i="129"/>
  <c r="H57" i="129"/>
  <c r="H51" i="129"/>
  <c r="D39" i="129"/>
  <c r="E92" i="129"/>
  <c r="D56" i="129"/>
  <c r="D50" i="129"/>
  <c r="D44" i="129"/>
  <c r="D38" i="129"/>
  <c r="D63" i="129"/>
  <c r="D57" i="129"/>
  <c r="D51" i="129"/>
  <c r="D60" i="129"/>
  <c r="D54" i="129"/>
  <c r="D40" i="129"/>
  <c r="D53" i="129"/>
  <c r="D47" i="129"/>
  <c r="D41" i="129"/>
  <c r="R42" i="129"/>
  <c r="R46" i="129"/>
  <c r="R50" i="129"/>
  <c r="R54" i="129"/>
  <c r="R58" i="129"/>
  <c r="R62" i="129"/>
  <c r="R40" i="129"/>
  <c r="R44" i="129"/>
  <c r="R48" i="129"/>
  <c r="R52" i="129"/>
  <c r="R56" i="129"/>
  <c r="R60" i="129"/>
  <c r="R33" i="134"/>
  <c r="R38" i="129"/>
  <c r="R39" i="129"/>
  <c r="R43" i="129"/>
  <c r="R47" i="129"/>
  <c r="R51" i="129"/>
  <c r="R55" i="129"/>
  <c r="R59" i="129"/>
  <c r="R63" i="129"/>
  <c r="H43" i="129"/>
  <c r="H45" i="129"/>
  <c r="H55" i="129"/>
  <c r="D42" i="129"/>
  <c r="D52" i="129"/>
  <c r="D62" i="129"/>
  <c r="H33" i="134"/>
  <c r="L52" i="129"/>
  <c r="R61" i="129"/>
  <c r="R53" i="129"/>
  <c r="R45" i="129"/>
  <c r="R92" i="129"/>
  <c r="H92" i="129"/>
  <c r="D49" i="129"/>
  <c r="D59" i="129"/>
  <c r="D61" i="129"/>
  <c r="H42" i="129"/>
  <c r="H52" i="129"/>
  <c r="H62" i="129"/>
  <c r="L62" i="129"/>
  <c r="L48" i="129"/>
  <c r="L33" i="134"/>
  <c r="D43" i="129"/>
  <c r="D45" i="129"/>
  <c r="D55" i="129"/>
  <c r="H46" i="129"/>
  <c r="H48" i="129"/>
  <c r="H58" i="129"/>
  <c r="L56" i="129"/>
  <c r="L40" i="129"/>
  <c r="K92" i="129"/>
  <c r="P92" i="129"/>
  <c r="F43" i="129"/>
  <c r="J45" i="129"/>
  <c r="F49" i="129"/>
  <c r="F55" i="129"/>
  <c r="J59" i="129"/>
  <c r="F61" i="129"/>
  <c r="F42" i="129"/>
  <c r="J46" i="129"/>
  <c r="F48" i="129"/>
  <c r="J52" i="129"/>
  <c r="J58" i="129"/>
  <c r="F62" i="129"/>
  <c r="N60" i="129"/>
  <c r="N56" i="129"/>
  <c r="N52" i="129"/>
  <c r="N48" i="129"/>
  <c r="N44" i="129"/>
  <c r="N40" i="129"/>
  <c r="Q62" i="129"/>
  <c r="Q58" i="129"/>
  <c r="Q54" i="129"/>
  <c r="Q50" i="129"/>
  <c r="Q46" i="129"/>
  <c r="Q42" i="129"/>
  <c r="J43" i="129"/>
  <c r="F45" i="129"/>
  <c r="J49" i="129"/>
  <c r="J55" i="129"/>
  <c r="F59" i="129"/>
  <c r="J61" i="129"/>
  <c r="J42" i="129"/>
  <c r="F46" i="129"/>
  <c r="J48" i="129"/>
  <c r="F52" i="129"/>
  <c r="N62" i="129"/>
  <c r="N58" i="129"/>
  <c r="N54" i="129"/>
  <c r="N50" i="129"/>
  <c r="N46" i="129"/>
  <c r="N42" i="129"/>
  <c r="N33" i="134"/>
  <c r="N63" i="145"/>
  <c r="U34" i="145"/>
  <c r="U49" i="145" s="1"/>
  <c r="N54" i="145"/>
  <c r="N51" i="145"/>
  <c r="N40" i="145"/>
  <c r="N38" i="145"/>
  <c r="N53" i="145"/>
  <c r="N57" i="145"/>
  <c r="N41" i="145"/>
  <c r="N45" i="145"/>
  <c r="J33" i="134"/>
  <c r="J43" i="145"/>
  <c r="F60" i="145"/>
  <c r="F50" i="145"/>
  <c r="F51" i="145"/>
  <c r="F54" i="145"/>
  <c r="F42" i="145"/>
  <c r="F63" i="145"/>
  <c r="M41" i="145"/>
  <c r="M46" i="145"/>
  <c r="M63" i="145"/>
  <c r="I52" i="145"/>
  <c r="I54" i="145"/>
  <c r="E56" i="145"/>
  <c r="E58" i="145"/>
  <c r="I46" i="145"/>
  <c r="I55" i="145"/>
  <c r="E57" i="145"/>
  <c r="I61" i="145"/>
  <c r="E63" i="145"/>
  <c r="E46" i="145"/>
  <c r="E38" i="145"/>
  <c r="E41" i="145"/>
  <c r="I40" i="145"/>
  <c r="I43" i="145"/>
  <c r="M59" i="145"/>
  <c r="M62" i="145"/>
  <c r="M38" i="145"/>
  <c r="M49" i="145"/>
  <c r="M56" i="145"/>
  <c r="M53" i="145"/>
  <c r="M58" i="145"/>
  <c r="H49" i="145"/>
  <c r="D53" i="145"/>
  <c r="D55" i="145"/>
  <c r="I56" i="145"/>
  <c r="I58" i="145"/>
  <c r="E60" i="145"/>
  <c r="E62" i="145"/>
  <c r="H63" i="145"/>
  <c r="C50" i="145"/>
  <c r="D41" i="145"/>
  <c r="D46" i="145"/>
  <c r="D38" i="145"/>
  <c r="H45" i="145"/>
  <c r="I92" i="145"/>
  <c r="H42" i="145"/>
  <c r="H48" i="145"/>
  <c r="I51" i="145"/>
  <c r="E53" i="145"/>
  <c r="H54" i="145"/>
  <c r="D56" i="145"/>
  <c r="I57" i="145"/>
  <c r="E59" i="145"/>
  <c r="C47" i="145"/>
  <c r="C63" i="145"/>
  <c r="E44" i="145"/>
  <c r="E47" i="145"/>
  <c r="H92" i="145"/>
  <c r="I38" i="145"/>
  <c r="L61" i="145"/>
  <c r="L57" i="145"/>
  <c r="L53" i="145"/>
  <c r="L49" i="145"/>
  <c r="L45" i="145"/>
  <c r="L41" i="145"/>
  <c r="M55" i="145"/>
  <c r="M54" i="145"/>
  <c r="M45" i="145"/>
  <c r="K43" i="145"/>
  <c r="K40" i="145"/>
  <c r="K63" i="145"/>
  <c r="K61" i="145"/>
  <c r="K59" i="145"/>
  <c r="K57" i="145"/>
  <c r="K55" i="145"/>
  <c r="K53" i="145"/>
  <c r="K51" i="145"/>
  <c r="K49" i="145"/>
  <c r="K62" i="145"/>
  <c r="K60" i="145"/>
  <c r="K58" i="145"/>
  <c r="K56" i="145"/>
  <c r="K54" i="145"/>
  <c r="K52" i="145"/>
  <c r="K50" i="145"/>
  <c r="K48" i="145"/>
  <c r="K33" i="134"/>
  <c r="K45" i="145"/>
  <c r="K42" i="145"/>
  <c r="G41" i="145"/>
  <c r="G38" i="145"/>
  <c r="G46" i="145"/>
  <c r="G33" i="134"/>
  <c r="G43" i="145"/>
  <c r="G40" i="145"/>
  <c r="K46" i="145"/>
  <c r="G50" i="145"/>
  <c r="G54" i="145"/>
  <c r="G58" i="145"/>
  <c r="G62" i="145"/>
  <c r="G47" i="145"/>
  <c r="K47" i="145"/>
  <c r="N92" i="145"/>
  <c r="N42" i="145"/>
  <c r="N52" i="145"/>
  <c r="N62" i="145"/>
  <c r="P92" i="145"/>
  <c r="N50" i="145"/>
  <c r="N55" i="145"/>
  <c r="O92" i="145"/>
  <c r="N39" i="145"/>
  <c r="N48" i="145"/>
  <c r="N56" i="145"/>
  <c r="N49" i="145"/>
  <c r="N59" i="145"/>
  <c r="N44" i="145"/>
  <c r="N46" i="145"/>
  <c r="N43" i="145"/>
  <c r="J92" i="145"/>
  <c r="J62" i="145"/>
  <c r="J60" i="145"/>
  <c r="J58" i="145"/>
  <c r="J56" i="145"/>
  <c r="J54" i="145"/>
  <c r="J52" i="145"/>
  <c r="J50" i="145"/>
  <c r="J42" i="145"/>
  <c r="K92" i="145"/>
  <c r="J45" i="145"/>
  <c r="J63" i="145"/>
  <c r="J61" i="145"/>
  <c r="J59" i="145"/>
  <c r="J57" i="145"/>
  <c r="J55" i="145"/>
  <c r="J53" i="145"/>
  <c r="J51" i="145"/>
  <c r="J49" i="145"/>
  <c r="J47" i="145"/>
  <c r="J48" i="145"/>
  <c r="J39" i="145"/>
  <c r="J44" i="145"/>
  <c r="F38" i="145"/>
  <c r="F46" i="145"/>
  <c r="F43" i="145"/>
  <c r="F40" i="145"/>
  <c r="F33" i="134"/>
  <c r="F47" i="145"/>
  <c r="F92" i="145"/>
  <c r="F45" i="145"/>
  <c r="N61" i="145"/>
  <c r="F49" i="145"/>
  <c r="F53" i="145"/>
  <c r="F57" i="145"/>
  <c r="F61" i="145"/>
  <c r="F41" i="145"/>
  <c r="J41" i="145"/>
  <c r="J38" i="145"/>
  <c r="G49" i="145"/>
  <c r="G53" i="145"/>
  <c r="G57" i="145"/>
  <c r="G61" i="145"/>
  <c r="G45" i="145"/>
  <c r="K41" i="145"/>
  <c r="L92" i="145"/>
  <c r="N47" i="145"/>
  <c r="N60" i="145"/>
  <c r="F48" i="145"/>
  <c r="G48" i="145"/>
  <c r="G52" i="145"/>
  <c r="G56" i="145"/>
  <c r="G60" i="145"/>
  <c r="G44" i="145"/>
  <c r="G39" i="145"/>
  <c r="K44" i="145"/>
  <c r="K39" i="145"/>
  <c r="U92" i="145"/>
  <c r="C61" i="145"/>
  <c r="C53" i="145"/>
  <c r="C45" i="145"/>
  <c r="C62" i="145"/>
  <c r="C54" i="145"/>
  <c r="C46" i="145"/>
  <c r="C33" i="134"/>
  <c r="C59" i="145"/>
  <c r="C43" i="145"/>
  <c r="C60" i="145"/>
  <c r="C44" i="145"/>
  <c r="C51" i="145"/>
  <c r="C52" i="145"/>
  <c r="P65" i="76"/>
  <c r="G65" i="76"/>
  <c r="M96" i="76"/>
  <c r="E96" i="76"/>
  <c r="Q96" i="76"/>
  <c r="R96" i="76"/>
  <c r="N97" i="76"/>
  <c r="R97" i="76"/>
  <c r="Q66" i="76"/>
  <c r="P97" i="76"/>
  <c r="O97" i="76"/>
  <c r="N66" i="76"/>
  <c r="K97" i="76"/>
  <c r="J66" i="76"/>
  <c r="J97" i="76"/>
  <c r="L96" i="76"/>
  <c r="I96" i="76"/>
  <c r="Q97" i="76"/>
  <c r="C66" i="76"/>
  <c r="F97" i="76"/>
  <c r="F65" i="76"/>
  <c r="K96" i="76"/>
  <c r="D65" i="76"/>
  <c r="H96" i="76"/>
  <c r="L65" i="76"/>
  <c r="L35" i="76"/>
  <c r="H35" i="76"/>
  <c r="D35" i="76"/>
  <c r="P97" i="190"/>
  <c r="N66" i="190"/>
  <c r="K97" i="190"/>
  <c r="J66" i="190"/>
  <c r="F66" i="190"/>
  <c r="F97" i="190"/>
  <c r="L66" i="190"/>
  <c r="M97" i="190"/>
  <c r="J97" i="190"/>
  <c r="E97" i="190"/>
  <c r="L97" i="190"/>
  <c r="H97" i="190"/>
  <c r="P96" i="190"/>
  <c r="K96" i="190"/>
  <c r="G66" i="190"/>
  <c r="C66" i="190"/>
  <c r="F65" i="190"/>
  <c r="N65" i="190"/>
  <c r="R96" i="190"/>
  <c r="P65" i="190"/>
  <c r="J96" i="190"/>
  <c r="Q65" i="190"/>
  <c r="R97" i="190"/>
  <c r="U66" i="190"/>
  <c r="Q97" i="190"/>
  <c r="Q66" i="190"/>
  <c r="E66" i="190"/>
  <c r="I66" i="190"/>
  <c r="I97" i="190"/>
  <c r="F96" i="190"/>
  <c r="I65" i="190"/>
  <c r="E96" i="190"/>
  <c r="U65" i="190"/>
  <c r="N97" i="190"/>
  <c r="O97" i="190"/>
  <c r="M96" i="190"/>
  <c r="I96" i="190"/>
  <c r="O96" i="190"/>
  <c r="N96" i="190"/>
  <c r="Q61" i="67"/>
  <c r="S61" i="67"/>
  <c r="K62" i="67"/>
  <c r="J43" i="67"/>
  <c r="L61" i="67"/>
  <c r="K24" i="67"/>
  <c r="G24" i="67"/>
  <c r="Q24" i="67"/>
  <c r="H61" i="67"/>
  <c r="J42" i="67"/>
  <c r="I62" i="67"/>
  <c r="J61" i="67"/>
  <c r="E62" i="67"/>
  <c r="J62" i="67"/>
  <c r="F62" i="67"/>
  <c r="R24" i="67"/>
  <c r="F61" i="67"/>
  <c r="U42" i="67"/>
  <c r="E62" i="179"/>
  <c r="P61" i="179"/>
  <c r="C42" i="179"/>
  <c r="L62" i="179"/>
  <c r="Q61" i="179"/>
  <c r="E61" i="179"/>
  <c r="R61" i="179"/>
  <c r="G61" i="179"/>
  <c r="F62" i="179"/>
  <c r="F43" i="179"/>
  <c r="E42" i="179"/>
  <c r="N61" i="179"/>
  <c r="O61" i="179"/>
  <c r="Q42" i="179"/>
  <c r="M61" i="179"/>
  <c r="J61" i="179"/>
  <c r="C43" i="179"/>
  <c r="G62" i="179"/>
  <c r="G43" i="179"/>
  <c r="O62" i="179"/>
  <c r="N62" i="179"/>
  <c r="N43" i="179"/>
  <c r="P62" i="179"/>
  <c r="J43" i="179"/>
  <c r="J62" i="179"/>
  <c r="K62" i="179"/>
  <c r="R62" i="179"/>
  <c r="Q62" i="179"/>
  <c r="Q43" i="179"/>
  <c r="K43" i="179"/>
  <c r="D42" i="179"/>
  <c r="G42" i="179"/>
  <c r="L61" i="179"/>
  <c r="U42" i="179"/>
  <c r="H24" i="179"/>
  <c r="H62" i="179" s="1"/>
  <c r="H61" i="179"/>
  <c r="I61" i="179"/>
  <c r="M42" i="179"/>
  <c r="F24" i="54"/>
  <c r="F43" i="54" s="1"/>
  <c r="L42" i="54"/>
  <c r="G42" i="54"/>
  <c r="L61" i="54"/>
  <c r="N43" i="54"/>
  <c r="O62" i="54"/>
  <c r="P62" i="54"/>
  <c r="J43" i="54"/>
  <c r="D43" i="54"/>
  <c r="C43" i="54"/>
  <c r="J62" i="54"/>
  <c r="Q43" i="54"/>
  <c r="R62" i="54"/>
  <c r="G43" i="54"/>
  <c r="P43" i="54"/>
  <c r="Q62" i="54"/>
  <c r="N62" i="54"/>
  <c r="H42" i="54"/>
  <c r="L24" i="54"/>
  <c r="H24" i="54"/>
  <c r="I61" i="54"/>
  <c r="K24" i="54"/>
  <c r="E24" i="54"/>
  <c r="N42" i="54"/>
  <c r="E61" i="54"/>
  <c r="P42" i="178"/>
  <c r="C43" i="178"/>
  <c r="F61" i="178"/>
  <c r="E42" i="178"/>
  <c r="P62" i="178"/>
  <c r="P43" i="178"/>
  <c r="E62" i="178"/>
  <c r="E43" i="178"/>
  <c r="F62" i="178"/>
  <c r="G62" i="178"/>
  <c r="F43" i="178"/>
  <c r="M62" i="178"/>
  <c r="L43" i="178"/>
  <c r="G61" i="178"/>
  <c r="U42" i="178"/>
  <c r="H24" i="178"/>
  <c r="P61" i="178"/>
  <c r="J62" i="178"/>
  <c r="H61" i="178"/>
  <c r="L61" i="178"/>
  <c r="M61" i="178"/>
  <c r="I61" i="178"/>
  <c r="M43" i="178"/>
  <c r="Q61" i="178"/>
  <c r="K24" i="178"/>
  <c r="Q42" i="178"/>
  <c r="Q24" i="178"/>
  <c r="Q62" i="178" s="1"/>
  <c r="H65" i="53"/>
  <c r="H45" i="53"/>
  <c r="M64" i="53"/>
  <c r="L25" i="53"/>
  <c r="L45" i="53" s="1"/>
  <c r="R64" i="53"/>
  <c r="I65" i="53"/>
  <c r="U44" i="53"/>
  <c r="C44" i="53"/>
  <c r="I64" i="53"/>
  <c r="M65" i="53"/>
  <c r="C25" i="53"/>
  <c r="L65" i="53"/>
  <c r="K45" i="53"/>
  <c r="N65" i="53"/>
  <c r="J45" i="53"/>
  <c r="E64" i="53"/>
  <c r="P44" i="53"/>
  <c r="K44" i="53"/>
  <c r="K64" i="53"/>
  <c r="J65" i="53"/>
  <c r="D45" i="53"/>
  <c r="O64" i="53"/>
  <c r="O25" i="53"/>
  <c r="O45" i="53" s="1"/>
  <c r="I45" i="53"/>
  <c r="P25" i="53"/>
  <c r="E25" i="53"/>
  <c r="Q25" i="53"/>
  <c r="F45" i="53"/>
  <c r="E44" i="53"/>
  <c r="U42" i="177"/>
  <c r="P61" i="177"/>
  <c r="E61" i="177"/>
  <c r="R61" i="177"/>
  <c r="F61" i="177"/>
  <c r="Q43" i="177"/>
  <c r="R62" i="177"/>
  <c r="L43" i="177"/>
  <c r="M62" i="177"/>
  <c r="L62" i="177"/>
  <c r="H43" i="177"/>
  <c r="I62" i="177"/>
  <c r="O62" i="177"/>
  <c r="N43" i="177"/>
  <c r="P62" i="177"/>
  <c r="N62" i="177"/>
  <c r="D43" i="177"/>
  <c r="E62" i="177"/>
  <c r="N42" i="177"/>
  <c r="L61" i="177"/>
  <c r="H62" i="177"/>
  <c r="F42" i="177"/>
  <c r="L42" i="177"/>
  <c r="J24" i="177"/>
  <c r="C24" i="177"/>
  <c r="F24" i="177"/>
  <c r="C42" i="177"/>
  <c r="I61" i="177"/>
  <c r="Q62" i="177"/>
  <c r="N42" i="52"/>
  <c r="K61" i="52"/>
  <c r="G42" i="52"/>
  <c r="G61" i="52"/>
  <c r="J62" i="52"/>
  <c r="D43" i="52"/>
  <c r="E62" i="52"/>
  <c r="G43" i="52"/>
  <c r="C43" i="52"/>
  <c r="K62" i="52"/>
  <c r="J43" i="52"/>
  <c r="R62" i="52"/>
  <c r="Q62" i="52"/>
  <c r="Q43" i="52"/>
  <c r="N43" i="52"/>
  <c r="P62" i="52"/>
  <c r="N62" i="52"/>
  <c r="O24" i="52"/>
  <c r="O43" i="52" s="1"/>
  <c r="L24" i="52"/>
  <c r="H24" i="52"/>
  <c r="F62" i="52"/>
  <c r="I43" i="52"/>
  <c r="L61" i="52"/>
  <c r="M61" i="52"/>
  <c r="G62" i="52"/>
  <c r="N61" i="52"/>
  <c r="D42" i="52"/>
  <c r="H61" i="52"/>
  <c r="J42" i="52"/>
  <c r="J61" i="176"/>
  <c r="C42" i="176"/>
  <c r="N24" i="176"/>
  <c r="U42" i="176"/>
  <c r="P42" i="176"/>
  <c r="H61" i="176"/>
  <c r="M62" i="176"/>
  <c r="L43" i="176"/>
  <c r="I62" i="176"/>
  <c r="H43" i="176"/>
  <c r="G62" i="176"/>
  <c r="F43" i="176"/>
  <c r="R62" i="176"/>
  <c r="Q43" i="176"/>
  <c r="C43" i="176"/>
  <c r="H62" i="176"/>
  <c r="K61" i="176"/>
  <c r="I61" i="176"/>
  <c r="P24" i="176"/>
  <c r="K24" i="176"/>
  <c r="D24" i="176"/>
  <c r="R61" i="176"/>
  <c r="E24" i="176"/>
  <c r="J62" i="176"/>
  <c r="M61" i="176"/>
  <c r="E42" i="176"/>
  <c r="Q42" i="176"/>
  <c r="P61" i="176"/>
  <c r="J43" i="176"/>
  <c r="H42" i="176"/>
  <c r="L61" i="176"/>
  <c r="J24" i="51"/>
  <c r="P61" i="51"/>
  <c r="R62" i="51"/>
  <c r="Q61" i="51"/>
  <c r="R61" i="51"/>
  <c r="P24" i="51"/>
  <c r="E24" i="51"/>
  <c r="G24" i="51"/>
  <c r="R62" i="175"/>
  <c r="Q61" i="175"/>
  <c r="P61" i="175"/>
  <c r="N24" i="175"/>
  <c r="J24" i="175"/>
  <c r="D24" i="175"/>
  <c r="F24" i="175"/>
  <c r="Q61" i="50"/>
  <c r="G24" i="50"/>
  <c r="I24" i="50"/>
  <c r="R61" i="50"/>
  <c r="P62" i="50"/>
  <c r="P61" i="50"/>
  <c r="Q24" i="50"/>
  <c r="U42" i="174"/>
  <c r="H61" i="174"/>
  <c r="L24" i="174"/>
  <c r="M62" i="174" s="1"/>
  <c r="O61" i="174"/>
  <c r="K61" i="174"/>
  <c r="Q24" i="174"/>
  <c r="F61" i="174"/>
  <c r="K43" i="174"/>
  <c r="F62" i="174"/>
  <c r="E43" i="174"/>
  <c r="D43" i="174"/>
  <c r="C42" i="174"/>
  <c r="L61" i="174"/>
  <c r="F43" i="174"/>
  <c r="Q61" i="174"/>
  <c r="I62" i="174"/>
  <c r="D42" i="174"/>
  <c r="K42" i="174"/>
  <c r="E42" i="174"/>
  <c r="N42" i="174"/>
  <c r="P61" i="174"/>
  <c r="N24" i="174"/>
  <c r="J24" i="174"/>
  <c r="P24" i="174"/>
  <c r="C24" i="174"/>
  <c r="H62" i="174"/>
  <c r="Q62" i="49"/>
  <c r="P62" i="49"/>
  <c r="L25" i="49"/>
  <c r="K24" i="49"/>
  <c r="E24" i="49"/>
  <c r="F24" i="49"/>
  <c r="R62" i="49"/>
  <c r="F62" i="173"/>
  <c r="E43" i="173"/>
  <c r="F61" i="173"/>
  <c r="G42" i="173"/>
  <c r="Q24" i="173"/>
  <c r="Q43" i="173" s="1"/>
  <c r="U42" i="173"/>
  <c r="G62" i="173"/>
  <c r="D42" i="173"/>
  <c r="C42" i="173"/>
  <c r="E61" i="173"/>
  <c r="F43" i="173"/>
  <c r="Q61" i="173"/>
  <c r="D43" i="173"/>
  <c r="E62" i="173"/>
  <c r="R62" i="173"/>
  <c r="P24" i="173"/>
  <c r="K24" i="173"/>
  <c r="C24" i="173"/>
  <c r="H62" i="173"/>
  <c r="P42" i="173"/>
  <c r="L61" i="173"/>
  <c r="P61" i="173"/>
  <c r="K61" i="173"/>
  <c r="M62" i="173"/>
  <c r="C42" i="48"/>
  <c r="J62" i="48"/>
  <c r="P61" i="48"/>
  <c r="I62" i="48"/>
  <c r="H43" i="48"/>
  <c r="C43" i="48"/>
  <c r="E43" i="48"/>
  <c r="H42" i="48"/>
  <c r="E61" i="48"/>
  <c r="I61" i="48"/>
  <c r="Q61" i="48"/>
  <c r="Q24" i="48"/>
  <c r="L24" i="48"/>
  <c r="D24" i="48"/>
  <c r="P42" i="48"/>
  <c r="L61" i="48"/>
  <c r="L42" i="48"/>
  <c r="M43" i="48"/>
  <c r="R61" i="48"/>
  <c r="P24" i="48"/>
  <c r="K24" i="48"/>
  <c r="G24" i="48"/>
  <c r="O62" i="48"/>
  <c r="K61" i="48"/>
  <c r="P25" i="172"/>
  <c r="I25" i="172"/>
  <c r="R64" i="172"/>
  <c r="R65" i="172"/>
  <c r="D25" i="47"/>
  <c r="H25" i="47"/>
  <c r="P25" i="47"/>
  <c r="Q25" i="47"/>
  <c r="Q65" i="47" s="1"/>
  <c r="Q64" i="47"/>
  <c r="R62" i="171"/>
  <c r="Q62" i="171"/>
  <c r="P62" i="171"/>
  <c r="L24" i="171"/>
  <c r="H24" i="171"/>
  <c r="P61" i="171"/>
  <c r="K24" i="171"/>
  <c r="E24" i="171"/>
  <c r="R62" i="170"/>
  <c r="M24" i="170"/>
  <c r="C25" i="46"/>
  <c r="R64" i="46"/>
  <c r="R65" i="46"/>
  <c r="Q64" i="46"/>
  <c r="P64" i="46"/>
  <c r="P25" i="46"/>
  <c r="K25" i="46"/>
  <c r="E25" i="46"/>
  <c r="R61" i="170"/>
  <c r="Q62" i="170"/>
  <c r="F24" i="170"/>
  <c r="C24" i="170"/>
  <c r="O24" i="170"/>
  <c r="P62" i="170"/>
  <c r="U49" i="38"/>
  <c r="U63" i="38"/>
  <c r="U51" i="38"/>
  <c r="U62" i="38"/>
  <c r="U46" i="38"/>
  <c r="U38" i="38"/>
  <c r="U48" i="38"/>
  <c r="U40" i="38"/>
  <c r="U50" i="38"/>
  <c r="U57" i="38"/>
  <c r="U60" i="38"/>
  <c r="U52" i="38"/>
  <c r="U59" i="38"/>
  <c r="U45" i="38"/>
  <c r="U53" i="38"/>
  <c r="U47" i="38"/>
  <c r="U42" i="38"/>
  <c r="U61" i="38"/>
  <c r="U54" i="38"/>
  <c r="U39" i="38"/>
  <c r="U55" i="38"/>
  <c r="U41" i="38"/>
  <c r="U58" i="38"/>
  <c r="U44" i="38"/>
  <c r="U43" i="38"/>
  <c r="U56" i="38"/>
  <c r="Q38" i="38"/>
  <c r="L57" i="38"/>
  <c r="L41" i="38"/>
  <c r="D35" i="191"/>
  <c r="D60" i="38"/>
  <c r="H49" i="38"/>
  <c r="H38" i="38"/>
  <c r="D45" i="38"/>
  <c r="D53" i="38"/>
  <c r="D61" i="38"/>
  <c r="H56" i="38"/>
  <c r="H40" i="38"/>
  <c r="D42" i="38"/>
  <c r="D46" i="38"/>
  <c r="H50" i="38"/>
  <c r="H55" i="38"/>
  <c r="H60" i="38"/>
  <c r="L59" i="38"/>
  <c r="L54" i="38"/>
  <c r="L48" i="38"/>
  <c r="L43" i="38"/>
  <c r="L38" i="38"/>
  <c r="D63" i="38"/>
  <c r="Q63" i="38"/>
  <c r="Q61" i="38"/>
  <c r="Q59" i="38"/>
  <c r="Q57" i="38"/>
  <c r="Q55" i="38"/>
  <c r="Q53" i="38"/>
  <c r="Q51" i="38"/>
  <c r="Q49" i="38"/>
  <c r="Q47" i="38"/>
  <c r="Q45" i="38"/>
  <c r="Q43" i="38"/>
  <c r="Q41" i="38"/>
  <c r="Q39" i="38"/>
  <c r="L53" i="38"/>
  <c r="L63" i="38"/>
  <c r="H57" i="38"/>
  <c r="H46" i="38"/>
  <c r="D39" i="38"/>
  <c r="D47" i="38"/>
  <c r="D55" i="38"/>
  <c r="H51" i="38"/>
  <c r="H63" i="38"/>
  <c r="D38" i="38"/>
  <c r="H42" i="38"/>
  <c r="H47" i="38"/>
  <c r="H52" i="38"/>
  <c r="D56" i="38"/>
  <c r="H61" i="38"/>
  <c r="L58" i="38"/>
  <c r="L52" i="38"/>
  <c r="L47" i="38"/>
  <c r="L42" i="38"/>
  <c r="L49" i="38"/>
  <c r="H54" i="38"/>
  <c r="D44" i="38"/>
  <c r="D41" i="38"/>
  <c r="D49" i="38"/>
  <c r="D57" i="38"/>
  <c r="H48" i="38"/>
  <c r="H35" i="191"/>
  <c r="H39" i="38"/>
  <c r="H44" i="38"/>
  <c r="D48" i="38"/>
  <c r="D58" i="38"/>
  <c r="L56" i="38"/>
  <c r="L51" i="38"/>
  <c r="L46" i="38"/>
  <c r="Q62" i="38"/>
  <c r="Q60" i="38"/>
  <c r="Q58" i="38"/>
  <c r="Q56" i="38"/>
  <c r="Q54" i="38"/>
  <c r="Q52" i="38"/>
  <c r="Q50" i="38"/>
  <c r="Q48" i="38"/>
  <c r="Q46" i="38"/>
  <c r="Q44" i="38"/>
  <c r="Q42" i="38"/>
  <c r="Q40" i="38"/>
  <c r="C35" i="191"/>
  <c r="C42" i="183"/>
  <c r="C60" i="183"/>
  <c r="C61" i="183"/>
  <c r="C39" i="183"/>
  <c r="G62" i="183"/>
  <c r="G39" i="183"/>
  <c r="K56" i="183"/>
  <c r="K43" i="183"/>
  <c r="O46" i="183"/>
  <c r="O44" i="183"/>
  <c r="O62" i="183"/>
  <c r="O53" i="183"/>
  <c r="O43" i="183"/>
  <c r="O42" i="183"/>
  <c r="G35" i="191"/>
  <c r="O49" i="183"/>
  <c r="C64" i="183"/>
  <c r="G58" i="183"/>
  <c r="G52" i="183"/>
  <c r="K41" i="183"/>
  <c r="K44" i="183"/>
  <c r="K47" i="183"/>
  <c r="K59" i="183"/>
  <c r="K62" i="183"/>
  <c r="K39" i="183"/>
  <c r="C51" i="183"/>
  <c r="Q94" i="183"/>
  <c r="G63" i="183"/>
  <c r="G48" i="183"/>
  <c r="C43" i="183"/>
  <c r="C52" i="183"/>
  <c r="C47" i="183"/>
  <c r="G45" i="183"/>
  <c r="G54" i="183"/>
  <c r="G41" i="183"/>
  <c r="K53" i="183"/>
  <c r="C41" i="183"/>
  <c r="O57" i="183"/>
  <c r="O39" i="183"/>
  <c r="O52" i="183"/>
  <c r="O41" i="183"/>
  <c r="O51" i="183"/>
  <c r="O50" i="183"/>
  <c r="O61" i="183"/>
  <c r="C62" i="183"/>
  <c r="G56" i="183"/>
  <c r="C50" i="183"/>
  <c r="G44" i="183"/>
  <c r="K42" i="183"/>
  <c r="K45" i="183"/>
  <c r="K48" i="183"/>
  <c r="K51" i="183"/>
  <c r="K54" i="183"/>
  <c r="K57" i="183"/>
  <c r="G53" i="183"/>
  <c r="C58" i="183"/>
  <c r="C49" i="183"/>
  <c r="C44" i="183"/>
  <c r="C55" i="183"/>
  <c r="G55" i="183"/>
  <c r="G46" i="183"/>
  <c r="G49" i="183"/>
  <c r="K49" i="183"/>
  <c r="C40" i="183"/>
  <c r="O47" i="183"/>
  <c r="O64" i="183"/>
  <c r="O55" i="183"/>
  <c r="O40" i="183"/>
  <c r="O59" i="183"/>
  <c r="O58" i="183"/>
  <c r="K35" i="191"/>
  <c r="G60" i="183"/>
  <c r="C56" i="183"/>
  <c r="C48" i="183"/>
  <c r="G42" i="183"/>
  <c r="G43" i="183"/>
  <c r="G47" i="183"/>
  <c r="K52" i="183"/>
  <c r="K55" i="183"/>
  <c r="K58" i="183"/>
  <c r="K63" i="183"/>
  <c r="K60" i="183"/>
  <c r="M63" i="49" l="1"/>
  <c r="L63" i="49"/>
  <c r="L39" i="49"/>
  <c r="L35" i="49"/>
  <c r="L31" i="49"/>
  <c r="L37" i="49"/>
  <c r="L44" i="49"/>
  <c r="L40" i="49"/>
  <c r="L36" i="49"/>
  <c r="L32" i="49"/>
  <c r="L28" i="49"/>
  <c r="L41" i="49"/>
  <c r="L42" i="49"/>
  <c r="L38" i="49"/>
  <c r="L34" i="49"/>
  <c r="L30" i="49"/>
  <c r="L33" i="49"/>
  <c r="L29" i="49"/>
  <c r="U25" i="49"/>
  <c r="U25" i="46"/>
  <c r="U25" i="47"/>
  <c r="H62" i="52"/>
  <c r="U25" i="53"/>
  <c r="G62" i="54"/>
  <c r="T62" i="67"/>
  <c r="S62" i="173"/>
  <c r="R43" i="173"/>
  <c r="S65" i="46"/>
  <c r="P43" i="67"/>
  <c r="P62" i="67"/>
  <c r="M62" i="179"/>
  <c r="L43" i="179"/>
  <c r="P66" i="76"/>
  <c r="U35" i="76"/>
  <c r="U66" i="76" s="1"/>
  <c r="U25" i="172"/>
  <c r="Q43" i="48"/>
  <c r="S62" i="48"/>
  <c r="Q62" i="175"/>
  <c r="S62" i="170"/>
  <c r="P43" i="177"/>
  <c r="U38" i="189"/>
  <c r="U43" i="189"/>
  <c r="U56" i="189"/>
  <c r="U45" i="189"/>
  <c r="U50" i="189"/>
  <c r="U63" i="189"/>
  <c r="U52" i="189"/>
  <c r="U46" i="189"/>
  <c r="U51" i="189"/>
  <c r="U53" i="189"/>
  <c r="U58" i="189"/>
  <c r="U39" i="189"/>
  <c r="U57" i="189"/>
  <c r="U62" i="189"/>
  <c r="U40" i="189"/>
  <c r="U42" i="189"/>
  <c r="U48" i="189"/>
  <c r="U47" i="189"/>
  <c r="U60" i="189"/>
  <c r="U41" i="189"/>
  <c r="U55" i="189"/>
  <c r="U38" i="129"/>
  <c r="U47" i="129"/>
  <c r="U45" i="129"/>
  <c r="U61" i="129"/>
  <c r="U52" i="129"/>
  <c r="U39" i="129"/>
  <c r="U55" i="129"/>
  <c r="U53" i="129"/>
  <c r="U62" i="129"/>
  <c r="U46" i="129"/>
  <c r="U60" i="129"/>
  <c r="U44" i="129"/>
  <c r="U51" i="129"/>
  <c r="U49" i="129"/>
  <c r="U58" i="129"/>
  <c r="U42" i="129"/>
  <c r="U56" i="129"/>
  <c r="U40" i="129"/>
  <c r="U57" i="129"/>
  <c r="U41" i="129"/>
  <c r="U50" i="129"/>
  <c r="U63" i="129"/>
  <c r="U48" i="129"/>
  <c r="U59" i="129"/>
  <c r="U60" i="145"/>
  <c r="U46" i="145"/>
  <c r="U38" i="145"/>
  <c r="U58" i="145"/>
  <c r="U39" i="145"/>
  <c r="U41" i="145"/>
  <c r="U41" i="188"/>
  <c r="U45" i="188"/>
  <c r="U49" i="188"/>
  <c r="U53" i="188"/>
  <c r="U57" i="188"/>
  <c r="U61" i="188"/>
  <c r="U39" i="188"/>
  <c r="U43" i="188"/>
  <c r="U47" i="188"/>
  <c r="U51" i="188"/>
  <c r="U55" i="188"/>
  <c r="U59" i="188"/>
  <c r="U63" i="188"/>
  <c r="U40" i="188"/>
  <c r="U46" i="188"/>
  <c r="U54" i="188"/>
  <c r="U62" i="188"/>
  <c r="U44" i="188"/>
  <c r="U60" i="188"/>
  <c r="U38" i="188"/>
  <c r="U48" i="188"/>
  <c r="U56" i="188"/>
  <c r="U42" i="188"/>
  <c r="U50" i="188"/>
  <c r="U58" i="188"/>
  <c r="U52" i="188"/>
  <c r="U33" i="187"/>
  <c r="U48" i="145"/>
  <c r="U44" i="145"/>
  <c r="U45" i="145"/>
  <c r="U40" i="145"/>
  <c r="U53" i="145"/>
  <c r="U57" i="145"/>
  <c r="U61" i="145"/>
  <c r="U63" i="145"/>
  <c r="U51" i="145"/>
  <c r="U56" i="145"/>
  <c r="U43" i="145"/>
  <c r="U55" i="145"/>
  <c r="U59" i="145"/>
  <c r="U52" i="145"/>
  <c r="U47" i="145"/>
  <c r="U62" i="145"/>
  <c r="U42" i="145"/>
  <c r="U50" i="145"/>
  <c r="U33" i="134"/>
  <c r="U54" i="145"/>
  <c r="I97" i="76"/>
  <c r="H66" i="76"/>
  <c r="H97" i="76"/>
  <c r="D66" i="76"/>
  <c r="E97" i="76"/>
  <c r="M97" i="76"/>
  <c r="L66" i="76"/>
  <c r="L97" i="76"/>
  <c r="S62" i="67"/>
  <c r="U43" i="67"/>
  <c r="Q62" i="67"/>
  <c r="Q43" i="67"/>
  <c r="H62" i="67"/>
  <c r="G43" i="67"/>
  <c r="L62" i="67"/>
  <c r="K43" i="67"/>
  <c r="R62" i="67"/>
  <c r="R43" i="67"/>
  <c r="H43" i="179"/>
  <c r="I62" i="179"/>
  <c r="U43" i="179"/>
  <c r="E43" i="54"/>
  <c r="F62" i="54"/>
  <c r="M62" i="54"/>
  <c r="L43" i="54"/>
  <c r="L62" i="54"/>
  <c r="K43" i="54"/>
  <c r="U43" i="54"/>
  <c r="E62" i="54"/>
  <c r="H43" i="54"/>
  <c r="I62" i="54"/>
  <c r="H62" i="54"/>
  <c r="K62" i="54"/>
  <c r="L62" i="178"/>
  <c r="K62" i="178"/>
  <c r="K43" i="178"/>
  <c r="U43" i="178"/>
  <c r="I62" i="178"/>
  <c r="H62" i="178"/>
  <c r="H43" i="178"/>
  <c r="R62" i="178"/>
  <c r="Q43" i="178"/>
  <c r="O65" i="53"/>
  <c r="C45" i="53"/>
  <c r="F65" i="53"/>
  <c r="E45" i="53"/>
  <c r="U45" i="53"/>
  <c r="P45" i="53"/>
  <c r="Q65" i="53"/>
  <c r="R65" i="53"/>
  <c r="Q45" i="53"/>
  <c r="E65" i="53"/>
  <c r="P65" i="53"/>
  <c r="C43" i="177"/>
  <c r="U43" i="177"/>
  <c r="J62" i="177"/>
  <c r="J43" i="177"/>
  <c r="K62" i="177"/>
  <c r="G62" i="177"/>
  <c r="F62" i="177"/>
  <c r="F43" i="177"/>
  <c r="O62" i="52"/>
  <c r="L43" i="52"/>
  <c r="M62" i="52"/>
  <c r="L62" i="52"/>
  <c r="I62" i="52"/>
  <c r="H43" i="52"/>
  <c r="U43" i="52"/>
  <c r="N43" i="176"/>
  <c r="N62" i="176"/>
  <c r="O62" i="176"/>
  <c r="U43" i="176"/>
  <c r="Q62" i="176"/>
  <c r="P43" i="176"/>
  <c r="P62" i="176"/>
  <c r="E62" i="176"/>
  <c r="D43" i="176"/>
  <c r="E43" i="176"/>
  <c r="F62" i="176"/>
  <c r="L62" i="176"/>
  <c r="K43" i="176"/>
  <c r="K62" i="176"/>
  <c r="Q62" i="51"/>
  <c r="P62" i="51"/>
  <c r="P62" i="175"/>
  <c r="R62" i="50"/>
  <c r="Q62" i="50"/>
  <c r="L62" i="174"/>
  <c r="Q43" i="174"/>
  <c r="R62" i="174"/>
  <c r="L43" i="174"/>
  <c r="P43" i="174"/>
  <c r="U43" i="174"/>
  <c r="Q62" i="174"/>
  <c r="J62" i="174"/>
  <c r="J43" i="174"/>
  <c r="K62" i="174"/>
  <c r="O62" i="174"/>
  <c r="P62" i="174"/>
  <c r="N43" i="174"/>
  <c r="N62" i="174"/>
  <c r="C43" i="174"/>
  <c r="L24" i="49"/>
  <c r="U43" i="173"/>
  <c r="Q62" i="173"/>
  <c r="P43" i="173"/>
  <c r="P62" i="173"/>
  <c r="C43" i="173"/>
  <c r="K62" i="173"/>
  <c r="K43" i="173"/>
  <c r="L62" i="173"/>
  <c r="Q62" i="48"/>
  <c r="G43" i="48"/>
  <c r="H62" i="48"/>
  <c r="D43" i="48"/>
  <c r="E62" i="48"/>
  <c r="K43" i="48"/>
  <c r="L62" i="48"/>
  <c r="K62" i="48"/>
  <c r="L43" i="48"/>
  <c r="M62" i="48"/>
  <c r="R62" i="48"/>
  <c r="P62" i="48"/>
  <c r="U43" i="48"/>
  <c r="P43" i="48"/>
  <c r="Q65" i="172"/>
  <c r="P65" i="172"/>
  <c r="P65" i="47"/>
  <c r="R65" i="47"/>
  <c r="Q65" i="46"/>
  <c r="P65" i="46"/>
  <c r="U35" i="191"/>
  <c r="U43" i="183"/>
  <c r="U63" i="183"/>
  <c r="U51" i="183"/>
  <c r="U54" i="183"/>
  <c r="U61" i="183"/>
  <c r="U62" i="183"/>
  <c r="U56" i="183"/>
  <c r="U46" i="183"/>
  <c r="U58" i="183"/>
  <c r="U50" i="183"/>
  <c r="U52" i="183"/>
  <c r="U57" i="183"/>
  <c r="U47" i="183"/>
  <c r="U64" i="183"/>
  <c r="U49" i="183"/>
  <c r="U40" i="183"/>
  <c r="U45" i="183"/>
  <c r="U42" i="183"/>
  <c r="U55" i="183"/>
  <c r="U39" i="183"/>
  <c r="U60" i="183"/>
  <c r="U44" i="183"/>
  <c r="U59" i="183"/>
  <c r="U53" i="183"/>
  <c r="U41" i="183"/>
  <c r="U48" i="183"/>
  <c r="M62" i="49" l="1"/>
  <c r="L62" i="49"/>
  <c r="L43" i="49"/>
  <c r="U24" i="49"/>
  <c r="U43" i="49" s="1"/>
  <c r="U44" i="49"/>
  <c r="U40" i="49"/>
  <c r="U36" i="49"/>
  <c r="U32" i="49"/>
  <c r="U28" i="49"/>
  <c r="U34" i="49"/>
  <c r="U41" i="49"/>
  <c r="U37" i="49"/>
  <c r="U33" i="49"/>
  <c r="U29" i="49"/>
  <c r="U30" i="49"/>
  <c r="U42" i="49"/>
  <c r="U38" i="49"/>
  <c r="U39" i="49"/>
  <c r="U35" i="49"/>
  <c r="U31" i="49"/>
</calcChain>
</file>

<file path=xl/sharedStrings.xml><?xml version="1.0" encoding="utf-8"?>
<sst xmlns="http://schemas.openxmlformats.org/spreadsheetml/2006/main" count="7358" uniqueCount="801">
  <si>
    <t>847330</t>
  </si>
  <si>
    <t>847170</t>
  </si>
  <si>
    <t>853400</t>
  </si>
  <si>
    <t>852990</t>
  </si>
  <si>
    <t>850440</t>
  </si>
  <si>
    <t>853690</t>
  </si>
  <si>
    <t>854140</t>
  </si>
  <si>
    <t>853224</t>
  </si>
  <si>
    <t>900190</t>
  </si>
  <si>
    <t>853890</t>
  </si>
  <si>
    <t>901390</t>
  </si>
  <si>
    <t>854121</t>
  </si>
  <si>
    <t>854110</t>
  </si>
  <si>
    <t>852290</t>
  </si>
  <si>
    <t>853669</t>
  </si>
  <si>
    <t>853710</t>
  </si>
  <si>
    <t>903180</t>
  </si>
  <si>
    <t>854160</t>
  </si>
  <si>
    <t>854190</t>
  </si>
  <si>
    <t>854129</t>
  </si>
  <si>
    <t>850450</t>
  </si>
  <si>
    <t>900120</t>
  </si>
  <si>
    <t>903289</t>
  </si>
  <si>
    <t>853222</t>
  </si>
  <si>
    <t>Brazil</t>
  </si>
  <si>
    <t>Spain</t>
  </si>
  <si>
    <t>Netherlands</t>
  </si>
  <si>
    <t>Valor (millones de dólares)</t>
  </si>
  <si>
    <t>--</t>
  </si>
  <si>
    <t>Japan</t>
  </si>
  <si>
    <t>China</t>
  </si>
  <si>
    <t>Korea Rep</t>
  </si>
  <si>
    <t>Taiwan prov.</t>
  </si>
  <si>
    <t>Thailand</t>
  </si>
  <si>
    <t>United States</t>
  </si>
  <si>
    <t>U.K.</t>
  </si>
  <si>
    <t>Germany</t>
  </si>
  <si>
    <t>India</t>
  </si>
  <si>
    <t>Singapore</t>
  </si>
  <si>
    <t>France</t>
  </si>
  <si>
    <t>Switzerland</t>
  </si>
  <si>
    <t>Hong Kong</t>
  </si>
  <si>
    <t>Malaysia</t>
  </si>
  <si>
    <t>Indonesia</t>
  </si>
  <si>
    <t>Mexico</t>
  </si>
  <si>
    <t>Cuadro 2</t>
  </si>
  <si>
    <t>Cuadro 6</t>
  </si>
  <si>
    <t>Cuadro 8</t>
  </si>
  <si>
    <t>Cuadro 10</t>
  </si>
  <si>
    <t>Cuadro 12</t>
  </si>
  <si>
    <t>Cuadro 14</t>
  </si>
  <si>
    <t>Cuadro 16</t>
  </si>
  <si>
    <t>Cuadro 18</t>
  </si>
  <si>
    <t>Cuadro 20</t>
  </si>
  <si>
    <t>Cuadro 22</t>
  </si>
  <si>
    <t>Cuadro 24</t>
  </si>
  <si>
    <t>Cuadro 26</t>
  </si>
  <si>
    <t>Cuadro 28</t>
  </si>
  <si>
    <t>Cuadro 30</t>
  </si>
  <si>
    <t>Cuadro 32</t>
  </si>
  <si>
    <t>Cuadro 34</t>
  </si>
  <si>
    <t>Cuadro 36</t>
  </si>
  <si>
    <t>Cuadro 38</t>
  </si>
  <si>
    <t>Cuadro 40</t>
  </si>
  <si>
    <t>Cuadro 42</t>
  </si>
  <si>
    <t>Cuadro 44</t>
  </si>
  <si>
    <t>Cuadro 46</t>
  </si>
  <si>
    <t>Cuadro 48</t>
  </si>
  <si>
    <t>Cuadro 50</t>
  </si>
  <si>
    <t>Cuadro 52</t>
  </si>
  <si>
    <t>Cuadro 54</t>
  </si>
  <si>
    <t>s2</t>
  </si>
  <si>
    <t>s1</t>
  </si>
  <si>
    <t>s3</t>
  </si>
  <si>
    <t>s4</t>
  </si>
  <si>
    <t>ÍNDICE</t>
  </si>
  <si>
    <t>Participación (porcentaje)</t>
  </si>
  <si>
    <t xml:space="preserve">Tasa de crecimiento </t>
  </si>
  <si>
    <t>Cuadro 4</t>
  </si>
  <si>
    <t>Subtotal</t>
  </si>
  <si>
    <t>Resto</t>
  </si>
  <si>
    <t>Total</t>
  </si>
  <si>
    <t>Cuadro 1</t>
  </si>
  <si>
    <t>847130</t>
  </si>
  <si>
    <t>901380</t>
  </si>
  <si>
    <t>847141</t>
  </si>
  <si>
    <t>852190</t>
  </si>
  <si>
    <t>847150</t>
  </si>
  <si>
    <t>847180</t>
  </si>
  <si>
    <t>847160</t>
  </si>
  <si>
    <t>851711</t>
  </si>
  <si>
    <t>852691</t>
  </si>
  <si>
    <t>851830</t>
  </si>
  <si>
    <t>852713</t>
  </si>
  <si>
    <t>852721</t>
  </si>
  <si>
    <t>847149</t>
  </si>
  <si>
    <t>Cuadro 5</t>
  </si>
  <si>
    <t>Cuadro 7</t>
  </si>
  <si>
    <t>Cuadro 9</t>
  </si>
  <si>
    <t>EL001</t>
  </si>
  <si>
    <t>Office machines</t>
  </si>
  <si>
    <t>EL002</t>
  </si>
  <si>
    <t>Telecommunications equipment</t>
  </si>
  <si>
    <t>EL003</t>
  </si>
  <si>
    <t>Consumer electronics</t>
  </si>
  <si>
    <t>EL004</t>
  </si>
  <si>
    <t>Blank and prerecorded media</t>
  </si>
  <si>
    <t>EL005</t>
  </si>
  <si>
    <t>Navigational instruments and remote control apparatus</t>
  </si>
  <si>
    <t>EL006</t>
  </si>
  <si>
    <t>Radio and television broadcasting equipment</t>
  </si>
  <si>
    <t>EL007</t>
  </si>
  <si>
    <t>Electric sound and visual signalling apparatus</t>
  </si>
  <si>
    <t>EL008</t>
  </si>
  <si>
    <t>Electrical capacitors and resistors</t>
  </si>
  <si>
    <t>EL009</t>
  </si>
  <si>
    <t>Printed circuits</t>
  </si>
  <si>
    <t>EL010</t>
  </si>
  <si>
    <t>Circuit apparatus exceeding 1000V</t>
  </si>
  <si>
    <t>EL011</t>
  </si>
  <si>
    <t>Circuit apparatus not exceeding 1000V</t>
  </si>
  <si>
    <t>EL012</t>
  </si>
  <si>
    <t>Circuit apparatus assemblies</t>
  </si>
  <si>
    <t>EL013</t>
  </si>
  <si>
    <t>Parts of circuit apparatus</t>
  </si>
  <si>
    <t>EL014</t>
  </si>
  <si>
    <t>Electron tubes</t>
  </si>
  <si>
    <t>EL015</t>
  </si>
  <si>
    <t>Semiconductors and integrated circuits</t>
  </si>
  <si>
    <t>EL016</t>
  </si>
  <si>
    <t>MIscellaneous electrical equipment</t>
  </si>
  <si>
    <t>EL017</t>
  </si>
  <si>
    <t>Computers, peripherals, and parts</t>
  </si>
  <si>
    <t>EL018</t>
  </si>
  <si>
    <t>Photographic film and paper</t>
  </si>
  <si>
    <t>EL019</t>
  </si>
  <si>
    <t>Optical fibers, optical fiber bundles, and cables</t>
  </si>
  <si>
    <t>EL020</t>
  </si>
  <si>
    <t>Optical goods, including ophthalmic goods</t>
  </si>
  <si>
    <t>EL021</t>
  </si>
  <si>
    <t>Photographic cameras and equipment</t>
  </si>
  <si>
    <t>EL022</t>
  </si>
  <si>
    <t>Medical goods</t>
  </si>
  <si>
    <t>EL023</t>
  </si>
  <si>
    <t>Watches and clocks</t>
  </si>
  <si>
    <t>EL024</t>
  </si>
  <si>
    <t>Drawing, drafting, and calculating instruments</t>
  </si>
  <si>
    <t>EL025</t>
  </si>
  <si>
    <t>Measuring, testing, and controlling instruments</t>
  </si>
  <si>
    <t>TOTAL</t>
  </si>
  <si>
    <t>Cuadro 3</t>
  </si>
  <si>
    <t xml:space="preserve">Resto </t>
  </si>
  <si>
    <t xml:space="preserve">Total </t>
  </si>
  <si>
    <t>Cuadro 11</t>
  </si>
  <si>
    <t>Cuadro 13</t>
  </si>
  <si>
    <t>Czecho Rep</t>
  </si>
  <si>
    <t>Cuadro 15</t>
  </si>
  <si>
    <t>Cuadro 17</t>
  </si>
  <si>
    <t xml:space="preserve">              Radio and television broadcasting equipment</t>
  </si>
  <si>
    <t>Cuadro 19</t>
  </si>
  <si>
    <t>Cuadro 21</t>
  </si>
  <si>
    <t>Cuadro 23</t>
  </si>
  <si>
    <t>Cuadro 25</t>
  </si>
  <si>
    <t>Cuadro 27</t>
  </si>
  <si>
    <t>Tadzhikistan</t>
  </si>
  <si>
    <t xml:space="preserve">      Circuit apparatus exceeding 1000V</t>
  </si>
  <si>
    <t>Cuadro 29</t>
  </si>
  <si>
    <t>Vietnam</t>
  </si>
  <si>
    <t>Sweden</t>
  </si>
  <si>
    <t>Cuadro 31</t>
  </si>
  <si>
    <t>Cuadro 33</t>
  </si>
  <si>
    <t>Cuadro 35</t>
  </si>
  <si>
    <t>Cuadro 39</t>
  </si>
  <si>
    <t>Philippines</t>
  </si>
  <si>
    <t>Cuadro 41</t>
  </si>
  <si>
    <t>Belgium</t>
  </si>
  <si>
    <t>Cuadro 43</t>
  </si>
  <si>
    <t xml:space="preserve">                               Optical goods, including ophthalmic goods</t>
  </si>
  <si>
    <t>Cuadro 47</t>
  </si>
  <si>
    <t>Cuadro 55</t>
  </si>
  <si>
    <t>Cuadro 53</t>
  </si>
  <si>
    <t>Cuadro 51</t>
  </si>
  <si>
    <t>Cuadro 49</t>
  </si>
  <si>
    <t>Cuadro 56</t>
  </si>
  <si>
    <t>Cuadro 57</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</si>
  <si>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</si>
  <si>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</si>
  <si>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</si>
  <si>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</si>
  <si>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</si>
  <si>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</si>
  <si>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</si>
  <si>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</si>
  <si>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</si>
  <si>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</si>
  <si>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</si>
  <si>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</si>
  <si>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</si>
  <si>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</si>
  <si>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</si>
  <si>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</si>
  <si>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</si>
  <si>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</si>
  <si>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</si>
  <si>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</si>
  <si>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</si>
  <si>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</si>
  <si>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</si>
  <si>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</si>
  <si>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</si>
  <si>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</si>
  <si>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</si>
  <si>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</si>
  <si>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</si>
  <si>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</si>
  <si>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</si>
  <si>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</si>
  <si>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</si>
  <si>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</si>
  <si>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</si>
  <si>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</si>
  <si>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</si>
  <si>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</si>
  <si>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</si>
  <si>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</si>
  <si>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</si>
  <si>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</si>
  <si>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</si>
  <si>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</si>
  <si>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</si>
  <si>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</si>
  <si>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</si>
  <si>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</si>
  <si>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</si>
  <si>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</si>
  <si>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</si>
  <si>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</si>
  <si>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</si>
  <si>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</si>
  <si>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</si>
  <si>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</si>
  <si>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</si>
  <si>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</si>
  <si>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</si>
  <si>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</si>
  <si>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</si>
  <si>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</si>
  <si>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</si>
  <si>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CUADRO</t>
  </si>
  <si>
    <t>CONTENIDO</t>
  </si>
  <si>
    <t xml:space="preserve">CHINA: CADENA ELECTRÓNICA </t>
  </si>
  <si>
    <t xml:space="preserve">ÍNDICE </t>
  </si>
  <si>
    <t xml:space="preserve">              SEGMENTOS DE LA CADENA ELECTRÓNICA </t>
  </si>
  <si>
    <t>Cuadro 58</t>
  </si>
  <si>
    <t>Cuadro 59</t>
  </si>
  <si>
    <t>Cuadro 60</t>
  </si>
  <si>
    <t>Cuadro 61</t>
  </si>
  <si>
    <t>Cuadro 62</t>
  </si>
  <si>
    <t>Cuadro 63</t>
  </si>
  <si>
    <t>Cuadro 37</t>
  </si>
  <si>
    <t>S</t>
  </si>
  <si>
    <t>Cuadro 45</t>
  </si>
  <si>
    <t>-</t>
  </si>
  <si>
    <t>2012ccs</t>
  </si>
  <si>
    <t>2012cc</t>
  </si>
  <si>
    <t>1995-2014</t>
  </si>
  <si>
    <t>INDICE</t>
  </si>
  <si>
    <t>Segmento</t>
  </si>
  <si>
    <t>Código</t>
  </si>
  <si>
    <t>Descripción</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</si>
  <si>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</si>
  <si>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</si>
  <si>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</si>
  <si>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</si>
  <si>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Accounting machines, postage-franking machines, ticket-issuing machines and similar machines, incorporating a calculating device (excl. calculating machin, cash registers and automatic vending machines)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</si>
  <si>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</si>
  <si>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</si>
  <si>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</si>
  <si>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</si>
  <si>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</si>
  <si>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</si>
  <si>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other office machines of heading 8472, n.e.s.</t>
  </si>
  <si>
    <t>Machines which only perform one of the functions of printing, copying or facsimile transmission, capable of connecting to an automatic data processing machine or to a network</t>
  </si>
  <si>
    <t>Parts and accessories of printers, copying machines and facsimile machines, n.e.s. (excl. of printing machinery used for printing by means of plates, cylinders and other printing components of heading 8442)</t>
  </si>
  <si>
    <t>Line telephone sets with cordless handsets</t>
  </si>
  <si>
    <t>Telephones for cellular networks "mobile telephones" or for other wireless networks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</si>
  <si>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</si>
  <si>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</si>
  <si>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</si>
  <si>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</si>
  <si>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</si>
  <si>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</si>
  <si>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</si>
  <si>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</si>
  <si>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</si>
  <si>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Parts of microphones, loudspeakers, headphones and earphones, earphones, audio-frequency electric amplifiers or electric sound amplifier sets, n.e.s.</t>
  </si>
  <si>
    <t>Telephone answering machines</t>
  </si>
  <si>
    <t>Sound recording or sound reproducing apparatus, using magnetic, optical or semiconductor media (excl. those operated by coins, banknotes, bank cards, tokens or by other means of payment, turntables and telephone answering machines)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</si>
  <si>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</si>
  <si>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</si>
  <si>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Magnetic media for the recording of sound or of other phenomena (excl. cards incorporating a magnetic stripe and goods of chapter 37)</t>
  </si>
  <si>
    <t>Optical media for the recording of sound or of other phenomena, unrecorded (excl. goods of chapter 37)</t>
  </si>
  <si>
    <t>Optical media for the recording of sound or of other phenomena (excl. unrecorded and goods of chapter 37)</t>
  </si>
  <si>
    <t>Media for the recording of sound or of other phenomena, whether or not 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</si>
  <si>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</si>
  <si>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</si>
  <si>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Television cameras, digital cameras and video camera recorders</t>
  </si>
  <si>
    <t>Radio remote control apparatus</t>
  </si>
  <si>
    <t>Radio-broadcast receivers not capable of operating without an external source of power, of a kind used in motor vehicles, combined with sound recording or reproducing apparatus</t>
  </si>
  <si>
    <t>Radio-broadcast receivers not capable of operating without an external source of power, of a kind used in motor vehicles, not combined with sound recording or 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</si>
  <si>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</si>
  <si>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</si>
  <si>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Radio-broadcast receivers, for mains operation only, not combined with sound recording or reproducing apparatus and not combined with a clock (excl. those of a kind used in motor vehicles)</t>
  </si>
  <si>
    <t>Monitors, not incorporating television reception apparatus (excl. with cathode ray tube and those of a kind solely or principally used in an automatic data-processing machine of heading 8471)</t>
  </si>
  <si>
    <t>Reception apparatus for television, colour, whether or not incorporating radio-broadcast receivers or sound or video recording or reproducing apparatus, designed to incorporate a video display or screen</t>
  </si>
  <si>
    <t>Aerials and aerial reflectors of all kinds; parts suitable for use therewith, n.e.s.</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</si>
  <si>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</si>
  <si>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</si>
  <si>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</si>
  <si>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Cathode ray television picture tubes, incl. video monitor cathode ray tubes, colour</t>
  </si>
  <si>
    <t>Data/graphic display tubes, monochrome; data/graphic display tubes, colour, with a phosphor dot screen pitch of &lt; 0,4 mm (excl. photo cathode tubes and cathode ray tubes)</t>
  </si>
  <si>
    <t>Electrical machines and apparatus, having individual functions, n.e.s. in chapter 85</t>
  </si>
  <si>
    <t>Coaxial cable and other coaxial electric conductors, insulated</t>
  </si>
  <si>
    <t>Spacecraft, incl. satellites, and suborbital and spacecraft launch vehicles</t>
  </si>
  <si>
    <t>Parts of aircraft and spacecraft, n.e.s.</t>
  </si>
  <si>
    <t>Parts and accessories for machine tools for working metal by removing material, n.e.s.</t>
  </si>
  <si>
    <t>Parts and accessories for machine tools for working metal without removing material, n.e.s.</t>
  </si>
  <si>
    <t>Single loudspeakers, mounted in their enclosures</t>
  </si>
  <si>
    <t>Multiple loudspeakers, mounted in the same enclosure</t>
  </si>
  <si>
    <t>Electric sound amplifier sets</t>
  </si>
  <si>
    <t>Sound recording or sound reproducing apparatus, operated by coins, banknotes, bank cards, tokens or by other means of payment [juke boxes]</t>
  </si>
  <si>
    <t>Turntables "record-decks"</t>
  </si>
  <si>
    <t>Sound recording or sound reproducing apparatus (excl. using magnetic, optical or semiconductor media, those operated by coins, banknotes, bank cards, tokens or by other means of payment, turntables and telephone answering machines)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</si>
  <si>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</si>
  <si>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</si>
  <si>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</si>
  <si>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</si>
  <si>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</si>
  <si>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</si>
  <si>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Cathode-ray tube monitors, not incorporating television reception apparatus (excl. of a kind solely or principally used in an automatic data-processing machine of heading 8471)</t>
  </si>
  <si>
    <t>Projectors, not incorporating television reception apparatus (excl. of a kind solely or principally used in an automatic data-processing machine of heading 8471)</t>
  </si>
  <si>
    <t>Reception apparatus for television, whether or not incorporating radio-broadcast receivers or sound or video recording or reproducing apparatus, not designed to incorporate a video display or screen</t>
  </si>
  <si>
    <t>Reception apparatus for television, black and white or other monochrome, whether or not incorporating radio-broadcast receivers or sound or video recording or reproducing apparatus, designed to incorporate a video display or screen</t>
  </si>
  <si>
    <t>Parts of machines and apparatus for soldering or welding or for hot spraying of metals, metal carbides or cermets, n.e.s. (excl. wire bonders of a kind used for the manufacture of semiconductor devices)</t>
  </si>
  <si>
    <t>Solid-state, non-volatile data storage devices for recording data from an external source [flash memory cards or flash electronic storage cards] (excl. goods of chapter 37)</t>
  </si>
  <si>
    <t>Cards incorporating one or more electronic integrated circuits "smart cards"</t>
  </si>
  <si>
    <t>Semiconductor media, unrecorded, for the recording of sound or of other phenomena (excl. solid-state non-volatile data storage devices, smart cards and goods of chapter 37)</t>
  </si>
  <si>
    <t>Radar apparatus</t>
  </si>
  <si>
    <t>Radio navigational aid apparatus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</si>
  <si>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</si>
  <si>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</si>
  <si>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</si>
  <si>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</si>
  <si>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Cathode-ray tube monitors of a kind solely or principally used in an automatic data-processing machine of heading 8471</t>
  </si>
  <si>
    <t>Monitors of a kind solely or principally used in an automatic data-processing machine of heading 8471 (excl. with cathode ray tube)</t>
  </si>
  <si>
    <t>Projectors of a kind solely or principally used in an automatic data-processing machine of heading 8471</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</si>
  <si>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</si>
  <si>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</si>
  <si>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</si>
  <si>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</si>
  <si>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</si>
  <si>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</si>
  <si>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</si>
  <si>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</si>
  <si>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</si>
  <si>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</si>
  <si>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</si>
  <si>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</si>
  <si>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</si>
  <si>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</si>
  <si>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</si>
  <si>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</si>
  <si>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</si>
  <si>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</si>
  <si>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</si>
  <si>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Fuses for a voltage &gt; 1.000 V</t>
  </si>
  <si>
    <t>Automatic circuit breakers for a voltage &gt; 1.000 V but &lt; 72,5 kV</t>
  </si>
  <si>
    <t>Automatic circuit breakers for a voltage &gt;= 72,5 kV</t>
  </si>
  <si>
    <t>Isolating switches and make-and-break switches, for a voltage &gt; 1.000 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</si>
  <si>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</si>
  <si>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</si>
  <si>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</si>
  <si>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</si>
  <si>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Apparatus for protecting electrical circuits for a voltage &lt;= 1.000 V (excl. fuses and automatic circuit breakers)</t>
  </si>
  <si>
    <t>Relays for a voltage &lt;= 60 V</t>
  </si>
  <si>
    <t>Relays for a voltage &gt; 60 V but &lt;= 1.000 V</t>
  </si>
  <si>
    <t>Switches for a voltage &lt;= 1.000 V (excl. relays and automatic circuit breakers)</t>
  </si>
  <si>
    <t>Lamp holders for a voltage &lt;= 1.000 V</t>
  </si>
  <si>
    <t>Plugs and sockets for a voltage &lt;= 1.000 V (excl. lamp holders)</t>
  </si>
  <si>
    <t>Connectors for optical fibres, optical fibre bundles or cables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</si>
  <si>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</si>
  <si>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&lt;= 1.000 V</t>
  </si>
  <si>
    <t>Boards, cabinets and similar combinations of apparatus for electric control or the distribution of electricity, for a voltage &gt; 1.000 V</t>
  </si>
  <si>
    <t>Boards, panels, consoles, desks, cabinets and other bases for the goods of heading 8537, not equipped with their apparatus</t>
  </si>
  <si>
    <t>Parts suitable for use solely or principally with the apparatus of heading 8535, 8536 or 8537, n.e.s. (excl. boards, panels, consoles, desks, cabinets and other bases for the goods of heading 8537, not equipped with their apparatus)</t>
  </si>
  <si>
    <t>Cathode ray television picture tubes, incl. video monitor cathode ray tubes, black and white or other monochrome, with a screen width-to-height ratio of &lt; 1,5 and a diagonal measurement of the screen &gt; 72 cm</t>
  </si>
  <si>
    <t>Television camera tubes; image converters and intensifiers; other photo cathode tubes (excl. cathode ray television picture tubes incl. video monitor cathode 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</si>
  <si>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</si>
  <si>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</si>
  <si>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Microwave tubes, e.g. travelling wave tubes and carcinotrons (excl. magnetrons and grid-controlled tubes)</t>
  </si>
  <si>
    <t>Receiver or amplifier valves and tubes (excl. microwave tubes, photo-cathode tubes and cathode ray tubes)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</si>
  <si>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</si>
  <si>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</si>
  <si>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Parts of thermionic, cold cathode or photo cathode valves and tubes, n.e.s. (excl. parts of cathode 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</si>
  <si>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</si>
  <si>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</si>
  <si>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</si>
  <si>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</si>
  <si>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</si>
  <si>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</si>
  <si>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Parts of diodes, transistors and similar semiconductor devices; photosensitive semiconductor devices, light emitting diodes and mounted piezoelectric crystals, n.e.s.</t>
  </si>
  <si>
    <t>Electronic integrated circuits as processors and controllers, whether or not combined with memories, converters, logic circuits, amplifiers, clock and timing circuits, or other circuits</t>
  </si>
  <si>
    <t>Electronic integrated circuits as memories</t>
  </si>
  <si>
    <t>Electronic integrated circuits as amplifiers</t>
  </si>
  <si>
    <t>Electronic integrated circuits (excl. such as processors, controllers, memories and amplifiers)</t>
  </si>
  <si>
    <t>Parts of electronic integrated circuits, n.e.s.</t>
  </si>
  <si>
    <t>Mounted piezoelectric crystals</t>
  </si>
  <si>
    <t>Electrical particle accelerators for electrons, protons, etc. (excl. ion implanters for doping semiconductor materials)</t>
  </si>
  <si>
    <t>Signal generators, electrical</t>
  </si>
  <si>
    <t>Machines and apparatus for electroplating, electrolysis or electrophoresis</t>
  </si>
  <si>
    <t>Parts of electrical machines and apparatus, having individual functions, n.e.s. in chapter 85</t>
  </si>
  <si>
    <t>Mechanical appliances, whether or not hand-operated, for projecting, dispersing or spraying liquids or powders, n.e.s.</t>
  </si>
  <si>
    <t>Machines which perform two or more of the functions of printing, copying or facsimile transmission, capable of connecting to an automatic data processing machine or to a network</t>
  </si>
  <si>
    <t>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t>
  </si>
  <si>
    <t>Bending, folding, straightening or flattening machines, incl. presses, numerically controlled, for working metal</t>
  </si>
  <si>
    <t>Bending, folding, straightening or flattening machines, incl. presses, not numerically controlled, for working metal</t>
  </si>
  <si>
    <t>Sawing machines for working stone, ceramics, concrete, asbestos-cement or like mineral materials or for cold-working glass (excl. machines for working in the hand)</t>
  </si>
  <si>
    <t>Grinding or polishing machines, for working stone, ceramics, concrete, asbestos-cement or like mineral materials or for cold-working glass (excl. machines for working in the hand)</t>
  </si>
  <si>
    <t>Machine tools for working stones, concrete, asbestos cement or similar mineral substances or for cold-working glass (excl. sawing machines, grinding machines, polishing machines, hand-operated machines and machines for scribing or scoring semiconductor wafers)</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</si>
  <si>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</si>
  <si>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Cash registers incorporating a calculating device</t>
  </si>
  <si>
    <t>Data-processing machines, automatic, portable, weighing &lt;= 10 kg, consisting of at least a central processing unit, a keyboard and a display (excl. peripheral units)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</si>
  <si>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</si>
  <si>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</si>
  <si>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</si>
  <si>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Input or output units for automatic data-processing machines, whether or not containing storage units in the same housing</t>
  </si>
  <si>
    <t>Storage units for automatic data-processing machines</t>
  </si>
  <si>
    <t>Units for automatic data-processing machines (excl. processing units, input or output units and storage units)</t>
  </si>
  <si>
    <t>Magnetic or optical readers, machines for transcribing data onto data media in coded form and machines for processing such data, n.e.s.</t>
  </si>
  <si>
    <t>Parts and accessories of automatic data-processing machines or for other machines of heading 8471, n.e.s.</t>
  </si>
  <si>
    <t>Parts and accessories equally suitable for use with two or more typewriters, word-processing machines, calculating machines, automatic data-processing machines or other machines, equipment or devices of heading 8469 to 8472, n.e.s.</t>
  </si>
  <si>
    <t>Machines and mechanical appliances, n.e.s.</t>
  </si>
  <si>
    <t>Transformers having a power handling capacity &lt;= 1 kVA (excl. liquid dielectric transformers)</t>
  </si>
  <si>
    <t>Transformers, having a power handling capacity &gt; 1 kVA but &lt;= 16 kVA (excl. liquid dielectric transformers)</t>
  </si>
  <si>
    <t>Static converters</t>
  </si>
  <si>
    <t>Inductors (excl. inductors for discharge lamps or tubes)</t>
  </si>
  <si>
    <t>Parts of electrical transformers and inductors, n.e.s.</t>
  </si>
  <si>
    <t>Machines and appliances for testing metals</t>
  </si>
  <si>
    <t>Machines and appliances for testing the mechanical properties of materials (excl. metals)</t>
  </si>
  <si>
    <t>Parts and accessories for machines and appliances for testing the mechanical properties of materials, n.e.s.</t>
  </si>
  <si>
    <t>Photographic plates and film in the flat, sensitised, unexposed, for X-ray (excl. of paper, paperboard and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</si>
  <si>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</si>
  <si>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</si>
  <si>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</si>
  <si>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</si>
  <si>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</si>
  <si>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Photographic film "incl. instant print film", in rolls, sensitised, unexposed, without perforations, width &lt;= 105 mm, for colour photography "polychrome" (excl. that of paper, paperboard or textiles)</t>
  </si>
  <si>
    <t>Photographic film "incl. instant print film", in rolls, sensitised, unexposed, without perforations, width &lt;= 105 mm, with silver halide emulsion for monochrome photography (excl. that of paper, paperboard or textiles and X-ray film)</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</si>
  <si>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</si>
  <si>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</si>
  <si>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</si>
  <si>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</si>
  <si>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</si>
  <si>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</si>
  <si>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</si>
  <si>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</si>
  <si>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</si>
  <si>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35 mm (excl. that of paper, paperboard or textiles)</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</si>
  <si>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</si>
  <si>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</si>
  <si>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</si>
  <si>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film, paper, paperboard and textiles, exposed but not developed</t>
  </si>
  <si>
    <t>Photographic plates and film, exposed and developed, for offset reproduction (excl. products made of paper, paperboard or textiles and ready-to-use plates)</t>
  </si>
  <si>
    <t>Photographic plates and film, exposed and developed (excl. products made of paper, paperboard or textiles, cinematographic film and film for offset reproduction)</t>
  </si>
  <si>
    <t>Cinematographic film, exposed and developed, whether or not incorporating soundtrack or consisting only of soundtrack, width &gt;= 35 mm</t>
  </si>
  <si>
    <t>Cinematographic film, exposed and developed, whether or not incorporating soundtrack or consisting only of soundtrack, width &lt; 35 mm</t>
  </si>
  <si>
    <t>Sensitising emulsions "for photographic uses"</t>
  </si>
  <si>
    <t>Optical fibre cables made up of individually sheathed fibres, whether or not containing electric conductors or fitted with connectors</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</si>
  <si>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</si>
  <si>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</si>
  <si>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</si>
  <si>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</si>
  <si>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</si>
  <si>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</si>
  <si>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</si>
  <si>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</si>
  <si>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</si>
  <si>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</si>
  <si>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</si>
  <si>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</si>
  <si>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</si>
  <si>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</si>
  <si>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</si>
  <si>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</si>
  <si>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</si>
  <si>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</si>
  <si>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</si>
  <si>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</si>
  <si>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</si>
  <si>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</si>
  <si>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</si>
  <si>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</si>
  <si>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16,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</si>
  <si>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</si>
  <si>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</si>
  <si>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</si>
  <si>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</si>
  <si>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Cameras of a kind used for preparing printing plates or cylinders</t>
  </si>
  <si>
    <t>Cameras specially designed for underwater use, for aerial survey or for medical or surgical examination of internal organs; comparison cameras for forensic or criminological laboratories</t>
  </si>
  <si>
    <t>Instant print cameras (excl. special cameras of subheading 9006.10 or 9006.30)</t>
  </si>
  <si>
    <t>Cameras with a through-the-lens viewfinder [single lens reflex "SLR"] for roll film of a width of &lt;= 35 mm (excl. instant print cameras and special camereas of subheading 9006.10 or 9006.30)</t>
  </si>
  <si>
    <t>Cameras for roll film of a width of &lt; 35 mm (excl. instant print cameras, single lens reflex "SLR" cameras and special cameras of subheading 9006.10 or 9006.30)</t>
  </si>
  <si>
    <t>Cameras for roll film of a width of 35 mm (excl. instant print cameras, single lens reflex cameras and special cameras of subheading 9006.10 or 9006.30)</t>
  </si>
  <si>
    <t>Cameras for roll film of a width of &gt; 35 mm or for film in the flat (excl. instant print cameras and special cameras of subheading 9006.10 or 9006.30)</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</si>
  <si>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</si>
  <si>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</si>
  <si>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</si>
  <si>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</si>
  <si>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projectors</t>
  </si>
  <si>
    <t>Parts and accessories for cinematographic cameras, n.e.s.</t>
  </si>
  <si>
    <t>Parts and accessories for cinematographic projectors, n.e.s.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</si>
  <si>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</si>
  <si>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</si>
  <si>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</si>
  <si>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Projection screens</t>
  </si>
  <si>
    <t>Parts and accessories for apparatus and equipment for photographic or cinematographic laboratories, negatoscopes and projection screens, n.e.s.</t>
  </si>
  <si>
    <t>Instruments and apparatus for physical or chemical analysis, using UV, visible or IR optical radiations (excl. spectrometers, spectrophotometers, spectrographs, and gas or smoke analysis apparatus)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</si>
  <si>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</si>
  <si>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Carriages for disabled persons, not mechanically propelled</t>
  </si>
  <si>
    <t>Carriages for disabled persons, motorised or otherwise mechanically propelled (excl. specially designed motor vehicles and bicycles)</t>
  </si>
  <si>
    <t>Parts and accessories for carriages for disabled persons,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</si>
  <si>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</si>
  <si>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</si>
  <si>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</si>
  <si>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</si>
  <si>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</si>
  <si>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</si>
  <si>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</si>
  <si>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</si>
  <si>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</si>
  <si>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</si>
  <si>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</si>
  <si>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</si>
  <si>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</si>
  <si>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</si>
  <si>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</si>
  <si>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</si>
  <si>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</si>
  <si>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</si>
  <si>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</si>
  <si>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</si>
  <si>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</si>
  <si>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</si>
  <si>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</si>
  <si>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</si>
  <si>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</si>
  <si>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</si>
  <si>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</si>
  <si>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</si>
  <si>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</si>
  <si>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</si>
  <si>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</si>
  <si>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</si>
  <si>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</si>
  <si>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</si>
  <si>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</si>
  <si>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</si>
  <si>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</si>
  <si>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</si>
  <si>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</si>
  <si>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</si>
  <si>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</si>
  <si>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</si>
  <si>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</si>
  <si>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</si>
  <si>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</si>
  <si>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</si>
  <si>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</si>
  <si>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</si>
  <si>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</si>
  <si>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</si>
  <si>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</si>
  <si>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</si>
  <si>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</si>
  <si>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</si>
  <si>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</si>
  <si>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</si>
  <si>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</si>
  <si>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</si>
  <si>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</si>
  <si>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</si>
  <si>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</si>
  <si>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</si>
  <si>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(excl. electrically operated and watch movements)</t>
  </si>
  <si>
    <t>Complete watch movements, unassembled or partly assembled movement sets</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</si>
  <si>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</si>
  <si>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</si>
  <si>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</si>
  <si>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</si>
  <si>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</si>
  <si>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</si>
  <si>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</si>
  <si>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</si>
  <si>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</si>
  <si>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or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</si>
  <si>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</si>
  <si>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</si>
  <si>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</si>
  <si>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</si>
  <si>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</si>
  <si>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</si>
  <si>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</si>
  <si>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</si>
  <si>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</si>
  <si>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</si>
  <si>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</si>
  <si>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</si>
  <si>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</si>
  <si>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</si>
  <si>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</si>
  <si>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</si>
  <si>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</si>
  <si>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</si>
  <si>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Instruments, apparatus and models designed for demonstrational purposes, e.g. in education or exhibitions, unsuitable for other uses (excl. ground flying trainers of heading 8805, collectors' pieces of heading 9705 and antiques of an age &gt; 100 years of heading 9706)</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</si>
  <si>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</si>
  <si>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</si>
  <si>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</si>
  <si>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</si>
  <si>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</si>
  <si>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</si>
  <si>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</si>
  <si>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</si>
  <si>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</si>
  <si>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</si>
  <si>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</si>
  <si>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Instruments and apparatus for physical or chemical analysis, or for measuring or checking viscosity, porosity, expansion, surface tension or the like, or for measuring or checking quantities of heat, sound or light,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</si>
  <si>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</si>
  <si>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</si>
  <si>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</si>
  <si>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</si>
  <si>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</si>
  <si>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</si>
  <si>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milometers, pedometers and the like, speed indicators and tachometers, and stroboscopes, n.e.s.</t>
  </si>
  <si>
    <t>Instruments and apparatus for measuring or detecting ionising radiations</t>
  </si>
  <si>
    <t>Oscilloscopes and oscillographs</t>
  </si>
  <si>
    <t>Multimeters for voltage, current, resistance or electrical power, without recording device</t>
  </si>
  <si>
    <t>Multimeters with recording device</t>
  </si>
  <si>
    <t>Instruments and apparatus for measuring or checking voltage, current, resistance or electrical power, without recording device (excl. multimeters, and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</si>
  <si>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</si>
  <si>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</si>
  <si>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</si>
  <si>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</si>
  <si>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</si>
  <si>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</si>
  <si>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</si>
  <si>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</si>
  <si>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</si>
  <si>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</si>
  <si>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</si>
  <si>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</si>
  <si>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</si>
  <si>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</si>
  <si>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</si>
  <si>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</si>
  <si>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</si>
  <si>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</si>
  <si>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1995-2016</t>
  </si>
  <si>
    <t xml:space="preserve">                             CHINA: EXPORTACIONES TOTALES DE LA CADENA ELECTRÓNICA POR SEGMENTO (1995-2016)</t>
  </si>
  <si>
    <t>Fuente: elaboración propia con base en CCS 2016.</t>
  </si>
  <si>
    <t>CHINA: EXPORTACIONES TOTALES DE LA CADENA ELECTRÓNICA POR SEGMENTO (1995-2016)</t>
  </si>
  <si>
    <t>CHINA: IMPORTACIONES TOTALES DE LA CADENA ELECTRÓNICA POR SEGMENTO (1995-2016)</t>
  </si>
  <si>
    <t>CHINA: BALANZA COMERCIAL DE LA CADENA ELECTRÓNICA POR SEGMENTO (1995-2016)</t>
  </si>
  <si>
    <t>CHINA: EXPORTACIONES TOTALES DE LA CADENA ELECTRÓNICA POR PAÍS (1995-2016).</t>
  </si>
  <si>
    <t>CHINA: IMPORTACIONES TOTALES DE ELECTRÓNICA POR PAÍS (1995-2016).</t>
  </si>
  <si>
    <t>CHINA: EXPORTACIONES DE EL001 (1995-2016).Office machines</t>
  </si>
  <si>
    <t>CHINA: IMPORTACIONES DE EL001 (1995-2016).Office machines</t>
  </si>
  <si>
    <t>CHINA: EXPORTACIONES DE EL002 (1995-2016). Telecommunications equipment</t>
  </si>
  <si>
    <t>CHINA: IMPORTACIONES DE EL002 (1995-2016). Telecommunications equipment</t>
  </si>
  <si>
    <t>CHINA: EXPORTACIONES DE EL003 (1995-2016). Consumer electronics</t>
  </si>
  <si>
    <t>CHINA: IMPORTACIONES DE EL003 (1995-2016). Consumer electronics</t>
  </si>
  <si>
    <t>CHINA: EXPORTACIONES DE EL004 (1995-2016). Blank and prerecorded media</t>
  </si>
  <si>
    <t>CHINA: IMPORTACIONES DE EL004 (1995-2016). Blank and prerecorded media</t>
  </si>
  <si>
    <t>CHINA: EXPORTACIONES DE EL005 (1995-2016). Navigational instruments and remote control apparatus</t>
  </si>
  <si>
    <t>CHINA: IMPORTACIONES DE EL005 (1995-2016). Navigational instruments and remote control apparatus</t>
  </si>
  <si>
    <t>CHINA: EXPORTACIONES DE EL006 (1995-2016). Radio and television broadcasting equipment</t>
  </si>
  <si>
    <t>CHINA: IMPORTACIONES DE EL006 (1995-2016). Radio and television broadcasting equipment</t>
  </si>
  <si>
    <t>CHINA: EXPORTACIONES DE EL007 (1995-2016). Electric sound and visual signalling apparatus</t>
  </si>
  <si>
    <t>CHINA: IMPORTACIONES DE EL007 (1995-2016). Electric sound and visual signalling apparatus</t>
  </si>
  <si>
    <t>CHINA: EXPORTACIONES DE EL008 (1995-2016). Electrical capacitors and resistors</t>
  </si>
  <si>
    <t>CHINA: IMPORTACIONES DE EL008 (1995-2016). Electrical capacitors and resistors</t>
  </si>
  <si>
    <t>CHINA: EXPORTACIONES DE EL009 (1995-2016). Printed circuits</t>
  </si>
  <si>
    <t>CHINA: IMPORTACIONES DE EL009 (1995-2016). Printed circuits</t>
  </si>
  <si>
    <t>CHINA: EXPORTACIONES DE EL010 (1995-2016). Circuit apparatus exceeding 1000V</t>
  </si>
  <si>
    <t>CHINA: IMPORTACIONES DE EL010 (1995-2016). Circuit apparatus exceeding 1000V</t>
  </si>
  <si>
    <t>CHINA: EXPORTACIONES DE EL011 (1995-2016). Circuit apparatus not exceeding 1000V</t>
  </si>
  <si>
    <t>CHINA: IMPORTACIONES DE EL011 (1995-2016). Circuit apparatus not exceeding 1000V</t>
  </si>
  <si>
    <t>CHINA: EXPORTACIONES DE EL012 (1995-2016).Circuit apparatus assemblies</t>
  </si>
  <si>
    <t>CHINA: IMPORTACIONES DE EL012 (1995-2016).Circuit apparatus assemblies</t>
  </si>
  <si>
    <t>CHINA: EXPORTACIONES DE EL013 (1995-2016).Parts of circuit apparatus</t>
  </si>
  <si>
    <t>CHINA: IMPORTACIONES DE EL013 (1995-2016). Parts of circuit apparatus</t>
  </si>
  <si>
    <t>CHINA: EXPORTACIONES DE EL014 (1995-2016). Electron tubes</t>
  </si>
  <si>
    <t>CHINA: IMPORTACIONES DE EL014 (1995-2016) Electron tubes</t>
  </si>
  <si>
    <t>CHINA: EXPORTACIONES DE EL015 (1995-2016). Semiconductors and integrated circuits</t>
  </si>
  <si>
    <t>CHINA: IMPORTACIONES DE EL015 (1995-2016). Semiconductors and integrated circuits</t>
  </si>
  <si>
    <t>CHINA: EXPORTACIONES DE EL016 (1995-2016).MIscellaneous electrical equipment</t>
  </si>
  <si>
    <t>CHINA: IMPORTACIONES DE EL016 (1995-2016). MIscellaneous electrical equipment</t>
  </si>
  <si>
    <t>CHINA: EXPORTACIONES DE EL017 (1995-2016). Computers, peripherals, and parts</t>
  </si>
  <si>
    <t>CHINA: IMPORTACIONES DE EL017 (1995-2016). Computers, peripherals, and parts</t>
  </si>
  <si>
    <t>CHINA: EXPORTACIONES DE EL018 (1995-2016). Photographic film and paper</t>
  </si>
  <si>
    <t>CHINA: IMPORTACIONES DE EL018 (1995-2016). Photographic film and paper</t>
  </si>
  <si>
    <t>CHINA: EXPORTACIONES DE EL019 (1995-2016). Optical fibers, optical fiber bundles, and cables</t>
  </si>
  <si>
    <t>CHINA: IMPORTACIONES DE EL019 (1995-2016). Optical fibers, optical fiber bundles, and cables</t>
  </si>
  <si>
    <t>CHINA: EXPORTACIONES DE EL020 (1995-2016). Optical goods, including ophthalmic goods</t>
  </si>
  <si>
    <t>CHINA: IMPORTACIONES DE EL020 (1995-2016). Optical goods, including ophthalmic goods</t>
  </si>
  <si>
    <t>CHINA: EXPORTACIONES DE EL021 (1995-2016). Photographic cameras and equipment</t>
  </si>
  <si>
    <t>CHINA: IMPORTACIONES DE EL021 (1995-2016). Photographic cameras and equipment</t>
  </si>
  <si>
    <t>CHINA: EXPORTACIONES DE EL022 (1995-2016). Medical goods</t>
  </si>
  <si>
    <t>CHINA: IMPORTACIONES DE EL022 (1995-2016). Medical goods</t>
  </si>
  <si>
    <t>CHINA: EXPORTACIONES DE EL023 (1995-2016). Watches and clocks</t>
  </si>
  <si>
    <t>CHINA: IMPORTACIONES DE EL023 (1995-2016). Watches and clocks</t>
  </si>
  <si>
    <t>CHINA: IMPORTACIONES DE EL024 (1995-2016). Drawing, drafting, and calculating instruments</t>
  </si>
  <si>
    <t>CHINA: EXPORTACIONES DE EL024 (1995-2016).Drawing, drafting, and calculating instruments</t>
  </si>
  <si>
    <t>CHINA: IMPORTACIONES DE EL025 (1995-2016). Measuring, testing, and controlling instruments</t>
  </si>
  <si>
    <t>CHINA: EXPORTACIONES DE EL025 (1995-2016).Measuring, testing, and controlling instruments</t>
  </si>
  <si>
    <t>CHINA: PRINCIPALES 25 PRODUCTOS DE EXPORTACIÓN DE LA CADENA ELECTRÓNICA (1995-2016).</t>
  </si>
  <si>
    <t>CHINA: PRINCIPALES 25 PRODUCTOS DE IMPORTACIÓN DE LA CADENA ELECTRÓNICA (1995-2016).</t>
  </si>
  <si>
    <t>CHINA: EXPORTACIONES TOTALES DE ESTADOS UNIDOS DE LA CADENA ELECTRÓNICA POR SEGMENTO (1995-2016)</t>
  </si>
  <si>
    <t>CHINA: IMPORTACIONES TOTALES DE ESTADOS UNIDOS DE LA CADENA ELECTRÓNICA POR SEGMENTO (1995-2016)</t>
  </si>
  <si>
    <t>CHINA: BALANZA COMERCIAL DE DE ESTADOS UNIDOS DE LA CADENA ELECTRÓNICA POR SEGMENTO (1995-2016)</t>
  </si>
  <si>
    <t>CHINA: EXPORTACIONES TOTALES DE MEXICO DE LA CADENA ELECTRÓNICA POR SEGMENTO (1995-2016)</t>
  </si>
  <si>
    <t>CHINA: IMPORTACIONES TOTALES DE MEXICO DE LA CADENA ELECTRÓNICA POR SEGMENTO (1995-2016)</t>
  </si>
  <si>
    <t>CHINA: BALANZA COMERCIAL DE DE MEXICO DE LA CADENA ELECTRÓNICA POR SEGMENTO (1995-2016)</t>
  </si>
  <si>
    <t xml:space="preserve">                             CHINA: IMPORTACIONES TOTALES DE LA CADENA ELECTRÓNICA POR SEGMENTO (1995-2016)</t>
  </si>
  <si>
    <t>CHINA: IMPORTACIONES DE EL016 (1995-2016).</t>
  </si>
  <si>
    <t>CHINA: EXPORTACIONES DE EL016 (1995-2016).</t>
  </si>
  <si>
    <t>CHINA: EXPORTACIONES DE EL017 (1995-2016).</t>
  </si>
  <si>
    <t>CHINA: IMPORTACIONES DE EL017 (1995-2016).</t>
  </si>
  <si>
    <t>CHINA: EXPORTACIONES DE EL018 (1995-2016).</t>
  </si>
  <si>
    <t>CHINA: IMPORTACIONES DE EL018 (1995-2016).</t>
  </si>
  <si>
    <t xml:space="preserve">               CHINA: EXPORTACIONES DE EL019 (1995-2016).</t>
  </si>
  <si>
    <t xml:space="preserve">                     CHINA: IMPORTACIONES DE EL019 (1995-2016).</t>
  </si>
  <si>
    <t>CHINA: EXPORTACIONES DE EL020 (1995-2016).</t>
  </si>
  <si>
    <t>CHINA: IMPORTACIONES DE EL020 (1995-2016).</t>
  </si>
  <si>
    <t>CHINA: EXPORTACIONES DE EL021 (1995-2016).</t>
  </si>
  <si>
    <t xml:space="preserve">       CHINA: IMPORTACIONES DE EL021 (1995-2016).</t>
  </si>
  <si>
    <t>CHINA: EXPORTACIONES DE EL022 (1995-2016).</t>
  </si>
  <si>
    <t>CHINA: IMPORTACIONES DE EL022 (1995-2016).</t>
  </si>
  <si>
    <t>CHINA: EXPORTACIONES DE EL023 (1995-2016)</t>
  </si>
  <si>
    <t>CHINA: EXPORTACIONES DE EL024 (1995-2016)</t>
  </si>
  <si>
    <t>CHINA: IMPORTACIONES DE EL025(1995-2016).</t>
  </si>
  <si>
    <t>CHINA: PRINCIPALES 25 PRODUCTOS DE EXPORTACIÓN DE LA CADENA ELECTRÓNICA (1995-2016)</t>
  </si>
  <si>
    <t>CHINA: PRINCIPALES 25 PRODUCTOS DE IMPORTACIÓN DE LA CADENA ELECTRÓNICA (1995-2016)</t>
  </si>
  <si>
    <t>CHINA: BALANZA COMERCIAL DE MEXICO DE LA CADENA ELECTRÓNICA POR SEGMENTO (1995-2016)</t>
  </si>
  <si>
    <t>CHINA: EXPORTACIONES DE EL001 (1995-2016).</t>
  </si>
  <si>
    <t>United Kingdom</t>
  </si>
  <si>
    <t>World</t>
  </si>
  <si>
    <t>CHINA: IMPORTACIONES DE EL001 (1995-2016).</t>
  </si>
  <si>
    <t>CHINA: EXPORTACIONES DE EL002 (1995-2016).</t>
  </si>
  <si>
    <t>Korea South</t>
  </si>
  <si>
    <t xml:space="preserve">                                   CHINA: IMPORTACIONES DE EL002 (1995-2016).</t>
  </si>
  <si>
    <t>Taiwan</t>
  </si>
  <si>
    <t>CHINA: EXPORTACIONES DE EL003 (1995-2016).</t>
  </si>
  <si>
    <t>CHINA: IMPORTACIONES DEL SEGMENTO EL003 (1995-2016).</t>
  </si>
  <si>
    <t>CHINA: EXPORTACIONES DE EL004 (1995-2016).</t>
  </si>
  <si>
    <t>Czech Republic</t>
  </si>
  <si>
    <t>CHINA: IMPORTACIONES DE EL004 (1995-2016).</t>
  </si>
  <si>
    <t>CHINA: EXPORTACIONES DE EL005 (1995-2016).</t>
  </si>
  <si>
    <t>CHINA: IMPORTACIONES DE EL005 (1995-2016).</t>
  </si>
  <si>
    <t>CHINA: EXPORTACIONES DE EL006 (1995-2016).</t>
  </si>
  <si>
    <t>CHINA: IMPORTACIONES DE EL006 (1995-2016).</t>
  </si>
  <si>
    <t>CHINA: EXPORTACIONES DE EL007 (1995-2016).</t>
  </si>
  <si>
    <t>CHINA: IMPORTACIONES DE EL007 (1995-2016).</t>
  </si>
  <si>
    <t>CHINA: EXPORTACIONES DE EL008 (1995-2016).</t>
  </si>
  <si>
    <t>CHINA: IMPORTACIONES DE EL008 (1995-2016).</t>
  </si>
  <si>
    <t>CHINA: EXPORTACIONES DE EL009 (1995-2016).</t>
  </si>
  <si>
    <t>CHINA: IMPORTACIONES DE EL009 (1995-2016).</t>
  </si>
  <si>
    <t>CHINA: EXPORTACIONES DE EL010 (1995-2016).</t>
  </si>
  <si>
    <t>Tajikistan</t>
  </si>
  <si>
    <t>CHINA: IMPORTACIONES DE EL010 (1995-2016).</t>
  </si>
  <si>
    <t>CHINA: EXPORTACIONES DE EL011 (1995-2016).</t>
  </si>
  <si>
    <t>CHINA: IMPORTACIONES DE EL011 (1995-2016).</t>
  </si>
  <si>
    <t>CHINA: EXPORTACIONES DE EL012 (1995-2016).</t>
  </si>
  <si>
    <t xml:space="preserve">                                CHINA: IMPORTACIONES DE EL012 (1995-2016).</t>
  </si>
  <si>
    <t>CHINA: EXPORTACIONES DE EL013 (1995-2016).</t>
  </si>
  <si>
    <t>CHINA: IMPORTACIONES DE EL013 (1995-2016).</t>
  </si>
  <si>
    <t>CHINA: EXPORTACIONES DE EL014 (1995-2016).</t>
  </si>
  <si>
    <t>CHINA: IMPORTACIONES DE EL014 (1995-2016).</t>
  </si>
  <si>
    <t>CHINA: EXPORTACIONES DE EL015 (1995-2016).</t>
  </si>
  <si>
    <t>CHINA: IMPORTACIONES DE EL015 (1995-2016).</t>
  </si>
  <si>
    <t>CHINA: IMPORTACIONES DE EL023 (1995-2016).</t>
  </si>
  <si>
    <t xml:space="preserve">             CHINA: IMPORTACIONES DE EL024 (1995-2016).</t>
  </si>
  <si>
    <t>CHINA: EXPORTACIONES DE EL025(1995-2016).</t>
  </si>
  <si>
    <t>America Latina</t>
  </si>
  <si>
    <t>Costa Rica</t>
  </si>
  <si>
    <t>El Salvador</t>
  </si>
  <si>
    <t>Guatemala</t>
  </si>
  <si>
    <t>Honduras</t>
  </si>
  <si>
    <t>Nicaragua</t>
  </si>
  <si>
    <t>Panama</t>
  </si>
  <si>
    <t>Centroamerica</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</si>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</sst>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 _€_-;\-* #,##0.00\ _€_-;_-* &quot;-&quot;??\ _€_-;_-@_-"/>
    <numFmt numFmtId="165" formatCode="#,##0.0"/>
    <numFmt numFmtId="166" formatCode="0.0"/>
    <numFmt numFmtId="167" formatCode="_-* #,##0\ _€_-;\-* #,##0\ _€_-;_-* &quot;-&quot;??\ _€_-;_-@_-"/>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2"/>
      <name val="Times New Roman"/>
      <family val="1"/>
    </font>
    <font>
      <sz val="8"/>
      <name val="Arial"/>
      <family val="2"/>
    </font>
    <font>
      <u/>
      <sz val="5"/>
      <color indexed="12"/>
      <name val="Arial"/>
      <family val="2"/>
    </font>
    <font>
      <sz val="8"/>
      <name val="Verdana"/>
      <family val="2"/>
    </font>
    <font>
      <sz val="10"/>
      <color indexed="8"/>
      <name val="Arial"/>
      <family val="2"/>
    </font>
    <font>
      <sz val="10"/>
      <color indexed="8"/>
      <name val="Arial"/>
      <family val="2"/>
    </font>
    <font>
      <b/>
      <sz val="10"/>
      <name val="Times New Roman"/>
      <family val="1"/>
    </font>
    <font>
      <b/>
      <u/>
      <sz val="10"/>
      <name val="Times New Roman"/>
      <family val="1"/>
    </font>
    <font>
      <sz val="10"/>
      <color indexed="8"/>
      <name val="Times New Roman"/>
      <family val="1"/>
    </font>
    <font>
      <sz val="10"/>
      <color indexed="12"/>
      <name val="Times New Roman"/>
      <family val="1"/>
    </font>
    <font>
      <sz val="10"/>
      <name val="Arial"/>
      <family val="2"/>
    </font>
    <font>
      <b/>
      <sz val="12"/>
      <name val="Times New Roman"/>
      <family val="1"/>
    </font>
    <font>
      <sz val="10"/>
      <name val="Arial"/>
      <family val="2"/>
    </font>
    <font>
      <sz val="11"/>
      <color theme="1"/>
      <name val="Calibri"/>
      <family val="2"/>
      <scheme val="minor"/>
    </font>
    <font>
      <sz val="11"/>
      <color rgb="FF000000"/>
      <name val="宋体"/>
    </font>
    <font>
      <b/>
      <sz val="12"/>
      <color rgb="FF0000FF"/>
      <name val="Times New Roman"/>
      <family val="1"/>
    </font>
    <font>
      <sz val="12"/>
      <color rgb="FF0000FF"/>
      <name val="Times New Roman"/>
      <family val="1"/>
    </font>
    <font>
      <u/>
      <sz val="12"/>
      <color rgb="FF0000FF"/>
      <name val="Times New Roman"/>
      <family val="1"/>
    </font>
    <font>
      <b/>
      <u/>
      <sz val="12"/>
      <color rgb="FF0000FF"/>
      <name val="Times New Roman"/>
      <family val="1"/>
    </font>
    <font>
      <sz val="10"/>
      <color rgb="FF000000"/>
      <name val="Times New Roman"/>
      <family val="1"/>
    </font>
    <font>
      <u/>
      <sz val="10"/>
      <color indexed="12"/>
      <name val="Times New Roman"/>
      <family val="1"/>
    </font>
    <font>
      <b/>
      <sz val="10"/>
      <color theme="1"/>
      <name val="Times New Roman"/>
      <family val="1"/>
    </font>
    <font>
      <sz val="10"/>
      <color theme="1"/>
      <name val="Calibri"/>
      <family val="2"/>
      <scheme val="minor"/>
    </font>
    <font>
      <sz val="10"/>
      <color theme="1"/>
      <name val="Times New Roman"/>
      <family val="1"/>
    </font>
    <font>
      <sz val="10"/>
      <name val="Calibri"/>
      <family val="2"/>
      <scheme val="minor"/>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rgb="FFD0D7E5"/>
      </left>
      <right style="thin">
        <color rgb="FFD0D7E5"/>
      </right>
      <top style="thin">
        <color rgb="FFD0D7E5"/>
      </top>
      <bottom style="thin">
        <color rgb="FFD0D7E5"/>
      </bottom>
      <diagonal/>
    </border>
  </borders>
  <cellStyleXfs count="28">
    <xf numFmtId="0" fontId="0" fillId="0" borderId="0"/>
    <xf numFmtId="0" fontId="8" fillId="0" borderId="0" applyNumberFormat="0" applyFill="0" applyBorder="0" applyAlignment="0" applyProtection="0">
      <alignment vertical="top"/>
      <protection locked="0"/>
    </xf>
    <xf numFmtId="164" fontId="16" fillId="0" borderId="0" applyFont="0" applyFill="0" applyBorder="0" applyAlignment="0" applyProtection="0"/>
    <xf numFmtId="0" fontId="4" fillId="0" borderId="0"/>
    <xf numFmtId="0" fontId="19" fillId="0" borderId="0"/>
    <xf numFmtId="0" fontId="19" fillId="0" borderId="0"/>
    <xf numFmtId="0" fontId="19" fillId="0" borderId="0"/>
    <xf numFmtId="0" fontId="6" fillId="0" borderId="0"/>
    <xf numFmtId="0" fontId="10" fillId="0" borderId="0"/>
    <xf numFmtId="0" fontId="10" fillId="0" borderId="0"/>
    <xf numFmtId="0" fontId="10" fillId="0" borderId="0"/>
    <xf numFmtId="0" fontId="10"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4" fillId="0" borderId="0"/>
    <xf numFmtId="0" fontId="3" fillId="0" borderId="0"/>
    <xf numFmtId="0" fontId="4" fillId="0" borderId="0"/>
    <xf numFmtId="0" fontId="2" fillId="0" borderId="0"/>
    <xf numFmtId="0" fontId="1" fillId="0" borderId="0"/>
    <xf numFmtId="0" fontId="31" fillId="0" borderId="0" applyNumberFormat="0" applyFill="0" applyBorder="0" applyAlignment="0" applyProtection="0"/>
  </cellStyleXfs>
  <cellXfs count="219">
    <xf numFmtId="0" fontId="0" fillId="0" borderId="0" xfId="0"/>
    <xf numFmtId="0" fontId="5" fillId="2" borderId="0" xfId="0" applyFont="1" applyFill="1"/>
    <xf numFmtId="0" fontId="12" fillId="2" borderId="0" xfId="0" applyFont="1" applyFill="1" applyAlignment="1">
      <alignment horizontal="center"/>
    </xf>
    <xf numFmtId="0" fontId="5" fillId="2" borderId="0" xfId="0" applyNumberFormat="1" applyFont="1" applyFill="1" applyAlignment="1"/>
    <xf numFmtId="0" fontId="12" fillId="2" borderId="0" xfId="0" applyFont="1" applyFill="1"/>
    <xf numFmtId="0" fontId="15" fillId="2" borderId="0" xfId="1" applyFont="1" applyFill="1" applyAlignment="1" applyProtection="1"/>
    <xf numFmtId="0" fontId="5" fillId="2" borderId="1" xfId="0" applyFont="1" applyFill="1" applyBorder="1"/>
    <xf numFmtId="0" fontId="5" fillId="2" borderId="2" xfId="0" applyFont="1" applyFill="1" applyBorder="1" applyAlignment="1">
      <alignment horizontal="center"/>
    </xf>
    <xf numFmtId="0" fontId="5" fillId="2" borderId="0" xfId="0" applyNumberFormat="1" applyFont="1" applyFill="1" applyAlignment="1">
      <alignment horizontal="left"/>
    </xf>
    <xf numFmtId="167" fontId="5" fillId="2" borderId="0" xfId="2" applyNumberFormat="1" applyFont="1" applyFill="1" applyAlignment="1">
      <alignment horizontal="center"/>
    </xf>
    <xf numFmtId="3" fontId="5" fillId="2" borderId="0" xfId="0" applyNumberFormat="1" applyFont="1" applyFill="1" applyAlignment="1">
      <alignment horizontal="right"/>
    </xf>
    <xf numFmtId="0" fontId="5" fillId="2" borderId="1" xfId="0" applyFont="1" applyFill="1" applyBorder="1" applyAlignment="1">
      <alignment horizontal="left"/>
    </xf>
    <xf numFmtId="0" fontId="5" fillId="2" borderId="0" xfId="0" applyFont="1" applyFill="1" applyAlignment="1">
      <alignment horizontal="left"/>
    </xf>
    <xf numFmtId="0" fontId="5" fillId="2" borderId="0" xfId="12" applyFont="1" applyFill="1" applyAlignment="1">
      <alignment horizontal="left"/>
    </xf>
    <xf numFmtId="167" fontId="18" fillId="2" borderId="0" xfId="2" applyNumberFormat="1" applyFont="1" applyFill="1" applyAlignment="1">
      <alignment horizontal="center"/>
    </xf>
    <xf numFmtId="3" fontId="0" fillId="2" borderId="0" xfId="0" applyNumberFormat="1" applyFill="1" applyAlignment="1">
      <alignment horizontal="right"/>
    </xf>
    <xf numFmtId="3" fontId="5" fillId="2" borderId="0" xfId="7" applyNumberFormat="1" applyFont="1" applyFill="1" applyAlignment="1">
      <alignment horizontal="right"/>
    </xf>
    <xf numFmtId="167" fontId="5" fillId="2" borderId="0" xfId="2" applyNumberFormat="1" applyFont="1" applyFill="1" applyAlignment="1">
      <alignment horizontal="right"/>
    </xf>
    <xf numFmtId="0" fontId="5" fillId="2" borderId="0" xfId="0" applyFont="1" applyFill="1" applyAlignment="1">
      <alignment horizontal="left" wrapText="1"/>
    </xf>
    <xf numFmtId="2" fontId="5" fillId="2" borderId="0" xfId="0" applyNumberFormat="1" applyFont="1" applyFill="1" applyAlignment="1">
      <alignment horizontal="right"/>
    </xf>
    <xf numFmtId="166" fontId="5" fillId="2" borderId="0" xfId="0" applyNumberFormat="1" applyFont="1" applyFill="1" applyAlignment="1">
      <alignment horizontal="right"/>
    </xf>
    <xf numFmtId="166" fontId="5" fillId="2" borderId="0" xfId="0" applyNumberFormat="1" applyFont="1" applyFill="1" applyAlignment="1">
      <alignment horizontal="center"/>
    </xf>
    <xf numFmtId="167" fontId="18" fillId="2" borderId="0" xfId="2" applyNumberFormat="1" applyFont="1" applyFill="1" applyAlignment="1"/>
    <xf numFmtId="3" fontId="0" fillId="2" borderId="0" xfId="0" applyNumberFormat="1" applyFill="1" applyAlignment="1"/>
    <xf numFmtId="167" fontId="5" fillId="2" borderId="0" xfId="2" applyNumberFormat="1" applyFont="1" applyFill="1" applyAlignment="1"/>
    <xf numFmtId="3" fontId="0" fillId="2" borderId="0" xfId="0" applyNumberFormat="1" applyFill="1" applyAlignment="1">
      <alignment horizontal="center"/>
    </xf>
    <xf numFmtId="3" fontId="0" fillId="2" borderId="0" xfId="0" applyNumberFormat="1" applyFill="1"/>
    <xf numFmtId="3" fontId="5" fillId="2" borderId="0" xfId="7" applyNumberFormat="1" applyFont="1" applyFill="1" applyAlignment="1">
      <alignment horizontal="right" indent="1"/>
    </xf>
    <xf numFmtId="167" fontId="18" fillId="2" borderId="0" xfId="2" applyNumberFormat="1" applyFont="1" applyFill="1"/>
    <xf numFmtId="1" fontId="20" fillId="2" borderId="7" xfId="0" applyNumberFormat="1" applyFont="1" applyFill="1" applyBorder="1" applyAlignment="1" applyProtection="1">
      <alignment horizontal="right" vertical="center" wrapText="1"/>
    </xf>
    <xf numFmtId="0" fontId="5" fillId="2" borderId="0" xfId="7" applyFont="1" applyFill="1"/>
    <xf numFmtId="0" fontId="5" fillId="2" borderId="1" xfId="7" applyFont="1" applyFill="1" applyBorder="1"/>
    <xf numFmtId="0" fontId="5" fillId="2" borderId="0" xfId="7" applyFont="1" applyFill="1" applyBorder="1"/>
    <xf numFmtId="0" fontId="5" fillId="2" borderId="2" xfId="7" applyFont="1" applyFill="1" applyBorder="1" applyAlignment="1">
      <alignment horizontal="center"/>
    </xf>
    <xf numFmtId="0" fontId="5" fillId="2" borderId="0" xfId="7" applyFont="1" applyFill="1" applyBorder="1" applyAlignment="1">
      <alignment horizontal="center"/>
    </xf>
    <xf numFmtId="0" fontId="5" fillId="2" borderId="0" xfId="0" applyFont="1" applyFill="1" applyBorder="1" applyAlignment="1">
      <alignment horizontal="left"/>
    </xf>
    <xf numFmtId="0" fontId="5" fillId="2" borderId="0" xfId="0" applyNumberFormat="1" applyFont="1" applyFill="1" applyBorder="1" applyAlignment="1">
      <alignment horizontal="left"/>
    </xf>
    <xf numFmtId="2" fontId="5" fillId="2" borderId="0" xfId="7" applyNumberFormat="1" applyFont="1" applyFill="1" applyAlignment="1">
      <alignment horizontal="right" indent="1"/>
    </xf>
    <xf numFmtId="165" fontId="5" fillId="2" borderId="0" xfId="7" quotePrefix="1" applyNumberFormat="1" applyFont="1" applyFill="1" applyAlignment="1">
      <alignment horizontal="right" indent="1"/>
    </xf>
    <xf numFmtId="165" fontId="5" fillId="2" borderId="0" xfId="7" applyNumberFormat="1" applyFont="1" applyFill="1" applyAlignment="1">
      <alignment horizontal="right" indent="1"/>
    </xf>
    <xf numFmtId="2" fontId="5" fillId="2" borderId="1" xfId="7" applyNumberFormat="1" applyFont="1" applyFill="1" applyBorder="1" applyAlignment="1">
      <alignment horizontal="right" indent="1"/>
    </xf>
    <xf numFmtId="0" fontId="5" fillId="2" borderId="0" xfId="0" applyFont="1" applyFill="1" applyBorder="1" applyAlignment="1">
      <alignment horizontal="center" vertical="center"/>
    </xf>
    <xf numFmtId="1" fontId="5" fillId="2" borderId="0" xfId="0" applyNumberFormat="1" applyFont="1" applyFill="1" applyBorder="1" applyAlignment="1">
      <alignment horizontal="left"/>
    </xf>
    <xf numFmtId="0" fontId="5" fillId="2" borderId="0" xfId="0" applyFont="1" applyFill="1" applyAlignment="1">
      <alignment horizontal="center" vertical="center"/>
    </xf>
    <xf numFmtId="0" fontId="5" fillId="2" borderId="1" xfId="7" applyFont="1" applyFill="1" applyBorder="1" applyAlignment="1">
      <alignment horizontal="center" vertical="center"/>
    </xf>
    <xf numFmtId="0" fontId="5" fillId="2" borderId="0" xfId="0" applyFont="1" applyFill="1" applyBorder="1" applyAlignment="1">
      <alignment horizontal="left" wrapText="1"/>
    </xf>
    <xf numFmtId="3" fontId="5" fillId="2" borderId="0" xfId="0" applyNumberFormat="1" applyFont="1" applyFill="1" applyBorder="1" applyAlignment="1">
      <alignment horizontal="left"/>
    </xf>
    <xf numFmtId="3" fontId="5" fillId="2" borderId="0" xfId="7" applyNumberFormat="1" applyFont="1" applyFill="1" applyBorder="1" applyAlignment="1">
      <alignment horizontal="right"/>
    </xf>
    <xf numFmtId="3" fontId="5" fillId="2" borderId="0" xfId="0" applyNumberFormat="1" applyFont="1" applyFill="1"/>
    <xf numFmtId="2" fontId="5" fillId="2" borderId="0" xfId="7" applyNumberFormat="1" applyFont="1" applyFill="1" applyAlignment="1"/>
    <xf numFmtId="165" fontId="5" fillId="2" borderId="0" xfId="7" quotePrefix="1" applyNumberFormat="1" applyFont="1" applyFill="1" applyAlignment="1"/>
    <xf numFmtId="165" fontId="5" fillId="2" borderId="0" xfId="7" applyNumberFormat="1" applyFont="1" applyFill="1" applyBorder="1" applyAlignment="1">
      <alignment horizontal="right" indent="1"/>
    </xf>
    <xf numFmtId="1" fontId="5" fillId="2" borderId="0" xfId="0" applyNumberFormat="1" applyFont="1" applyFill="1" applyAlignment="1"/>
    <xf numFmtId="1" fontId="5" fillId="2" borderId="0" xfId="7" applyNumberFormat="1" applyFont="1" applyFill="1" applyAlignment="1"/>
    <xf numFmtId="0" fontId="5" fillId="2" borderId="0" xfId="0" applyFont="1" applyFill="1" applyBorder="1"/>
    <xf numFmtId="165" fontId="5" fillId="2" borderId="1" xfId="7" applyNumberFormat="1" applyFont="1" applyFill="1" applyBorder="1" applyAlignment="1">
      <alignment horizontal="right" indent="1"/>
    </xf>
    <xf numFmtId="167" fontId="5" fillId="2" borderId="0" xfId="2" applyNumberFormat="1" applyFont="1" applyFill="1"/>
    <xf numFmtId="3" fontId="5" fillId="2" borderId="0" xfId="0" applyNumberFormat="1" applyFont="1" applyFill="1" applyAlignment="1">
      <alignment horizontal="center"/>
    </xf>
    <xf numFmtId="3" fontId="5" fillId="2" borderId="0" xfId="7" applyNumberFormat="1" applyFont="1" applyFill="1" applyAlignment="1">
      <alignment horizontal="center"/>
    </xf>
    <xf numFmtId="2" fontId="5" fillId="2" borderId="0" xfId="7" applyNumberFormat="1" applyFont="1" applyFill="1" applyBorder="1" applyAlignment="1">
      <alignment horizontal="right" indent="1"/>
    </xf>
    <xf numFmtId="165" fontId="5" fillId="2" borderId="0" xfId="7" quotePrefix="1" applyNumberFormat="1" applyFont="1" applyFill="1" applyBorder="1" applyAlignment="1">
      <alignment horizontal="right" indent="1"/>
    </xf>
    <xf numFmtId="165" fontId="5" fillId="2" borderId="1" xfId="7" quotePrefix="1" applyNumberFormat="1" applyFont="1" applyFill="1" applyBorder="1" applyAlignment="1">
      <alignment horizontal="right" indent="1"/>
    </xf>
    <xf numFmtId="0" fontId="5" fillId="2" borderId="0" xfId="0" applyFont="1" applyFill="1" applyBorder="1" applyAlignment="1"/>
    <xf numFmtId="0" fontId="5" fillId="2" borderId="0" xfId="7" applyFont="1" applyFill="1" applyBorder="1" applyAlignment="1"/>
    <xf numFmtId="2" fontId="5" fillId="2" borderId="0" xfId="7" applyNumberFormat="1" applyFont="1" applyFill="1" applyBorder="1" applyAlignment="1">
      <alignment horizontal="right"/>
    </xf>
    <xf numFmtId="165" fontId="5" fillId="2" borderId="0" xfId="7" quotePrefix="1" applyNumberFormat="1" applyFont="1" applyFill="1" applyBorder="1" applyAlignment="1">
      <alignment horizontal="right"/>
    </xf>
    <xf numFmtId="165" fontId="5" fillId="2" borderId="0" xfId="7" applyNumberFormat="1" applyFont="1" applyFill="1" applyBorder="1" applyAlignment="1">
      <alignment horizontal="right"/>
    </xf>
    <xf numFmtId="0" fontId="5" fillId="2" borderId="0" xfId="12" applyFont="1" applyFill="1" applyBorder="1" applyAlignment="1">
      <alignment horizontal="left"/>
    </xf>
    <xf numFmtId="0" fontId="5" fillId="2" borderId="0" xfId="7" applyFont="1" applyFill="1" applyAlignment="1">
      <alignment wrapText="1"/>
    </xf>
    <xf numFmtId="166" fontId="5" fillId="2" borderId="0" xfId="0" applyNumberFormat="1" applyFont="1" applyFill="1"/>
    <xf numFmtId="2" fontId="5" fillId="2" borderId="0" xfId="0" applyNumberFormat="1" applyFont="1" applyFill="1"/>
    <xf numFmtId="3" fontId="5" fillId="2" borderId="0" xfId="7" applyNumberFormat="1" applyFont="1" applyFill="1" applyAlignment="1"/>
    <xf numFmtId="0" fontId="5" fillId="2" borderId="0" xfId="0" quotePrefix="1" applyFont="1" applyFill="1"/>
    <xf numFmtId="166" fontId="5" fillId="2" borderId="0" xfId="7" applyNumberFormat="1" applyFont="1" applyFill="1" applyAlignment="1">
      <alignment horizontal="right" indent="1"/>
    </xf>
    <xf numFmtId="0" fontId="5" fillId="2" borderId="0" xfId="7" applyFont="1" applyFill="1" applyAlignment="1">
      <alignment horizontal="center"/>
    </xf>
    <xf numFmtId="0" fontId="5" fillId="2" borderId="1" xfId="7" applyFont="1" applyFill="1" applyBorder="1" applyAlignment="1">
      <alignment horizontal="center"/>
    </xf>
    <xf numFmtId="0" fontId="5" fillId="2" borderId="0" xfId="12" applyFont="1" applyFill="1" applyBorder="1" applyAlignment="1">
      <alignment horizontal="center"/>
    </xf>
    <xf numFmtId="0" fontId="5" fillId="2" borderId="0" xfId="0" applyFont="1" applyFill="1" applyAlignment="1">
      <alignment horizontal="center"/>
    </xf>
    <xf numFmtId="0" fontId="17" fillId="2" borderId="0" xfId="0" applyFont="1" applyFill="1" applyAlignment="1">
      <alignment horizontal="center"/>
    </xf>
    <xf numFmtId="0" fontId="6" fillId="2" borderId="0" xfId="0" applyFont="1" applyFill="1"/>
    <xf numFmtId="0" fontId="17" fillId="2" borderId="0" xfId="0" applyFont="1" applyFill="1"/>
    <xf numFmtId="0" fontId="17" fillId="2" borderId="0" xfId="0" applyFont="1" applyFill="1" applyAlignment="1"/>
    <xf numFmtId="0" fontId="14" fillId="2" borderId="0" xfId="14" applyFont="1" applyFill="1" applyBorder="1" applyAlignment="1">
      <alignment wrapText="1"/>
    </xf>
    <xf numFmtId="0" fontId="14" fillId="2" borderId="0" xfId="15" applyFont="1" applyFill="1" applyBorder="1" applyAlignment="1">
      <alignment wrapText="1"/>
    </xf>
    <xf numFmtId="0" fontId="14" fillId="2" borderId="0" xfId="16" applyFont="1" applyFill="1" applyBorder="1" applyAlignment="1">
      <alignment wrapText="1"/>
    </xf>
    <xf numFmtId="0" fontId="14" fillId="2" borderId="0" xfId="17" applyFont="1" applyFill="1" applyBorder="1" applyAlignment="1">
      <alignment wrapText="1"/>
    </xf>
    <xf numFmtId="0" fontId="14" fillId="2" borderId="0" xfId="18" applyFont="1" applyFill="1" applyBorder="1" applyAlignment="1">
      <alignment wrapText="1"/>
    </xf>
    <xf numFmtId="0" fontId="14" fillId="2" borderId="0" xfId="19" applyFont="1" applyFill="1" applyBorder="1" applyAlignment="1">
      <alignment wrapText="1"/>
    </xf>
    <xf numFmtId="0" fontId="14" fillId="2" borderId="0" xfId="20" applyFont="1" applyFill="1" applyBorder="1" applyAlignment="1">
      <alignment wrapText="1"/>
    </xf>
    <xf numFmtId="0" fontId="14" fillId="2" borderId="0" xfId="21" applyFont="1" applyFill="1" applyBorder="1" applyAlignment="1">
      <alignment wrapText="1"/>
    </xf>
    <xf numFmtId="0" fontId="14" fillId="2" borderId="0" xfId="9" applyFont="1" applyFill="1" applyBorder="1" applyAlignment="1">
      <alignment wrapText="1"/>
    </xf>
    <xf numFmtId="3" fontId="5" fillId="2" borderId="0" xfId="0" applyNumberFormat="1" applyFont="1" applyFill="1" applyBorder="1"/>
    <xf numFmtId="3" fontId="14" fillId="2" borderId="0" xfId="11" applyNumberFormat="1" applyFont="1" applyFill="1" applyBorder="1" applyAlignment="1">
      <alignment horizontal="right" wrapText="1"/>
    </xf>
    <xf numFmtId="0" fontId="14" fillId="2" borderId="0" xfId="8" applyFont="1" applyFill="1" applyBorder="1" applyAlignment="1">
      <alignment wrapText="1"/>
    </xf>
    <xf numFmtId="0" fontId="21" fillId="2" borderId="0" xfId="0" applyFont="1" applyFill="1" applyAlignment="1"/>
    <xf numFmtId="0" fontId="22" fillId="2" borderId="0" xfId="0" applyFont="1" applyFill="1"/>
    <xf numFmtId="0" fontId="23" fillId="2" borderId="0" xfId="1" applyFont="1" applyFill="1" applyAlignment="1" applyProtection="1">
      <alignment horizontal="left"/>
    </xf>
    <xf numFmtId="0" fontId="22" fillId="2" borderId="0" xfId="7" applyFont="1" applyFill="1" applyAlignment="1">
      <alignment horizontal="left"/>
    </xf>
    <xf numFmtId="0" fontId="22" fillId="2" borderId="0" xfId="7" applyFont="1" applyFill="1" applyAlignment="1">
      <alignment horizontal="center"/>
    </xf>
    <xf numFmtId="0" fontId="24" fillId="2" borderId="0" xfId="0" applyNumberFormat="1" applyFont="1" applyFill="1" applyAlignment="1">
      <alignment horizontal="left"/>
    </xf>
    <xf numFmtId="0" fontId="24" fillId="2" borderId="0" xfId="0" applyNumberFormat="1" applyFont="1" applyFill="1" applyAlignment="1"/>
    <xf numFmtId="0" fontId="22" fillId="2" borderId="0" xfId="0" applyNumberFormat="1" applyFont="1" applyFill="1" applyAlignment="1"/>
    <xf numFmtId="0" fontId="5" fillId="2" borderId="0" xfId="12" applyFont="1" applyFill="1" applyBorder="1" applyAlignment="1">
      <alignment horizontal="center"/>
    </xf>
    <xf numFmtId="0" fontId="5" fillId="2" borderId="1" xfId="7" applyFont="1" applyFill="1" applyBorder="1" applyAlignment="1">
      <alignment horizontal="center"/>
    </xf>
    <xf numFmtId="0" fontId="5" fillId="2" borderId="0" xfId="0" applyFont="1" applyFill="1" applyAlignment="1">
      <alignment horizontal="center"/>
    </xf>
    <xf numFmtId="0" fontId="5" fillId="2" borderId="0" xfId="7" applyFont="1" applyFill="1" applyAlignment="1">
      <alignment horizontal="center"/>
    </xf>
    <xf numFmtId="0" fontId="5" fillId="2" borderId="0" xfId="12" applyFont="1" applyFill="1" applyBorder="1" applyAlignment="1">
      <alignment horizontal="center"/>
    </xf>
    <xf numFmtId="0" fontId="5" fillId="2" borderId="1" xfId="7" applyFont="1" applyFill="1" applyBorder="1" applyAlignment="1">
      <alignment horizontal="center"/>
    </xf>
    <xf numFmtId="0" fontId="5" fillId="2" borderId="0" xfId="0" applyFont="1" applyFill="1" applyAlignment="1">
      <alignment wrapText="1"/>
    </xf>
    <xf numFmtId="0" fontId="5" fillId="2" borderId="0" xfId="0" applyFont="1" applyFill="1" applyAlignment="1">
      <alignment horizontal="center"/>
    </xf>
    <xf numFmtId="0" fontId="5" fillId="2" borderId="0" xfId="7" applyFont="1" applyFill="1" applyAlignment="1"/>
    <xf numFmtId="0" fontId="5" fillId="2" borderId="0" xfId="12" applyFont="1" applyFill="1" applyBorder="1" applyAlignment="1"/>
    <xf numFmtId="3" fontId="5" fillId="2" borderId="0" xfId="2" applyNumberFormat="1" applyFont="1" applyFill="1" applyAlignment="1">
      <alignment horizontal="right"/>
    </xf>
    <xf numFmtId="3" fontId="18" fillId="2" borderId="0" xfId="2" applyNumberFormat="1" applyFont="1" applyFill="1" applyAlignment="1">
      <alignment horizontal="right"/>
    </xf>
    <xf numFmtId="0" fontId="5" fillId="2" borderId="0" xfId="12" applyFont="1" applyFill="1" applyBorder="1" applyAlignment="1">
      <alignment vertical="center"/>
    </xf>
    <xf numFmtId="0" fontId="5" fillId="2" borderId="0" xfId="7" applyFont="1" applyFill="1" applyBorder="1" applyAlignment="1">
      <alignment horizontal="center" vertical="center"/>
    </xf>
    <xf numFmtId="0" fontId="5" fillId="2" borderId="0" xfId="0" applyFont="1" applyFill="1" applyBorder="1" applyAlignment="1">
      <alignment horizontal="center"/>
    </xf>
    <xf numFmtId="0" fontId="5" fillId="2" borderId="1" xfId="7" applyFont="1" applyFill="1" applyBorder="1" applyAlignment="1">
      <alignment horizontal="right"/>
    </xf>
    <xf numFmtId="2" fontId="5" fillId="2" borderId="0" xfId="7" applyNumberFormat="1" applyFont="1" applyFill="1" applyAlignment="1">
      <alignment horizontal="right"/>
    </xf>
    <xf numFmtId="165" fontId="5" fillId="2" borderId="0" xfId="7" quotePrefix="1" applyNumberFormat="1" applyFont="1" applyFill="1" applyAlignment="1">
      <alignment horizontal="right"/>
    </xf>
    <xf numFmtId="165" fontId="5" fillId="2" borderId="0" xfId="7" applyNumberFormat="1" applyFont="1" applyFill="1" applyAlignment="1">
      <alignment horizontal="right"/>
    </xf>
    <xf numFmtId="0" fontId="12" fillId="2" borderId="0" xfId="7" applyFont="1" applyFill="1"/>
    <xf numFmtId="0" fontId="5" fillId="2" borderId="0" xfId="7" applyFont="1" applyFill="1" applyBorder="1" applyAlignment="1">
      <alignment vertical="center"/>
    </xf>
    <xf numFmtId="0" fontId="5" fillId="2" borderId="0" xfId="0" applyNumberFormat="1" applyFont="1" applyFill="1" applyBorder="1" applyAlignment="1"/>
    <xf numFmtId="3" fontId="0" fillId="0" borderId="0" xfId="0" applyNumberFormat="1" applyFill="1" applyAlignment="1">
      <alignment horizontal="center"/>
    </xf>
    <xf numFmtId="3" fontId="5" fillId="0" borderId="0" xfId="7" applyNumberFormat="1" applyFont="1" applyFill="1" applyAlignment="1">
      <alignment horizontal="center"/>
    </xf>
    <xf numFmtId="0" fontId="5" fillId="2" borderId="0" xfId="0" applyFont="1" applyFill="1" applyAlignment="1"/>
    <xf numFmtId="0" fontId="5" fillId="2" borderId="0" xfId="12" applyFont="1" applyFill="1" applyBorder="1" applyAlignment="1">
      <alignment horizontal="center"/>
    </xf>
    <xf numFmtId="3" fontId="14" fillId="2" borderId="0" xfId="10" applyNumberFormat="1" applyFont="1" applyFill="1" applyBorder="1" applyAlignment="1">
      <alignment horizontal="right" wrapText="1"/>
    </xf>
    <xf numFmtId="0" fontId="5" fillId="2" borderId="0" xfId="12" applyFont="1" applyFill="1" applyBorder="1" applyAlignment="1">
      <alignment horizontal="center" vertical="center"/>
    </xf>
    <xf numFmtId="3" fontId="25" fillId="2" borderId="3" xfId="0" applyNumberFormat="1" applyFont="1" applyFill="1" applyBorder="1" applyAlignment="1" applyProtection="1">
      <alignment horizontal="right" vertical="center" wrapText="1"/>
    </xf>
    <xf numFmtId="3" fontId="25" fillId="2" borderId="0" xfId="0" applyNumberFormat="1" applyFont="1" applyFill="1" applyBorder="1" applyAlignment="1" applyProtection="1">
      <alignment horizontal="right" vertical="center" wrapText="1"/>
    </xf>
    <xf numFmtId="1" fontId="25" fillId="2" borderId="3" xfId="0" applyNumberFormat="1" applyFont="1" applyFill="1" applyBorder="1" applyAlignment="1" applyProtection="1">
      <alignment horizontal="right" vertical="center" wrapText="1"/>
    </xf>
    <xf numFmtId="1" fontId="25" fillId="2" borderId="0" xfId="0" applyNumberFormat="1" applyFont="1" applyFill="1" applyBorder="1" applyAlignment="1" applyProtection="1">
      <alignment horizontal="right" vertical="center" wrapText="1"/>
    </xf>
    <xf numFmtId="0" fontId="5" fillId="2" borderId="3" xfId="7" applyFont="1" applyFill="1" applyBorder="1" applyAlignment="1">
      <alignment horizontal="center"/>
    </xf>
    <xf numFmtId="0" fontId="5" fillId="2" borderId="0" xfId="12" applyFont="1" applyFill="1" applyBorder="1" applyAlignment="1">
      <alignment horizontal="center"/>
    </xf>
    <xf numFmtId="0" fontId="5" fillId="2" borderId="0" xfId="7" applyFont="1" applyFill="1" applyBorder="1" applyAlignment="1">
      <alignment horizontal="center" vertical="center"/>
    </xf>
    <xf numFmtId="164" fontId="14" fillId="2" borderId="0" xfId="2" applyFont="1" applyFill="1" applyBorder="1" applyAlignment="1">
      <alignment horizontal="right" wrapText="1"/>
    </xf>
    <xf numFmtId="164" fontId="5" fillId="2" borderId="0" xfId="2" applyFont="1" applyFill="1" applyAlignment="1">
      <alignment horizontal="right" indent="1"/>
    </xf>
    <xf numFmtId="164" fontId="5" fillId="2" borderId="0" xfId="2" applyFont="1" applyFill="1" applyAlignment="1">
      <alignment horizontal="center"/>
    </xf>
    <xf numFmtId="0" fontId="5" fillId="2" borderId="0" xfId="12" applyFont="1" applyFill="1" applyBorder="1" applyAlignment="1">
      <alignment horizontal="center"/>
    </xf>
    <xf numFmtId="0" fontId="5" fillId="2" borderId="0" xfId="7" applyFont="1" applyFill="1" applyBorder="1" applyAlignment="1">
      <alignment horizontal="center" vertical="center"/>
    </xf>
    <xf numFmtId="0" fontId="26" fillId="2" borderId="0" xfId="1" applyFont="1" applyFill="1" applyBorder="1" applyAlignment="1" applyProtection="1"/>
    <xf numFmtId="0" fontId="5" fillId="2" borderId="0" xfId="22" applyFont="1" applyFill="1"/>
    <xf numFmtId="0" fontId="12" fillId="2" borderId="0" xfId="22" applyFont="1" applyFill="1" applyAlignment="1">
      <alignment horizontal="left"/>
    </xf>
    <xf numFmtId="0" fontId="12" fillId="2" borderId="0" xfId="22" applyFont="1" applyFill="1"/>
    <xf numFmtId="0" fontId="12" fillId="2" borderId="0" xfId="22" applyNumberFormat="1" applyFont="1" applyFill="1" applyAlignment="1">
      <alignment horizontal="left"/>
    </xf>
    <xf numFmtId="0" fontId="12" fillId="2" borderId="0" xfId="22" applyNumberFormat="1" applyFont="1" applyFill="1" applyAlignment="1"/>
    <xf numFmtId="0" fontId="5" fillId="2" borderId="0" xfId="22" applyNumberFormat="1" applyFont="1" applyFill="1" applyAlignment="1"/>
    <xf numFmtId="0" fontId="13" fillId="2" borderId="0" xfId="22" applyNumberFormat="1" applyFont="1" applyFill="1" applyAlignment="1">
      <alignment horizontal="left"/>
    </xf>
    <xf numFmtId="0" fontId="13" fillId="2" borderId="0" xfId="22" applyNumberFormat="1" applyFont="1" applyFill="1" applyAlignment="1"/>
    <xf numFmtId="0" fontId="5" fillId="2" borderId="0" xfId="22" applyNumberFormat="1" applyFont="1" applyFill="1" applyAlignment="1">
      <alignment horizontal="left"/>
    </xf>
    <xf numFmtId="0" fontId="13" fillId="2" borderId="0" xfId="22" applyFont="1" applyFill="1"/>
    <xf numFmtId="0" fontId="5" fillId="2" borderId="0" xfId="24" applyFont="1" applyFill="1"/>
    <xf numFmtId="0" fontId="27" fillId="2" borderId="0" xfId="25" applyFont="1" applyFill="1"/>
    <xf numFmtId="0" fontId="28" fillId="2" borderId="0" xfId="25" applyFont="1" applyFill="1"/>
    <xf numFmtId="0" fontId="30" fillId="2" borderId="0" xfId="25" applyFont="1" applyFill="1"/>
    <xf numFmtId="0" fontId="5" fillId="2" borderId="0" xfId="24" applyNumberFormat="1" applyFont="1" applyFill="1"/>
    <xf numFmtId="0" fontId="4" fillId="2" borderId="0" xfId="24" applyFont="1" applyFill="1"/>
    <xf numFmtId="0" fontId="12" fillId="2" borderId="0" xfId="25" applyFont="1" applyFill="1"/>
    <xf numFmtId="0" fontId="5" fillId="2" borderId="0" xfId="25" applyFont="1" applyFill="1"/>
    <xf numFmtId="0" fontId="29" fillId="2" borderId="0" xfId="25" applyFont="1" applyFill="1"/>
    <xf numFmtId="0" fontId="5" fillId="0" borderId="0" xfId="24" applyFont="1"/>
    <xf numFmtId="0" fontId="12" fillId="2" borderId="0" xfId="7" applyFont="1" applyFill="1" applyAlignment="1">
      <alignment horizontal="center"/>
    </xf>
    <xf numFmtId="0" fontId="5" fillId="2" borderId="0" xfId="12" applyFont="1" applyFill="1" applyBorder="1" applyAlignment="1">
      <alignment horizontal="center"/>
    </xf>
    <xf numFmtId="167" fontId="4" fillId="2" borderId="0" xfId="2" applyNumberFormat="1" applyFont="1" applyFill="1"/>
    <xf numFmtId="167" fontId="4" fillId="2" borderId="0" xfId="2" applyNumberFormat="1" applyFont="1" applyFill="1" applyAlignment="1">
      <alignment horizontal="center"/>
    </xf>
    <xf numFmtId="167" fontId="4" fillId="2" borderId="0" xfId="2" applyNumberFormat="1" applyFont="1" applyFill="1" applyAlignment="1">
      <alignment horizontal="right"/>
    </xf>
    <xf numFmtId="3" fontId="4" fillId="2" borderId="0" xfId="2" applyNumberFormat="1" applyFont="1" applyFill="1" applyAlignment="1">
      <alignment horizontal="right"/>
    </xf>
    <xf numFmtId="0" fontId="5" fillId="2" borderId="5" xfId="12" applyFont="1" applyFill="1" applyBorder="1" applyAlignment="1">
      <alignment horizontal="center" vertical="center"/>
    </xf>
    <xf numFmtId="0" fontId="5" fillId="2" borderId="1" xfId="12" applyFont="1" applyFill="1" applyBorder="1" applyAlignment="1">
      <alignment horizontal="center" vertical="center"/>
    </xf>
    <xf numFmtId="1" fontId="5" fillId="2" borderId="0" xfId="7" applyNumberFormat="1" applyFont="1" applyFill="1" applyAlignment="1">
      <alignment horizontal="right" indent="1"/>
    </xf>
    <xf numFmtId="3" fontId="5" fillId="2" borderId="0" xfId="7" quotePrefix="1" applyNumberFormat="1" applyFont="1" applyFill="1" applyAlignment="1">
      <alignment horizontal="right" indent="1"/>
    </xf>
    <xf numFmtId="3" fontId="5" fillId="2" borderId="0" xfId="0" applyNumberFormat="1" applyFont="1" applyFill="1" applyAlignment="1"/>
    <xf numFmtId="3" fontId="5" fillId="2" borderId="0" xfId="7" quotePrefix="1" applyNumberFormat="1" applyFont="1" applyFill="1" applyAlignment="1">
      <alignment horizontal="right"/>
    </xf>
    <xf numFmtId="1" fontId="5" fillId="2" borderId="0" xfId="0" applyNumberFormat="1" applyFont="1" applyFill="1" applyAlignment="1">
      <alignment horizontal="right"/>
    </xf>
    <xf numFmtId="1" fontId="5" fillId="2" borderId="0" xfId="0" quotePrefix="1" applyNumberFormat="1" applyFont="1" applyFill="1" applyAlignment="1">
      <alignment horizontal="right"/>
    </xf>
    <xf numFmtId="167" fontId="5" fillId="2" borderId="0" xfId="2" quotePrefix="1" applyNumberFormat="1" applyFont="1" applyFill="1" applyAlignment="1">
      <alignment horizontal="right"/>
    </xf>
    <xf numFmtId="0" fontId="14" fillId="2" borderId="0" xfId="13" applyFont="1" applyFill="1" applyBorder="1" applyAlignment="1">
      <alignment wrapText="1"/>
    </xf>
    <xf numFmtId="2" fontId="5" fillId="2" borderId="0" xfId="7" quotePrefix="1" applyNumberFormat="1" applyFont="1" applyFill="1" applyBorder="1" applyAlignment="1">
      <alignment horizontal="right" indent="1"/>
    </xf>
    <xf numFmtId="3" fontId="0" fillId="2" borderId="0" xfId="0" quotePrefix="1" applyNumberFormat="1" applyFill="1" applyAlignment="1">
      <alignment horizontal="right"/>
    </xf>
    <xf numFmtId="0" fontId="5" fillId="2" borderId="0" xfId="0" applyFont="1" applyFill="1" applyAlignment="1">
      <alignment horizontal="right"/>
    </xf>
    <xf numFmtId="0" fontId="12" fillId="2" borderId="0" xfId="7" applyFont="1" applyFill="1" applyAlignment="1">
      <alignment horizontal="right"/>
    </xf>
    <xf numFmtId="0" fontId="5" fillId="2" borderId="2" xfId="7" applyFont="1" applyFill="1" applyBorder="1" applyAlignment="1">
      <alignment horizontal="right"/>
    </xf>
    <xf numFmtId="3" fontId="0" fillId="2" borderId="0" xfId="0" quotePrefix="1" applyNumberFormat="1" applyFill="1" applyAlignment="1">
      <alignment horizontal="center"/>
    </xf>
    <xf numFmtId="3" fontId="25" fillId="2" borderId="0" xfId="0" quotePrefix="1" applyNumberFormat="1" applyFont="1" applyFill="1" applyBorder="1" applyAlignment="1" applyProtection="1">
      <alignment horizontal="right" vertical="center" wrapText="1"/>
    </xf>
    <xf numFmtId="167" fontId="4" fillId="2" borderId="3" xfId="2" applyNumberFormat="1" applyFont="1" applyFill="1" applyBorder="1" applyAlignment="1">
      <alignment horizontal="center"/>
    </xf>
    <xf numFmtId="167" fontId="4" fillId="2" borderId="0" xfId="2" applyNumberFormat="1" applyFont="1" applyFill="1" applyBorder="1" applyAlignment="1">
      <alignment horizontal="center"/>
    </xf>
    <xf numFmtId="167" fontId="4" fillId="2" borderId="0" xfId="2" quotePrefix="1" applyNumberFormat="1" applyFont="1" applyFill="1" applyAlignment="1">
      <alignment horizontal="center"/>
    </xf>
    <xf numFmtId="167" fontId="5" fillId="2" borderId="0" xfId="2" applyNumberFormat="1" applyFont="1" applyFill="1" applyBorder="1" applyAlignment="1">
      <alignment horizontal="center"/>
    </xf>
    <xf numFmtId="167" fontId="5" fillId="2" borderId="4" xfId="2" applyNumberFormat="1" applyFont="1" applyFill="1" applyBorder="1" applyAlignment="1">
      <alignment horizontal="center"/>
    </xf>
    <xf numFmtId="167" fontId="4" fillId="2" borderId="0" xfId="2" quotePrefix="1" applyNumberFormat="1" applyFont="1" applyFill="1" applyAlignment="1">
      <alignment horizontal="right"/>
    </xf>
    <xf numFmtId="1" fontId="25" fillId="2" borderId="0" xfId="0" quotePrefix="1" applyNumberFormat="1" applyFont="1" applyFill="1" applyBorder="1" applyAlignment="1" applyProtection="1">
      <alignment horizontal="right" vertical="center" wrapText="1"/>
    </xf>
    <xf numFmtId="1" fontId="5" fillId="2" borderId="0" xfId="7" applyNumberFormat="1" applyFont="1" applyFill="1" applyAlignment="1">
      <alignment horizontal="right"/>
    </xf>
    <xf numFmtId="167" fontId="5" fillId="2" borderId="0" xfId="2" quotePrefix="1" applyNumberFormat="1" applyFont="1" applyFill="1" applyAlignment="1">
      <alignment horizontal="center"/>
    </xf>
    <xf numFmtId="0" fontId="5" fillId="2" borderId="0" xfId="7" applyFont="1" applyFill="1" applyAlignment="1">
      <alignment horizontal="right"/>
    </xf>
    <xf numFmtId="167" fontId="18" fillId="2" borderId="0" xfId="2" applyNumberFormat="1" applyFont="1" applyFill="1" applyAlignment="1">
      <alignment horizontal="right"/>
    </xf>
    <xf numFmtId="167" fontId="4" fillId="2" borderId="0" xfId="2" quotePrefix="1" applyNumberFormat="1" applyFont="1" applyFill="1"/>
    <xf numFmtId="3" fontId="5" fillId="2" borderId="0" xfId="2" quotePrefix="1" applyNumberFormat="1" applyFont="1" applyFill="1" applyAlignment="1">
      <alignment horizontal="right"/>
    </xf>
    <xf numFmtId="0" fontId="23" fillId="2" borderId="0" xfId="1" applyFont="1" applyFill="1" applyAlignment="1" applyProtection="1">
      <alignment horizontal="left"/>
    </xf>
    <xf numFmtId="0" fontId="23" fillId="2" borderId="0" xfId="1" applyFont="1" applyFill="1" applyAlignment="1" applyProtection="1">
      <alignment horizontal="left" wrapText="1"/>
    </xf>
    <xf numFmtId="0" fontId="12" fillId="2" borderId="0" xfId="7" applyFont="1" applyFill="1" applyAlignment="1">
      <alignment horizontal="center"/>
    </xf>
    <xf numFmtId="0" fontId="5" fillId="2" borderId="5" xfId="12" applyFont="1" applyFill="1" applyBorder="1" applyAlignment="1">
      <alignment horizontal="center" vertical="center"/>
    </xf>
    <xf numFmtId="0" fontId="5" fillId="2" borderId="1" xfId="12" applyFont="1" applyFill="1" applyBorder="1" applyAlignment="1">
      <alignment horizontal="center" vertical="center"/>
    </xf>
    <xf numFmtId="0" fontId="5" fillId="2" borderId="5" xfId="7" applyFont="1" applyFill="1" applyBorder="1" applyAlignment="1">
      <alignment horizontal="center" vertical="center"/>
    </xf>
    <xf numFmtId="0" fontId="5" fillId="2" borderId="1" xfId="7" applyFont="1" applyFill="1" applyBorder="1" applyAlignment="1">
      <alignment horizontal="center" vertical="center"/>
    </xf>
    <xf numFmtId="0" fontId="12" fillId="2" borderId="0" xfId="7" applyFont="1" applyFill="1" applyBorder="1" applyAlignment="1">
      <alignment horizontal="center"/>
    </xf>
    <xf numFmtId="0" fontId="5" fillId="2" borderId="0" xfId="12" applyFont="1" applyFill="1" applyBorder="1" applyAlignment="1">
      <alignment horizontal="center"/>
    </xf>
    <xf numFmtId="0" fontId="12" fillId="2" borderId="1" xfId="0" applyNumberFormat="1" applyFont="1" applyFill="1" applyBorder="1" applyAlignment="1">
      <alignment horizontal="center"/>
    </xf>
    <xf numFmtId="0" fontId="12" fillId="2" borderId="1" xfId="7" applyFont="1" applyFill="1" applyBorder="1" applyAlignment="1">
      <alignment horizontal="center"/>
    </xf>
    <xf numFmtId="0" fontId="12" fillId="2" borderId="0" xfId="7" applyFont="1" applyFill="1" applyAlignment="1">
      <alignment horizontal="center" wrapText="1"/>
    </xf>
    <xf numFmtId="0" fontId="5" fillId="2" borderId="0" xfId="7" applyFont="1" applyFill="1" applyBorder="1" applyAlignment="1">
      <alignment horizontal="center" vertical="center"/>
    </xf>
    <xf numFmtId="0" fontId="5" fillId="2" borderId="0" xfId="12" applyFont="1" applyFill="1" applyBorder="1" applyAlignment="1">
      <alignment horizontal="center" vertical="center"/>
    </xf>
    <xf numFmtId="0" fontId="5" fillId="2" borderId="4" xfId="12" applyFont="1" applyFill="1" applyBorder="1" applyAlignment="1">
      <alignment horizontal="center"/>
    </xf>
    <xf numFmtId="0" fontId="5" fillId="2" borderId="3" xfId="12" applyFont="1" applyFill="1" applyBorder="1" applyAlignment="1">
      <alignment horizontal="left" vertical="center"/>
    </xf>
    <xf numFmtId="0" fontId="5" fillId="2" borderId="3" xfId="0" applyFont="1" applyFill="1" applyBorder="1" applyAlignment="1">
      <alignment horizontal="left"/>
    </xf>
    <xf numFmtId="0" fontId="12" fillId="2" borderId="1" xfId="7" applyFont="1" applyFill="1" applyBorder="1" applyAlignment="1">
      <alignment horizontal="center" wrapText="1"/>
    </xf>
    <xf numFmtId="0" fontId="12" fillId="2" borderId="0" xfId="0" applyFont="1" applyFill="1" applyAlignment="1">
      <alignment horizontal="center"/>
    </xf>
    <xf numFmtId="0" fontId="5" fillId="2" borderId="6" xfId="0" applyFont="1" applyFill="1" applyBorder="1" applyAlignment="1">
      <alignment horizontal="center"/>
    </xf>
  </cellXfs>
  <cellStyles count="28">
    <cellStyle name="Hipervínculo" xfId="1" builtinId="8"/>
    <cellStyle name="Hipervínculo 2" xfId="27"/>
    <cellStyle name="Millares" xfId="2" builtinId="3"/>
    <cellStyle name="Normal" xfId="0" builtinId="0"/>
    <cellStyle name="Normal 10" xfId="23"/>
    <cellStyle name="Normal 10 2" xfId="25"/>
    <cellStyle name="Normal 2" xfId="3"/>
    <cellStyle name="Normal 2 10" xfId="24"/>
    <cellStyle name="Normal 3" xfId="4"/>
    <cellStyle name="Normal 3 6" xfId="22"/>
    <cellStyle name="Normal 4" xfId="5"/>
    <cellStyle name="Normal 5" xfId="6"/>
    <cellStyle name="Normal 6" xfId="26"/>
    <cellStyle name="Normal_EU,HN,CAPS,1990-02,06.05.2003" xfId="7"/>
    <cellStyle name="Normal_Hoja1" xfId="8"/>
    <cellStyle name="Normal_Hoja3" xfId="9"/>
    <cellStyle name="Normal_Hoja5" xfId="10"/>
    <cellStyle name="Normal_Hoja6" xfId="11"/>
    <cellStyle name="Normal_Honduras USM 90-02 Competidores TODO.28.05.2003" xfId="12"/>
    <cellStyle name="Normal_X08_EL002" xfId="13"/>
    <cellStyle name="Normal_X08_EL003" xfId="14"/>
    <cellStyle name="Normal_X08_EL004" xfId="15"/>
    <cellStyle name="Normal_X08_EL005" xfId="16"/>
    <cellStyle name="Normal_X08_EL006" xfId="17"/>
    <cellStyle name="Normal_X08_EL007" xfId="18"/>
    <cellStyle name="Normal_X08_EL008" xfId="19"/>
    <cellStyle name="Normal_X08_EL009" xfId="20"/>
    <cellStyle name="Normal_X08_EL010"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466725</xdr:colOff>
      <xdr:row>4</xdr:row>
      <xdr:rowOff>219075</xdr:rowOff>
    </xdr:to>
    <xdr:grpSp>
      <xdr:nvGrpSpPr>
        <xdr:cNvPr id="1025" name="14 Grupo">
          <a:extLst>
            <a:ext uri="{FF2B5EF4-FFF2-40B4-BE49-F238E27FC236}">
              <a16:creationId xmlns="" xmlns:a16="http://schemas.microsoft.com/office/drawing/2014/main" id="{00000000-0008-0000-0000-000001040000}"/>
            </a:ext>
          </a:extLst>
        </xdr:cNvPr>
        <xdr:cNvGrpSpPr>
          <a:grpSpLocks/>
        </xdr:cNvGrpSpPr>
      </xdr:nvGrpSpPr>
      <xdr:grpSpPr bwMode="auto">
        <a:xfrm>
          <a:off x="0" y="0"/>
          <a:ext cx="9153525" cy="1438275"/>
          <a:chOff x="0" y="10606"/>
          <a:chExt cx="9829800" cy="1275269"/>
        </a:xfrm>
      </xdr:grpSpPr>
      <xdr:sp macro="" textlink="">
        <xdr:nvSpPr>
          <xdr:cNvPr id="16" name="15 Rectángulo">
            <a:extLst>
              <a:ext uri="{FF2B5EF4-FFF2-40B4-BE49-F238E27FC236}">
                <a16:creationId xmlns="" xmlns:a16="http://schemas.microsoft.com/office/drawing/2014/main" id="{00000000-0008-0000-0000-000010000000}"/>
              </a:ext>
            </a:extLst>
          </xdr:cNvPr>
          <xdr:cNvSpPr/>
        </xdr:nvSpPr>
        <xdr:spPr>
          <a:xfrm>
            <a:off x="51144" y="1032510"/>
            <a:ext cx="9778656" cy="76009"/>
          </a:xfrm>
          <a:prstGeom prst="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sp macro="" textlink="">
        <xdr:nvSpPr>
          <xdr:cNvPr id="17" name="16 Rectángulo">
            <a:extLst>
              <a:ext uri="{FF2B5EF4-FFF2-40B4-BE49-F238E27FC236}">
                <a16:creationId xmlns="" xmlns:a16="http://schemas.microsoft.com/office/drawing/2014/main" id="{00000000-0008-0000-0000-000011000000}"/>
              </a:ext>
            </a:extLst>
          </xdr:cNvPr>
          <xdr:cNvSpPr/>
        </xdr:nvSpPr>
        <xdr:spPr>
          <a:xfrm>
            <a:off x="0" y="10606"/>
            <a:ext cx="9778656" cy="76009"/>
          </a:xfrm>
          <a:prstGeom prst="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sp macro="" textlink="">
        <xdr:nvSpPr>
          <xdr:cNvPr id="18" name="17 CuadroTexto">
            <a:extLst>
              <a:ext uri="{FF2B5EF4-FFF2-40B4-BE49-F238E27FC236}">
                <a16:creationId xmlns="" xmlns:a16="http://schemas.microsoft.com/office/drawing/2014/main" id="{00000000-0008-0000-0000-000012000000}"/>
              </a:ext>
            </a:extLst>
          </xdr:cNvPr>
          <xdr:cNvSpPr txBox="1"/>
        </xdr:nvSpPr>
        <xdr:spPr>
          <a:xfrm>
            <a:off x="1708196" y="120397"/>
            <a:ext cx="6515695" cy="1165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lnSpc>
                <a:spcPts val="1100"/>
              </a:lnSpc>
              <a:defRPr sz="1000"/>
            </a:pPr>
            <a:r>
              <a:rPr lang="es-MX" sz="1000" b="1" i="0" u="none" strike="noStrike" baseline="0">
                <a:solidFill>
                  <a:srgbClr val="90713A"/>
                </a:solidFill>
                <a:latin typeface="Times New Roman"/>
                <a:cs typeface="Times New Roman"/>
              </a:rPr>
              <a:t>La información estadística presentada es el resultado del esfuerzo de varios años de trabajo del CECHIMEX. </a:t>
            </a:r>
          </a:p>
          <a:p>
            <a:pPr algn="l" rtl="0">
              <a:defRPr sz="1000"/>
            </a:pPr>
            <a:r>
              <a:rPr lang="es-MX" sz="1000" b="1" i="0" u="none" strike="noStrike" baseline="0">
                <a:solidFill>
                  <a:srgbClr val="90713A"/>
                </a:solidFill>
                <a:latin typeface="Times New Roman"/>
                <a:cs typeface="Times New Roman"/>
              </a:rPr>
              <a:t>Agradecemos citar la fuente de los respectivos cuadros así como las fuentes de información originales de la manera siguiente: </a:t>
            </a:r>
          </a:p>
          <a:p>
            <a:pPr algn="l" rtl="0">
              <a:defRPr sz="1000"/>
            </a:pPr>
            <a:endParaRPr lang="es-MX" sz="1000" b="1" i="0" u="none" strike="noStrike" baseline="0">
              <a:solidFill>
                <a:srgbClr val="90713A"/>
              </a:solidFill>
              <a:latin typeface="Times New Roman"/>
              <a:cs typeface="Times New Roman"/>
            </a:endParaRPr>
          </a:p>
          <a:p>
            <a:pPr algn="l" rtl="0">
              <a:defRPr sz="1000"/>
            </a:pPr>
            <a:r>
              <a:rPr lang="es-MX" sz="1000" b="1" i="0" u="none" strike="noStrike" baseline="0">
                <a:solidFill>
                  <a:srgbClr val="90713A"/>
                </a:solidFill>
                <a:latin typeface="Times New Roman"/>
                <a:cs typeface="Times New Roman"/>
              </a:rPr>
              <a:t>- General. </a:t>
            </a:r>
            <a:r>
              <a:rPr lang="es-MX" sz="1000" b="1" i="1" u="none" strike="noStrike" baseline="0">
                <a:solidFill>
                  <a:srgbClr val="90713A"/>
                </a:solidFill>
                <a:latin typeface="Times New Roman"/>
                <a:cs typeface="Times New Roman"/>
              </a:rPr>
              <a:t>Fuente: con base en CECHIMEX (2016)</a:t>
            </a:r>
          </a:p>
          <a:p>
            <a:pPr algn="l" rtl="0">
              <a:defRPr sz="1000"/>
            </a:pPr>
            <a:r>
              <a:rPr lang="es-MX" sz="1000" b="1" i="0" u="none" strike="noStrike" baseline="0">
                <a:solidFill>
                  <a:srgbClr val="90713A"/>
                </a:solidFill>
                <a:latin typeface="Times New Roman"/>
                <a:cs typeface="Times New Roman"/>
              </a:rPr>
              <a:t>- China:</a:t>
            </a:r>
            <a:r>
              <a:rPr lang="es-MX" sz="1000" b="1" i="1" u="none" strike="noStrike" baseline="0">
                <a:solidFill>
                  <a:srgbClr val="90713A"/>
                </a:solidFill>
                <a:latin typeface="Times New Roman"/>
                <a:cs typeface="Times New Roman"/>
              </a:rPr>
              <a:t>r Fuente con base en China Customs Statistics (CCS). China.</a:t>
            </a:r>
          </a:p>
          <a:p>
            <a:pPr algn="l" rtl="0">
              <a:defRPr sz="1000"/>
            </a:pPr>
            <a:endParaRPr lang="es-MX" sz="1000" b="1" i="1" u="none" strike="noStrike" baseline="0">
              <a:solidFill>
                <a:srgbClr val="90713A"/>
              </a:solidFill>
              <a:latin typeface="Times New Roman"/>
              <a:cs typeface="Times New Roman"/>
            </a:endParaRPr>
          </a:p>
        </xdr:txBody>
      </xdr:sp>
      <xdr:pic>
        <xdr:nvPicPr>
          <xdr:cNvPr id="1030" name="18 Imagen">
            <a:extLst>
              <a:ext uri="{FF2B5EF4-FFF2-40B4-BE49-F238E27FC236}">
                <a16:creationId xmlns="" xmlns:a16="http://schemas.microsoft.com/office/drawing/2014/main" id="{00000000-0008-0000-00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1" y="123826"/>
            <a:ext cx="1644319" cy="89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19050</xdr:colOff>
      <xdr:row>0</xdr:row>
      <xdr:rowOff>142875</xdr:rowOff>
    </xdr:from>
    <xdr:to>
      <xdr:col>2</xdr:col>
      <xdr:colOff>114300</xdr:colOff>
      <xdr:row>3</xdr:row>
      <xdr:rowOff>238125</xdr:rowOff>
    </xdr:to>
    <xdr:pic>
      <xdr:nvPicPr>
        <xdr:cNvPr id="1026" name="19 Imagen">
          <a:extLst>
            <a:ext uri="{FF2B5EF4-FFF2-40B4-BE49-F238E27FC236}">
              <a16:creationId xmlns="" xmlns:a16="http://schemas.microsoft.com/office/drawing/2014/main" id="{00000000-0008-0000-0000-000002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42875"/>
          <a:ext cx="15430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nriquedusselpeters\Documents\preliminar\Balanza1\balanza%20a\Comercio%20Exterior\EXPORTACIONES\EXPORMES9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enriquedusselpeters\Documents\preliminar\Balanza1\balanza%20a\Comercio%20Exterior\EXPORTACIONES\EXPORMES9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ELL\Documents\2CECHIMEX_Bases\Electr&#243;nica\China\china.electronica.a1-a35-2016%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lorenacc\Documents\DUSSEL.CECHIMEX.2017\1.%20Cechimex%20download\Dussel%20Bases%20Actualizadas\China\GTA\1.china.tot.elec.x.6di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
      <sheetName val="II"/>
      <sheetName val="III"/>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
      <sheetName val="A30"/>
      <sheetName val="A31"/>
      <sheetName val="A32"/>
      <sheetName val="A33"/>
      <sheetName val="A34"/>
      <sheetName val="A35"/>
    </sheetNames>
    <sheetDataSet>
      <sheetData sheetId="0"/>
      <sheetData sheetId="1"/>
      <sheetData sheetId="2"/>
      <sheetData sheetId="3"/>
      <sheetData sheetId="4">
        <row r="35">
          <cell r="C35">
            <v>11426.7844375</v>
          </cell>
          <cell r="D35">
            <v>35896.676939500001</v>
          </cell>
          <cell r="E35">
            <v>41754.352146999998</v>
          </cell>
          <cell r="F35">
            <v>57731.163029999996</v>
          </cell>
          <cell r="G35">
            <v>128241.31420500002</v>
          </cell>
          <cell r="H35">
            <v>185003.20463250004</v>
          </cell>
          <cell r="I35">
            <v>219487.88398699995</v>
          </cell>
          <cell r="J35">
            <v>252923.16811899998</v>
          </cell>
          <cell r="K35">
            <v>366541.00530111976</v>
          </cell>
          <cell r="L35">
            <v>509284.63762399997</v>
          </cell>
          <cell r="M35">
            <v>651888.37359000009</v>
          </cell>
          <cell r="N35">
            <v>719855.55877100001</v>
          </cell>
          <cell r="O35">
            <v>491464.27500999998</v>
          </cell>
          <cell r="P35">
            <v>782465.35888999992</v>
          </cell>
          <cell r="Q35">
            <v>851423.1068409998</v>
          </cell>
          <cell r="R35">
            <v>896382.48148700083</v>
          </cell>
          <cell r="S35">
            <v>895024.48871999991</v>
          </cell>
          <cell r="T35">
            <v>828285.82466100017</v>
          </cell>
        </row>
      </sheetData>
      <sheetData sheetId="5">
        <row r="34">
          <cell r="C34">
            <v>20923.052485000004</v>
          </cell>
          <cell r="D34">
            <v>62587.301452000022</v>
          </cell>
          <cell r="E34">
            <v>66946.479300999999</v>
          </cell>
          <cell r="F34">
            <v>86517.156399499989</v>
          </cell>
          <cell r="G34">
            <v>199760.77391800002</v>
          </cell>
          <cell r="H34">
            <v>252441.79176400002</v>
          </cell>
          <cell r="I34">
            <v>303778.57243499992</v>
          </cell>
          <cell r="J34">
            <v>262538.36904149997</v>
          </cell>
          <cell r="K34">
            <v>197866.56545649996</v>
          </cell>
          <cell r="L34">
            <v>370266.96201880003</v>
          </cell>
          <cell r="M34">
            <v>482942.44163599994</v>
          </cell>
          <cell r="N34">
            <v>533337.64023300004</v>
          </cell>
          <cell r="O34">
            <v>388853.22464700002</v>
          </cell>
          <cell r="P34">
            <v>581751.64358800009</v>
          </cell>
          <cell r="Q34">
            <v>638246.64026400005</v>
          </cell>
          <cell r="R34">
            <v>635953.37975599989</v>
          </cell>
          <cell r="S34">
            <v>635068.10331599996</v>
          </cell>
          <cell r="T34">
            <v>604413.39945400017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p4"/>
      <sheetName val="p5"/>
      <sheetName val="p6"/>
      <sheetName val="din15"/>
      <sheetName val="2015"/>
      <sheetName val="din16"/>
      <sheetName val="2016"/>
      <sheetName val="cadena electronica"/>
      <sheetName val="2016m"/>
      <sheetName val="2015m"/>
      <sheetName val="2016x"/>
      <sheetName val="2015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A11" t="str">
            <v>China</v>
          </cell>
          <cell r="B11">
            <v>125278630879</v>
          </cell>
          <cell r="C11">
            <v>125278.630879</v>
          </cell>
        </row>
        <row r="12">
          <cell r="A12" t="str">
            <v>Japan</v>
          </cell>
          <cell r="B12">
            <v>55543602896</v>
          </cell>
          <cell r="C12">
            <v>55543.602895999997</v>
          </cell>
        </row>
        <row r="13">
          <cell r="A13" t="str">
            <v>Korea Rep</v>
          </cell>
          <cell r="B13">
            <v>106775500925</v>
          </cell>
          <cell r="C13">
            <v>106775.500925</v>
          </cell>
        </row>
        <row r="14">
          <cell r="A14" t="str">
            <v>Malaysia</v>
          </cell>
          <cell r="B14">
            <v>35345920961</v>
          </cell>
          <cell r="C14">
            <v>35345.920961000003</v>
          </cell>
        </row>
        <row r="15">
          <cell r="A15" t="str">
            <v>Mexico</v>
          </cell>
          <cell r="B15">
            <v>4551238407</v>
          </cell>
          <cell r="C15">
            <v>4551.2384069999998</v>
          </cell>
        </row>
        <row r="16">
          <cell r="A16" t="str">
            <v>Taiwan prov.</v>
          </cell>
          <cell r="B16">
            <v>108141839982</v>
          </cell>
          <cell r="C16">
            <v>108141.839982</v>
          </cell>
        </row>
        <row r="17">
          <cell r="A17" t="str">
            <v>United States</v>
          </cell>
          <cell r="B17">
            <v>32132162241</v>
          </cell>
          <cell r="C17">
            <v>32132.162241000002</v>
          </cell>
        </row>
        <row r="18">
          <cell r="A18" t="str">
            <v>Total general</v>
          </cell>
          <cell r="B18">
            <v>467768896291</v>
          </cell>
          <cell r="C18">
            <v>467768.89629100001</v>
          </cell>
        </row>
      </sheetData>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N76"/>
  <sheetViews>
    <sheetView workbookViewId="0">
      <selection activeCell="G17" sqref="G17"/>
    </sheetView>
  </sheetViews>
  <sheetFormatPr baseColWidth="10" defaultColWidth="10.85546875" defaultRowHeight="24" customHeight="1" x14ac:dyDescent="0.2"/>
  <cols>
    <col min="1" max="1" width="10.85546875" style="1"/>
    <col min="2" max="2" width="10.85546875" style="2"/>
    <col min="3" max="16384" width="10.85546875" style="1"/>
  </cols>
  <sheetData>
    <row r="7" spans="1:14" ht="24" customHeight="1" x14ac:dyDescent="0.25">
      <c r="B7" s="78"/>
      <c r="C7" s="79"/>
      <c r="D7" s="79"/>
      <c r="E7" s="79"/>
      <c r="F7" s="80" t="s">
        <v>250</v>
      </c>
      <c r="G7" s="79"/>
      <c r="H7" s="79"/>
      <c r="I7" s="79"/>
      <c r="J7" s="79"/>
      <c r="K7" s="79"/>
      <c r="L7" s="79"/>
      <c r="M7" s="79"/>
      <c r="N7" s="79"/>
    </row>
    <row r="8" spans="1:14" ht="24" customHeight="1" x14ac:dyDescent="0.25">
      <c r="B8" s="78"/>
      <c r="C8" s="79"/>
      <c r="D8" s="79"/>
      <c r="E8" s="79"/>
      <c r="G8" s="78" t="s">
        <v>666</v>
      </c>
      <c r="H8" s="79"/>
      <c r="I8" s="79"/>
      <c r="J8" s="79"/>
      <c r="K8" s="79"/>
      <c r="L8" s="79"/>
      <c r="M8" s="79"/>
      <c r="N8" s="79"/>
    </row>
    <row r="9" spans="1:14" ht="24" customHeight="1" x14ac:dyDescent="0.25">
      <c r="B9" s="78" t="s">
        <v>251</v>
      </c>
      <c r="C9" s="79"/>
      <c r="D9" s="79"/>
      <c r="E9" s="79"/>
      <c r="F9" s="79"/>
      <c r="G9" s="79"/>
      <c r="H9" s="79"/>
      <c r="I9" s="79"/>
      <c r="J9" s="79"/>
      <c r="K9" s="79"/>
      <c r="L9" s="79"/>
      <c r="M9" s="79"/>
      <c r="N9" s="79"/>
    </row>
    <row r="10" spans="1:14" ht="24" customHeight="1" x14ac:dyDescent="0.25">
      <c r="B10" s="78"/>
      <c r="C10" s="79"/>
      <c r="D10" s="79"/>
      <c r="E10" s="79"/>
      <c r="F10" s="79"/>
      <c r="G10" s="79"/>
      <c r="H10" s="79"/>
      <c r="I10" s="79"/>
      <c r="J10" s="79"/>
      <c r="K10" s="79"/>
      <c r="L10" s="79"/>
      <c r="M10" s="79"/>
      <c r="N10" s="79"/>
    </row>
    <row r="11" spans="1:14" ht="24" customHeight="1" x14ac:dyDescent="0.25">
      <c r="A11" s="4"/>
      <c r="B11" s="78"/>
      <c r="C11" s="79"/>
      <c r="D11" s="79"/>
      <c r="E11" s="79"/>
      <c r="F11" s="79"/>
      <c r="G11" s="79"/>
      <c r="H11" s="79"/>
      <c r="I11" s="79"/>
      <c r="J11" s="79"/>
      <c r="K11" s="79"/>
      <c r="L11" s="79"/>
      <c r="M11" s="79"/>
      <c r="N11" s="79"/>
    </row>
    <row r="12" spans="1:14" ht="24" customHeight="1" x14ac:dyDescent="0.25">
      <c r="A12" s="4"/>
      <c r="B12" s="78" t="s">
        <v>248</v>
      </c>
      <c r="C12" s="79"/>
      <c r="D12" s="79"/>
      <c r="E12" s="79"/>
      <c r="F12" s="81" t="s">
        <v>249</v>
      </c>
      <c r="G12" s="79"/>
      <c r="H12" s="79"/>
      <c r="I12" s="79"/>
      <c r="J12" s="79"/>
      <c r="K12" s="79"/>
      <c r="L12" s="79"/>
      <c r="M12" s="79"/>
      <c r="N12" s="79"/>
    </row>
    <row r="13" spans="1:14" ht="24" customHeight="1" x14ac:dyDescent="0.25">
      <c r="A13" s="4"/>
      <c r="B13" s="78"/>
      <c r="C13" s="94"/>
      <c r="D13" s="95"/>
      <c r="E13" s="95"/>
      <c r="F13" s="95"/>
      <c r="G13" s="95"/>
      <c r="H13" s="95"/>
      <c r="I13" s="95"/>
      <c r="J13" s="95"/>
      <c r="K13" s="95"/>
      <c r="L13" s="95"/>
      <c r="M13" s="95"/>
      <c r="N13" s="95"/>
    </row>
    <row r="14" spans="1:14" ht="24" customHeight="1" x14ac:dyDescent="0.25">
      <c r="B14" s="78" t="s">
        <v>185</v>
      </c>
      <c r="C14" s="96" t="s">
        <v>669</v>
      </c>
      <c r="D14" s="97"/>
      <c r="E14" s="97"/>
      <c r="F14" s="97"/>
      <c r="G14" s="97"/>
      <c r="H14" s="97"/>
      <c r="I14" s="97"/>
      <c r="J14" s="97"/>
      <c r="K14" s="97"/>
      <c r="L14" s="97"/>
      <c r="M14" s="97"/>
      <c r="N14" s="95"/>
    </row>
    <row r="15" spans="1:14" ht="24" customHeight="1" x14ac:dyDescent="0.25">
      <c r="B15" s="78" t="s">
        <v>186</v>
      </c>
      <c r="C15" s="96" t="s">
        <v>670</v>
      </c>
      <c r="D15" s="97"/>
      <c r="E15" s="97"/>
      <c r="F15" s="97"/>
      <c r="G15" s="97"/>
      <c r="H15" s="97"/>
      <c r="I15" s="97"/>
      <c r="J15" s="97"/>
      <c r="K15" s="97"/>
      <c r="L15" s="97"/>
      <c r="M15" s="97"/>
      <c r="N15" s="95"/>
    </row>
    <row r="16" spans="1:14" ht="24" customHeight="1" x14ac:dyDescent="0.25">
      <c r="B16" s="78" t="s">
        <v>187</v>
      </c>
      <c r="C16" s="199" t="s">
        <v>671</v>
      </c>
      <c r="D16" s="199"/>
      <c r="E16" s="199"/>
      <c r="F16" s="199"/>
      <c r="G16" s="199"/>
      <c r="H16" s="199"/>
      <c r="I16" s="199"/>
      <c r="J16" s="199"/>
      <c r="K16" s="199"/>
      <c r="L16" s="199"/>
      <c r="M16" s="199"/>
      <c r="N16" s="199"/>
    </row>
    <row r="17" spans="2:14" ht="24" customHeight="1" x14ac:dyDescent="0.25">
      <c r="B17" s="78" t="s">
        <v>188</v>
      </c>
      <c r="C17" s="96" t="s">
        <v>672</v>
      </c>
      <c r="D17" s="97"/>
      <c r="E17" s="97"/>
      <c r="F17" s="97"/>
      <c r="G17" s="97"/>
      <c r="H17" s="97"/>
      <c r="I17" s="97"/>
      <c r="J17" s="97"/>
      <c r="K17" s="97"/>
      <c r="L17" s="97"/>
      <c r="M17" s="97"/>
      <c r="N17" s="97"/>
    </row>
    <row r="18" spans="2:14" ht="24" customHeight="1" x14ac:dyDescent="0.25">
      <c r="B18" s="78" t="s">
        <v>189</v>
      </c>
      <c r="C18" s="96" t="s">
        <v>673</v>
      </c>
      <c r="D18" s="97"/>
      <c r="E18" s="97"/>
      <c r="F18" s="97"/>
      <c r="G18" s="97"/>
      <c r="H18" s="97"/>
      <c r="I18" s="97"/>
      <c r="J18" s="97"/>
      <c r="K18" s="97"/>
      <c r="L18" s="97"/>
      <c r="M18" s="97"/>
      <c r="N18" s="97"/>
    </row>
    <row r="19" spans="2:14" ht="24" customHeight="1" x14ac:dyDescent="0.25">
      <c r="B19" s="78" t="s">
        <v>190</v>
      </c>
      <c r="C19" s="96" t="s">
        <v>674</v>
      </c>
      <c r="D19" s="97"/>
      <c r="E19" s="97"/>
      <c r="F19" s="97"/>
      <c r="G19" s="97"/>
      <c r="H19" s="97"/>
      <c r="I19" s="97"/>
      <c r="J19" s="97"/>
      <c r="K19" s="97"/>
      <c r="L19" s="97"/>
      <c r="M19" s="97"/>
      <c r="N19" s="97"/>
    </row>
    <row r="20" spans="2:14" ht="24" customHeight="1" x14ac:dyDescent="0.25">
      <c r="B20" s="78" t="s">
        <v>191</v>
      </c>
      <c r="C20" s="96" t="s">
        <v>675</v>
      </c>
      <c r="D20" s="98"/>
      <c r="E20" s="98"/>
      <c r="F20" s="98"/>
      <c r="G20" s="98"/>
      <c r="H20" s="98"/>
      <c r="I20" s="98"/>
      <c r="J20" s="98"/>
      <c r="K20" s="98"/>
      <c r="L20" s="98"/>
      <c r="M20" s="98"/>
      <c r="N20" s="98"/>
    </row>
    <row r="21" spans="2:14" ht="24" customHeight="1" x14ac:dyDescent="0.25">
      <c r="B21" s="78" t="s">
        <v>192</v>
      </c>
      <c r="C21" s="96" t="s">
        <v>676</v>
      </c>
      <c r="D21" s="95"/>
      <c r="E21" s="95"/>
      <c r="F21" s="95"/>
      <c r="G21" s="95"/>
      <c r="H21" s="95"/>
      <c r="I21" s="95"/>
      <c r="J21" s="95"/>
      <c r="K21" s="95"/>
      <c r="L21" s="95"/>
      <c r="M21" s="95"/>
      <c r="N21" s="95"/>
    </row>
    <row r="22" spans="2:14" ht="24" customHeight="1" x14ac:dyDescent="0.25">
      <c r="B22" s="78" t="s">
        <v>193</v>
      </c>
      <c r="C22" s="96" t="s">
        <v>677</v>
      </c>
      <c r="D22" s="95"/>
      <c r="E22" s="95"/>
      <c r="F22" s="95"/>
      <c r="G22" s="95"/>
      <c r="H22" s="95"/>
      <c r="I22" s="95"/>
      <c r="J22" s="95"/>
      <c r="K22" s="95"/>
      <c r="L22" s="95"/>
      <c r="M22" s="95"/>
      <c r="N22" s="95"/>
    </row>
    <row r="23" spans="2:14" ht="24" customHeight="1" x14ac:dyDescent="0.25">
      <c r="B23" s="78" t="s">
        <v>194</v>
      </c>
      <c r="C23" s="96" t="s">
        <v>678</v>
      </c>
      <c r="D23" s="95"/>
      <c r="E23" s="95"/>
      <c r="F23" s="95"/>
      <c r="G23" s="95"/>
      <c r="H23" s="95"/>
      <c r="I23" s="95"/>
      <c r="J23" s="95"/>
      <c r="K23" s="95"/>
      <c r="L23" s="95"/>
      <c r="M23" s="95"/>
      <c r="N23" s="95"/>
    </row>
    <row r="24" spans="2:14" ht="24" customHeight="1" x14ac:dyDescent="0.25">
      <c r="B24" s="78" t="s">
        <v>195</v>
      </c>
      <c r="C24" s="96" t="s">
        <v>679</v>
      </c>
      <c r="D24" s="95"/>
      <c r="E24" s="95"/>
      <c r="F24" s="95"/>
      <c r="G24" s="95"/>
      <c r="H24" s="95"/>
      <c r="I24" s="95"/>
      <c r="J24" s="95"/>
      <c r="K24" s="95"/>
      <c r="L24" s="95"/>
      <c r="M24" s="95"/>
      <c r="N24" s="95"/>
    </row>
    <row r="25" spans="2:14" ht="24" customHeight="1" x14ac:dyDescent="0.25">
      <c r="B25" s="78" t="s">
        <v>196</v>
      </c>
      <c r="C25" s="96" t="s">
        <v>680</v>
      </c>
      <c r="D25" s="95"/>
      <c r="E25" s="95"/>
      <c r="F25" s="95"/>
      <c r="G25" s="95"/>
      <c r="H25" s="95"/>
      <c r="I25" s="95"/>
      <c r="J25" s="95"/>
      <c r="K25" s="95"/>
      <c r="L25" s="95"/>
      <c r="M25" s="95"/>
      <c r="N25" s="95"/>
    </row>
    <row r="26" spans="2:14" ht="24" customHeight="1" x14ac:dyDescent="0.25">
      <c r="B26" s="78" t="s">
        <v>197</v>
      </c>
      <c r="C26" s="96" t="s">
        <v>681</v>
      </c>
      <c r="D26" s="95"/>
      <c r="E26" s="95"/>
      <c r="F26" s="95"/>
      <c r="G26" s="95"/>
      <c r="H26" s="95"/>
      <c r="I26" s="95"/>
      <c r="J26" s="95"/>
      <c r="K26" s="95"/>
      <c r="L26" s="95"/>
      <c r="M26" s="95"/>
      <c r="N26" s="95"/>
    </row>
    <row r="27" spans="2:14" ht="24" customHeight="1" x14ac:dyDescent="0.25">
      <c r="B27" s="78" t="s">
        <v>198</v>
      </c>
      <c r="C27" s="96" t="s">
        <v>682</v>
      </c>
      <c r="D27" s="95"/>
      <c r="E27" s="95"/>
      <c r="F27" s="95"/>
      <c r="G27" s="97"/>
      <c r="H27" s="95"/>
      <c r="I27" s="95"/>
      <c r="J27" s="95"/>
      <c r="K27" s="95"/>
      <c r="L27" s="95"/>
      <c r="M27" s="95"/>
      <c r="N27" s="95"/>
    </row>
    <row r="28" spans="2:14" ht="24" customHeight="1" x14ac:dyDescent="0.25">
      <c r="B28" s="78" t="s">
        <v>199</v>
      </c>
      <c r="C28" s="96" t="s">
        <v>683</v>
      </c>
      <c r="D28" s="95"/>
      <c r="E28" s="95"/>
      <c r="F28" s="95"/>
      <c r="G28" s="98"/>
      <c r="H28" s="95"/>
      <c r="I28" s="95"/>
      <c r="J28" s="95"/>
      <c r="K28" s="95"/>
      <c r="L28" s="95"/>
      <c r="M28" s="95"/>
      <c r="N28" s="95"/>
    </row>
    <row r="29" spans="2:14" ht="24" customHeight="1" x14ac:dyDescent="0.25">
      <c r="B29" s="78" t="s">
        <v>200</v>
      </c>
      <c r="C29" s="96" t="s">
        <v>684</v>
      </c>
      <c r="D29" s="95"/>
      <c r="E29" s="95"/>
      <c r="F29" s="95"/>
      <c r="G29" s="95"/>
      <c r="H29" s="95"/>
      <c r="I29" s="95"/>
      <c r="J29" s="95"/>
      <c r="K29" s="95"/>
      <c r="L29" s="95"/>
      <c r="M29" s="95"/>
      <c r="N29" s="95"/>
    </row>
    <row r="30" spans="2:14" ht="24" customHeight="1" x14ac:dyDescent="0.25">
      <c r="B30" s="78" t="s">
        <v>201</v>
      </c>
      <c r="C30" s="96" t="s">
        <v>685</v>
      </c>
      <c r="D30" s="95"/>
      <c r="E30" s="95"/>
      <c r="F30" s="95"/>
      <c r="G30" s="95"/>
      <c r="H30" s="95"/>
      <c r="I30" s="95"/>
      <c r="J30" s="95"/>
      <c r="K30" s="95"/>
      <c r="L30" s="95"/>
      <c r="M30" s="95"/>
      <c r="N30" s="95"/>
    </row>
    <row r="31" spans="2:14" ht="24" customHeight="1" x14ac:dyDescent="0.25">
      <c r="B31" s="78" t="s">
        <v>202</v>
      </c>
      <c r="C31" s="96" t="s">
        <v>686</v>
      </c>
      <c r="D31" s="95"/>
      <c r="E31" s="95"/>
      <c r="F31" s="95"/>
      <c r="G31" s="95"/>
      <c r="H31" s="95"/>
      <c r="I31" s="95"/>
      <c r="J31" s="95"/>
      <c r="K31" s="95"/>
      <c r="L31" s="95"/>
      <c r="M31" s="95"/>
      <c r="N31" s="95"/>
    </row>
    <row r="32" spans="2:14" ht="24" customHeight="1" x14ac:dyDescent="0.25">
      <c r="B32" s="78" t="s">
        <v>203</v>
      </c>
      <c r="C32" s="96" t="s">
        <v>687</v>
      </c>
      <c r="D32" s="95"/>
      <c r="E32" s="95"/>
      <c r="F32" s="95"/>
      <c r="G32" s="95"/>
      <c r="H32" s="95"/>
      <c r="I32" s="95"/>
      <c r="J32" s="95"/>
      <c r="K32" s="95"/>
      <c r="L32" s="95"/>
      <c r="M32" s="95"/>
      <c r="N32" s="95"/>
    </row>
    <row r="33" spans="2:14" ht="24" customHeight="1" x14ac:dyDescent="0.25">
      <c r="B33" s="78" t="s">
        <v>204</v>
      </c>
      <c r="C33" s="96" t="s">
        <v>688</v>
      </c>
      <c r="D33" s="95"/>
      <c r="E33" s="95"/>
      <c r="F33" s="95"/>
      <c r="G33" s="95"/>
      <c r="H33" s="95"/>
      <c r="I33" s="95"/>
      <c r="J33" s="95"/>
      <c r="K33" s="95"/>
      <c r="L33" s="95"/>
      <c r="M33" s="95"/>
      <c r="N33" s="95"/>
    </row>
    <row r="34" spans="2:14" ht="24" customHeight="1" x14ac:dyDescent="0.25">
      <c r="B34" s="78" t="s">
        <v>205</v>
      </c>
      <c r="C34" s="96" t="s">
        <v>689</v>
      </c>
      <c r="D34" s="95"/>
      <c r="E34" s="95"/>
      <c r="F34" s="95"/>
      <c r="G34" s="95"/>
      <c r="H34" s="95"/>
      <c r="I34" s="95"/>
      <c r="J34" s="95"/>
      <c r="K34" s="95"/>
      <c r="L34" s="95"/>
      <c r="M34" s="95"/>
      <c r="N34" s="95"/>
    </row>
    <row r="35" spans="2:14" ht="24" customHeight="1" x14ac:dyDescent="0.25">
      <c r="B35" s="78" t="s">
        <v>206</v>
      </c>
      <c r="C35" s="96" t="s">
        <v>690</v>
      </c>
      <c r="D35" s="95"/>
      <c r="E35" s="95"/>
      <c r="F35" s="95"/>
      <c r="G35" s="97"/>
      <c r="H35" s="95"/>
      <c r="I35" s="95"/>
      <c r="J35" s="99"/>
      <c r="K35" s="99"/>
      <c r="L35" s="95"/>
      <c r="M35" s="95"/>
      <c r="N35" s="95"/>
    </row>
    <row r="36" spans="2:14" ht="24" customHeight="1" x14ac:dyDescent="0.25">
      <c r="B36" s="78" t="s">
        <v>207</v>
      </c>
      <c r="C36" s="96" t="s">
        <v>691</v>
      </c>
      <c r="D36" s="95"/>
      <c r="E36" s="95"/>
      <c r="F36" s="95"/>
      <c r="G36" s="98"/>
      <c r="H36" s="95"/>
      <c r="I36" s="95"/>
      <c r="J36" s="100"/>
      <c r="K36" s="100"/>
      <c r="L36" s="95"/>
      <c r="M36" s="95"/>
      <c r="N36" s="95"/>
    </row>
    <row r="37" spans="2:14" ht="24" customHeight="1" x14ac:dyDescent="0.25">
      <c r="B37" s="78" t="s">
        <v>208</v>
      </c>
      <c r="C37" s="96" t="s">
        <v>692</v>
      </c>
      <c r="D37" s="95"/>
      <c r="E37" s="95"/>
      <c r="F37" s="95"/>
      <c r="G37" s="95"/>
      <c r="H37" s="95"/>
      <c r="I37" s="95"/>
      <c r="J37" s="100"/>
      <c r="K37" s="100"/>
      <c r="L37" s="95"/>
      <c r="M37" s="95"/>
      <c r="N37" s="95"/>
    </row>
    <row r="38" spans="2:14" ht="24" customHeight="1" x14ac:dyDescent="0.25">
      <c r="B38" s="78" t="s">
        <v>209</v>
      </c>
      <c r="C38" s="96" t="s">
        <v>693</v>
      </c>
      <c r="D38" s="95"/>
      <c r="E38" s="95"/>
      <c r="F38" s="95"/>
      <c r="G38" s="95"/>
      <c r="H38" s="95"/>
      <c r="I38" s="95"/>
      <c r="J38" s="100"/>
      <c r="K38" s="100"/>
      <c r="L38" s="95"/>
      <c r="M38" s="95"/>
      <c r="N38" s="95"/>
    </row>
    <row r="39" spans="2:14" ht="24" customHeight="1" x14ac:dyDescent="0.25">
      <c r="B39" s="78" t="s">
        <v>210</v>
      </c>
      <c r="C39" s="96" t="s">
        <v>694</v>
      </c>
      <c r="D39" s="95"/>
      <c r="E39" s="95"/>
      <c r="F39" s="95"/>
      <c r="G39" s="95"/>
      <c r="H39" s="95"/>
      <c r="I39" s="95"/>
      <c r="J39" s="100"/>
      <c r="K39" s="100"/>
      <c r="L39" s="95"/>
      <c r="M39" s="95"/>
      <c r="N39" s="95"/>
    </row>
    <row r="40" spans="2:14" ht="24" customHeight="1" x14ac:dyDescent="0.25">
      <c r="B40" s="78" t="s">
        <v>211</v>
      </c>
      <c r="C40" s="96" t="s">
        <v>695</v>
      </c>
      <c r="D40" s="95"/>
      <c r="E40" s="95"/>
      <c r="F40" s="95"/>
      <c r="G40" s="95"/>
      <c r="H40" s="95"/>
      <c r="I40" s="95"/>
      <c r="J40" s="100"/>
      <c r="K40" s="100"/>
      <c r="L40" s="95"/>
      <c r="M40" s="95"/>
      <c r="N40" s="95"/>
    </row>
    <row r="41" spans="2:14" ht="24" customHeight="1" x14ac:dyDescent="0.25">
      <c r="B41" s="78" t="s">
        <v>212</v>
      </c>
      <c r="C41" s="96" t="s">
        <v>696</v>
      </c>
      <c r="D41" s="95"/>
      <c r="E41" s="95"/>
      <c r="F41" s="95"/>
      <c r="G41" s="95"/>
      <c r="H41" s="95"/>
      <c r="I41" s="95"/>
      <c r="J41" s="100"/>
      <c r="K41" s="100"/>
      <c r="L41" s="95"/>
      <c r="M41" s="95"/>
      <c r="N41" s="95"/>
    </row>
    <row r="42" spans="2:14" ht="24" customHeight="1" x14ac:dyDescent="0.25">
      <c r="B42" s="78" t="s">
        <v>213</v>
      </c>
      <c r="C42" s="96" t="s">
        <v>697</v>
      </c>
      <c r="D42" s="95"/>
      <c r="E42" s="95"/>
      <c r="F42" s="95"/>
      <c r="G42" s="95"/>
      <c r="H42" s="95"/>
      <c r="I42" s="95"/>
      <c r="J42" s="100"/>
      <c r="K42" s="100"/>
      <c r="L42" s="95"/>
      <c r="M42" s="95"/>
      <c r="N42" s="95"/>
    </row>
    <row r="43" spans="2:14" ht="24" customHeight="1" x14ac:dyDescent="0.25">
      <c r="B43" s="78" t="s">
        <v>214</v>
      </c>
      <c r="C43" s="96" t="s">
        <v>698</v>
      </c>
      <c r="D43" s="95"/>
      <c r="E43" s="95"/>
      <c r="F43" s="95"/>
      <c r="G43" s="97"/>
      <c r="H43" s="95"/>
      <c r="I43" s="95"/>
      <c r="J43" s="100"/>
      <c r="K43" s="100"/>
      <c r="L43" s="95"/>
      <c r="M43" s="95"/>
      <c r="N43" s="95"/>
    </row>
    <row r="44" spans="2:14" ht="24" customHeight="1" x14ac:dyDescent="0.25">
      <c r="B44" s="78" t="s">
        <v>215</v>
      </c>
      <c r="C44" s="96" t="s">
        <v>699</v>
      </c>
      <c r="D44" s="95"/>
      <c r="E44" s="95"/>
      <c r="F44" s="95"/>
      <c r="G44" s="98"/>
      <c r="H44" s="95"/>
      <c r="I44" s="95"/>
      <c r="J44" s="100"/>
      <c r="K44" s="100"/>
      <c r="L44" s="95"/>
      <c r="M44" s="95"/>
      <c r="N44" s="95"/>
    </row>
    <row r="45" spans="2:14" ht="24" customHeight="1" x14ac:dyDescent="0.25">
      <c r="B45" s="78" t="s">
        <v>216</v>
      </c>
      <c r="C45" s="96" t="s">
        <v>700</v>
      </c>
      <c r="D45" s="95"/>
      <c r="E45" s="95"/>
      <c r="F45" s="95"/>
      <c r="G45" s="95"/>
      <c r="H45" s="95"/>
      <c r="I45" s="95"/>
      <c r="J45" s="100"/>
      <c r="K45" s="100"/>
      <c r="L45" s="95"/>
      <c r="M45" s="95"/>
      <c r="N45" s="95"/>
    </row>
    <row r="46" spans="2:14" ht="24" customHeight="1" x14ac:dyDescent="0.25">
      <c r="B46" s="78" t="s">
        <v>217</v>
      </c>
      <c r="C46" s="96" t="s">
        <v>701</v>
      </c>
      <c r="D46" s="95"/>
      <c r="E46" s="95"/>
      <c r="F46" s="95"/>
      <c r="G46" s="95"/>
      <c r="H46" s="95"/>
      <c r="I46" s="95"/>
      <c r="J46" s="101"/>
      <c r="K46" s="101"/>
      <c r="L46" s="95"/>
      <c r="M46" s="95"/>
      <c r="N46" s="95"/>
    </row>
    <row r="47" spans="2:14" ht="24" customHeight="1" x14ac:dyDescent="0.25">
      <c r="B47" s="78" t="s">
        <v>218</v>
      </c>
      <c r="C47" s="96" t="s">
        <v>702</v>
      </c>
      <c r="D47" s="95"/>
      <c r="E47" s="95"/>
      <c r="F47" s="95"/>
      <c r="G47" s="95"/>
      <c r="H47" s="95"/>
      <c r="I47" s="95"/>
      <c r="J47" s="101"/>
      <c r="K47" s="101"/>
      <c r="L47" s="95"/>
      <c r="M47" s="95"/>
      <c r="N47" s="95"/>
    </row>
    <row r="48" spans="2:14" ht="24" customHeight="1" x14ac:dyDescent="0.25">
      <c r="B48" s="78" t="s">
        <v>219</v>
      </c>
      <c r="C48" s="96" t="s">
        <v>703</v>
      </c>
      <c r="D48" s="95"/>
      <c r="E48" s="95"/>
      <c r="F48" s="95"/>
      <c r="G48" s="95"/>
      <c r="H48" s="95"/>
      <c r="I48" s="95"/>
      <c r="J48" s="101"/>
      <c r="K48" s="101"/>
      <c r="L48" s="95"/>
      <c r="M48" s="95"/>
      <c r="N48" s="95"/>
    </row>
    <row r="49" spans="2:14" ht="24" customHeight="1" x14ac:dyDescent="0.25">
      <c r="B49" s="78" t="s">
        <v>220</v>
      </c>
      <c r="C49" s="96" t="s">
        <v>704</v>
      </c>
      <c r="D49" s="95"/>
      <c r="E49" s="95"/>
      <c r="F49" s="95"/>
      <c r="G49" s="95"/>
      <c r="H49" s="95"/>
      <c r="I49" s="95"/>
      <c r="J49" s="101"/>
      <c r="K49" s="101"/>
      <c r="L49" s="95"/>
      <c r="M49" s="95"/>
      <c r="N49" s="95"/>
    </row>
    <row r="50" spans="2:14" ht="24" customHeight="1" x14ac:dyDescent="0.25">
      <c r="B50" s="78" t="s">
        <v>221</v>
      </c>
      <c r="C50" s="96" t="s">
        <v>705</v>
      </c>
      <c r="D50" s="95"/>
      <c r="E50" s="95"/>
      <c r="F50" s="95"/>
      <c r="G50" s="95"/>
      <c r="H50" s="95"/>
      <c r="I50" s="95"/>
      <c r="J50" s="101"/>
      <c r="K50" s="101"/>
      <c r="L50" s="95"/>
      <c r="M50" s="95"/>
      <c r="N50" s="95"/>
    </row>
    <row r="51" spans="2:14" ht="24" customHeight="1" x14ac:dyDescent="0.25">
      <c r="B51" s="78" t="s">
        <v>222</v>
      </c>
      <c r="C51" s="96" t="s">
        <v>706</v>
      </c>
      <c r="D51" s="95"/>
      <c r="E51" s="95"/>
      <c r="F51" s="95"/>
      <c r="G51" s="97"/>
      <c r="H51" s="95"/>
      <c r="I51" s="95"/>
      <c r="J51" s="101"/>
      <c r="K51" s="101"/>
      <c r="L51" s="95"/>
      <c r="M51" s="95"/>
      <c r="N51" s="95"/>
    </row>
    <row r="52" spans="2:14" ht="24" customHeight="1" x14ac:dyDescent="0.25">
      <c r="B52" s="78" t="s">
        <v>223</v>
      </c>
      <c r="C52" s="96" t="s">
        <v>707</v>
      </c>
      <c r="D52" s="95"/>
      <c r="E52" s="95"/>
      <c r="F52" s="95"/>
      <c r="G52" s="98"/>
      <c r="H52" s="95"/>
      <c r="I52" s="95"/>
      <c r="J52" s="101"/>
      <c r="K52" s="101"/>
      <c r="L52" s="95"/>
      <c r="M52" s="95"/>
      <c r="N52" s="95"/>
    </row>
    <row r="53" spans="2:14" ht="24" customHeight="1" x14ac:dyDescent="0.25">
      <c r="B53" s="78" t="s">
        <v>224</v>
      </c>
      <c r="C53" s="96" t="s">
        <v>708</v>
      </c>
      <c r="D53" s="95"/>
      <c r="E53" s="95"/>
      <c r="F53" s="95"/>
      <c r="G53" s="95"/>
      <c r="H53" s="95"/>
      <c r="I53" s="95"/>
      <c r="J53" s="101"/>
      <c r="K53" s="101"/>
      <c r="L53" s="95"/>
      <c r="M53" s="95"/>
      <c r="N53" s="95"/>
    </row>
    <row r="54" spans="2:14" ht="24" customHeight="1" x14ac:dyDescent="0.25">
      <c r="B54" s="78" t="s">
        <v>225</v>
      </c>
      <c r="C54" s="96" t="s">
        <v>709</v>
      </c>
      <c r="D54" s="95"/>
      <c r="E54" s="95"/>
      <c r="F54" s="95"/>
      <c r="G54" s="95"/>
      <c r="H54" s="95"/>
      <c r="I54" s="95"/>
      <c r="J54" s="101"/>
      <c r="K54" s="101"/>
      <c r="L54" s="95"/>
      <c r="M54" s="95"/>
      <c r="N54" s="95"/>
    </row>
    <row r="55" spans="2:14" ht="24" customHeight="1" x14ac:dyDescent="0.25">
      <c r="B55" s="78" t="s">
        <v>226</v>
      </c>
      <c r="C55" s="96" t="s">
        <v>710</v>
      </c>
      <c r="D55" s="95"/>
      <c r="E55" s="95"/>
      <c r="F55" s="95"/>
      <c r="G55" s="95"/>
      <c r="H55" s="95"/>
      <c r="I55" s="95"/>
      <c r="J55" s="101"/>
      <c r="K55" s="101"/>
      <c r="L55" s="95"/>
      <c r="M55" s="95"/>
      <c r="N55" s="95"/>
    </row>
    <row r="56" spans="2:14" ht="24" customHeight="1" x14ac:dyDescent="0.25">
      <c r="B56" s="78" t="s">
        <v>227</v>
      </c>
      <c r="C56" s="96" t="s">
        <v>711</v>
      </c>
      <c r="D56" s="95"/>
      <c r="E56" s="95"/>
      <c r="F56" s="95"/>
      <c r="G56" s="95"/>
      <c r="H56" s="95"/>
      <c r="I56" s="95"/>
      <c r="J56" s="101"/>
      <c r="K56" s="101"/>
      <c r="L56" s="95"/>
      <c r="M56" s="95"/>
      <c r="N56" s="95"/>
    </row>
    <row r="57" spans="2:14" ht="24" customHeight="1" x14ac:dyDescent="0.25">
      <c r="B57" s="78" t="s">
        <v>228</v>
      </c>
      <c r="C57" s="96" t="s">
        <v>712</v>
      </c>
      <c r="D57" s="95"/>
      <c r="E57" s="95"/>
      <c r="F57" s="95"/>
      <c r="G57" s="95"/>
      <c r="H57" s="95"/>
      <c r="I57" s="95"/>
      <c r="J57" s="101"/>
      <c r="K57" s="101"/>
      <c r="L57" s="95"/>
      <c r="M57" s="95"/>
      <c r="N57" s="95"/>
    </row>
    <row r="58" spans="2:14" ht="24" customHeight="1" x14ac:dyDescent="0.25">
      <c r="B58" s="78" t="s">
        <v>229</v>
      </c>
      <c r="C58" s="96" t="s">
        <v>713</v>
      </c>
      <c r="D58" s="95"/>
      <c r="E58" s="95"/>
      <c r="F58" s="95"/>
      <c r="G58" s="95"/>
      <c r="H58" s="95"/>
      <c r="I58" s="95"/>
      <c r="J58" s="101"/>
      <c r="K58" s="101"/>
      <c r="L58" s="95"/>
      <c r="M58" s="95"/>
      <c r="N58" s="95"/>
    </row>
    <row r="59" spans="2:14" ht="24" customHeight="1" x14ac:dyDescent="0.25">
      <c r="B59" s="78" t="s">
        <v>230</v>
      </c>
      <c r="C59" s="96" t="s">
        <v>714</v>
      </c>
      <c r="D59" s="95"/>
      <c r="E59" s="95"/>
      <c r="F59" s="95"/>
      <c r="G59" s="97"/>
      <c r="H59" s="95"/>
      <c r="I59" s="95"/>
      <c r="J59" s="101"/>
      <c r="K59" s="101"/>
      <c r="L59" s="95"/>
      <c r="M59" s="95"/>
      <c r="N59" s="95"/>
    </row>
    <row r="60" spans="2:14" ht="24" customHeight="1" x14ac:dyDescent="0.25">
      <c r="B60" s="78" t="s">
        <v>231</v>
      </c>
      <c r="C60" s="96" t="s">
        <v>715</v>
      </c>
      <c r="D60" s="95"/>
      <c r="E60" s="95"/>
      <c r="F60" s="95"/>
      <c r="G60" s="98"/>
      <c r="H60" s="95"/>
      <c r="I60" s="95"/>
      <c r="J60" s="95"/>
      <c r="K60" s="95"/>
      <c r="L60" s="95"/>
      <c r="M60" s="95"/>
      <c r="N60" s="95"/>
    </row>
    <row r="61" spans="2:14" ht="24" customHeight="1" x14ac:dyDescent="0.25">
      <c r="B61" s="78" t="s">
        <v>232</v>
      </c>
      <c r="C61" s="96" t="s">
        <v>716</v>
      </c>
      <c r="D61" s="95"/>
      <c r="E61" s="95"/>
      <c r="F61" s="95"/>
      <c r="G61" s="95"/>
      <c r="H61" s="95"/>
      <c r="I61" s="95"/>
      <c r="J61" s="95"/>
      <c r="K61" s="95"/>
      <c r="L61" s="95"/>
      <c r="M61" s="95"/>
      <c r="N61" s="95"/>
    </row>
    <row r="62" spans="2:14" ht="24" customHeight="1" x14ac:dyDescent="0.25">
      <c r="B62" s="78" t="s">
        <v>233</v>
      </c>
      <c r="C62" s="96" t="s">
        <v>717</v>
      </c>
      <c r="D62" s="95"/>
      <c r="E62" s="95"/>
      <c r="F62" s="95"/>
      <c r="G62" s="95"/>
      <c r="H62" s="95"/>
      <c r="I62" s="95"/>
      <c r="J62" s="95"/>
      <c r="K62" s="95"/>
      <c r="L62" s="95"/>
      <c r="M62" s="95"/>
      <c r="N62" s="95"/>
    </row>
    <row r="63" spans="2:14" ht="24" customHeight="1" x14ac:dyDescent="0.25">
      <c r="B63" s="78" t="s">
        <v>234</v>
      </c>
      <c r="C63" s="96" t="s">
        <v>718</v>
      </c>
      <c r="D63" s="95"/>
      <c r="E63" s="95"/>
      <c r="F63" s="95"/>
      <c r="G63" s="95"/>
      <c r="H63" s="95"/>
      <c r="I63" s="95"/>
      <c r="J63" s="95"/>
      <c r="K63" s="95"/>
      <c r="L63" s="95"/>
      <c r="M63" s="95"/>
      <c r="N63" s="95"/>
    </row>
    <row r="64" spans="2:14" ht="24" customHeight="1" x14ac:dyDescent="0.25">
      <c r="B64" s="78" t="s">
        <v>235</v>
      </c>
      <c r="C64" s="96" t="s">
        <v>719</v>
      </c>
      <c r="D64" s="95"/>
      <c r="E64" s="95"/>
      <c r="F64" s="95"/>
      <c r="G64" s="95"/>
      <c r="H64" s="95"/>
      <c r="I64" s="95"/>
      <c r="J64" s="95"/>
      <c r="K64" s="95"/>
      <c r="L64" s="95"/>
      <c r="M64" s="95"/>
      <c r="N64" s="95"/>
    </row>
    <row r="65" spans="2:14" ht="24" customHeight="1" x14ac:dyDescent="0.25">
      <c r="B65" s="78" t="s">
        <v>236</v>
      </c>
      <c r="C65" s="96" t="s">
        <v>720</v>
      </c>
      <c r="D65" s="95"/>
      <c r="E65" s="95"/>
      <c r="F65" s="95"/>
      <c r="G65" s="95"/>
      <c r="H65" s="95"/>
      <c r="I65" s="95"/>
      <c r="J65" s="95"/>
      <c r="K65" s="95"/>
      <c r="L65" s="95"/>
      <c r="M65" s="95"/>
      <c r="N65" s="95"/>
    </row>
    <row r="66" spans="2:14" ht="24" customHeight="1" x14ac:dyDescent="0.25">
      <c r="B66" s="78" t="s">
        <v>237</v>
      </c>
      <c r="C66" s="96" t="s">
        <v>721</v>
      </c>
      <c r="D66" s="95"/>
      <c r="E66" s="95"/>
      <c r="F66" s="95"/>
      <c r="G66" s="95"/>
      <c r="H66" s="95"/>
      <c r="I66" s="95"/>
      <c r="J66" s="95"/>
      <c r="K66" s="95"/>
      <c r="L66" s="95"/>
      <c r="M66" s="95"/>
      <c r="N66" s="95"/>
    </row>
    <row r="67" spans="2:14" ht="24" customHeight="1" x14ac:dyDescent="0.25">
      <c r="B67" s="78" t="s">
        <v>238</v>
      </c>
      <c r="C67" s="96" t="s">
        <v>722</v>
      </c>
      <c r="D67" s="95"/>
      <c r="E67" s="95"/>
      <c r="F67" s="95"/>
      <c r="G67" s="95"/>
      <c r="H67" s="95"/>
      <c r="I67" s="95"/>
      <c r="J67" s="95"/>
      <c r="K67" s="95"/>
      <c r="L67" s="95"/>
      <c r="M67" s="95"/>
      <c r="N67" s="95"/>
    </row>
    <row r="68" spans="2:14" ht="24" customHeight="1" x14ac:dyDescent="0.25">
      <c r="B68" s="78" t="s">
        <v>239</v>
      </c>
      <c r="C68" s="96" t="s">
        <v>723</v>
      </c>
      <c r="D68" s="95"/>
      <c r="E68" s="95"/>
      <c r="F68" s="95"/>
      <c r="G68" s="95"/>
      <c r="H68" s="95"/>
      <c r="I68" s="95"/>
      <c r="J68" s="95"/>
      <c r="K68" s="95"/>
      <c r="L68" s="95"/>
      <c r="M68" s="95"/>
      <c r="N68" s="95"/>
    </row>
    <row r="69" spans="2:14" ht="24" customHeight="1" x14ac:dyDescent="0.25">
      <c r="B69" s="78" t="s">
        <v>240</v>
      </c>
      <c r="C69" s="200" t="s">
        <v>724</v>
      </c>
      <c r="D69" s="200"/>
      <c r="E69" s="200"/>
      <c r="F69" s="200"/>
      <c r="G69" s="200"/>
      <c r="H69" s="200"/>
      <c r="I69" s="200"/>
      <c r="J69" s="200"/>
      <c r="K69" s="200"/>
      <c r="L69" s="200"/>
      <c r="M69" s="200"/>
      <c r="N69" s="200"/>
    </row>
    <row r="70" spans="2:14" ht="24" customHeight="1" x14ac:dyDescent="0.25">
      <c r="B70" s="78" t="s">
        <v>241</v>
      </c>
      <c r="C70" s="200" t="s">
        <v>725</v>
      </c>
      <c r="D70" s="200"/>
      <c r="E70" s="200"/>
      <c r="F70" s="200"/>
      <c r="G70" s="200"/>
      <c r="H70" s="200"/>
      <c r="I70" s="200"/>
      <c r="J70" s="200"/>
      <c r="K70" s="200"/>
      <c r="L70" s="200"/>
      <c r="M70" s="200"/>
      <c r="N70" s="200"/>
    </row>
    <row r="71" spans="2:14" ht="24" customHeight="1" x14ac:dyDescent="0.25">
      <c r="B71" s="78" t="s">
        <v>242</v>
      </c>
      <c r="C71" s="199" t="s">
        <v>726</v>
      </c>
      <c r="D71" s="199"/>
      <c r="E71" s="199"/>
      <c r="F71" s="199"/>
      <c r="G71" s="199"/>
      <c r="H71" s="199"/>
      <c r="I71" s="199"/>
      <c r="J71" s="199"/>
      <c r="K71" s="199"/>
      <c r="L71" s="199"/>
      <c r="M71" s="199"/>
      <c r="N71" s="199"/>
    </row>
    <row r="72" spans="2:14" ht="24" customHeight="1" x14ac:dyDescent="0.25">
      <c r="B72" s="78" t="s">
        <v>243</v>
      </c>
      <c r="C72" s="199" t="s">
        <v>727</v>
      </c>
      <c r="D72" s="199"/>
      <c r="E72" s="199"/>
      <c r="F72" s="199"/>
      <c r="G72" s="199"/>
      <c r="H72" s="199"/>
      <c r="I72" s="199"/>
      <c r="J72" s="199"/>
      <c r="K72" s="199"/>
      <c r="L72" s="199"/>
      <c r="M72" s="199"/>
      <c r="N72" s="199"/>
    </row>
    <row r="73" spans="2:14" ht="24" customHeight="1" x14ac:dyDescent="0.25">
      <c r="B73" s="78" t="s">
        <v>244</v>
      </c>
      <c r="C73" s="199" t="s">
        <v>728</v>
      </c>
      <c r="D73" s="199"/>
      <c r="E73" s="199"/>
      <c r="F73" s="199"/>
      <c r="G73" s="199"/>
      <c r="H73" s="199"/>
      <c r="I73" s="199"/>
      <c r="J73" s="199"/>
      <c r="K73" s="199"/>
      <c r="L73" s="199"/>
      <c r="M73" s="199"/>
      <c r="N73" s="199"/>
    </row>
    <row r="74" spans="2:14" ht="24" customHeight="1" x14ac:dyDescent="0.25">
      <c r="B74" s="78" t="s">
        <v>245</v>
      </c>
      <c r="C74" s="199" t="s">
        <v>729</v>
      </c>
      <c r="D74" s="199"/>
      <c r="E74" s="199"/>
      <c r="F74" s="199"/>
      <c r="G74" s="199"/>
      <c r="H74" s="199"/>
      <c r="I74" s="199"/>
      <c r="J74" s="199"/>
      <c r="K74" s="199"/>
      <c r="L74" s="199"/>
      <c r="M74" s="199"/>
      <c r="N74" s="199"/>
    </row>
    <row r="75" spans="2:14" ht="24" customHeight="1" x14ac:dyDescent="0.25">
      <c r="B75" s="78" t="s">
        <v>246</v>
      </c>
      <c r="C75" s="199" t="s">
        <v>730</v>
      </c>
      <c r="D75" s="199"/>
      <c r="E75" s="199"/>
      <c r="F75" s="199"/>
      <c r="G75" s="199"/>
      <c r="H75" s="199"/>
      <c r="I75" s="199"/>
      <c r="J75" s="199"/>
      <c r="K75" s="199"/>
      <c r="L75" s="199"/>
      <c r="M75" s="199"/>
      <c r="N75" s="199"/>
    </row>
    <row r="76" spans="2:14" ht="24" customHeight="1" x14ac:dyDescent="0.25">
      <c r="B76" s="78" t="s">
        <v>247</v>
      </c>
      <c r="C76" s="199" t="s">
        <v>731</v>
      </c>
      <c r="D76" s="199"/>
      <c r="E76" s="199"/>
      <c r="F76" s="199"/>
      <c r="G76" s="199"/>
      <c r="H76" s="199"/>
      <c r="I76" s="199"/>
      <c r="J76" s="199"/>
      <c r="K76" s="199"/>
      <c r="L76" s="199"/>
      <c r="M76" s="199"/>
      <c r="N76" s="199"/>
    </row>
  </sheetData>
  <mergeCells count="9">
    <mergeCell ref="C74:N74"/>
    <mergeCell ref="C75:N75"/>
    <mergeCell ref="C76:N76"/>
    <mergeCell ref="C73:N73"/>
    <mergeCell ref="C16:N16"/>
    <mergeCell ref="C69:N69"/>
    <mergeCell ref="C70:N70"/>
    <mergeCell ref="C71:N71"/>
    <mergeCell ref="C72:N72"/>
  </mergeCells>
  <hyperlinks>
    <hyperlink ref="C14" location="'A1'!A1" display="CHINA: EXPORTACIONES TOTALES DE LA CADENA ELECTRÓNICA POR SEGMENTO (1995-2008)"/>
    <hyperlink ref="C15" location="'A2'!A1" display="CHINA: IMPORTACIONES TOTALES DE LA CADENA ELECTRÓNICA POR SEGMENTO (1995-2008)"/>
    <hyperlink ref="C16:N16" location="'A3'!A1" display="CHINA: BALANZA COMERCIAL DE LA CADENA ELECTRÓNICA POR SEGMENTO (1995-2008)"/>
    <hyperlink ref="C17" location="'A4'!A1" display="CHINA: EXPORTACIONES TOTALES DE LA CADENA ELECTRÓNICA POR PAÍS (1995-2008)."/>
    <hyperlink ref="C18" location="'A5'!A1" display="CHINA: IMPORTACIONES TOTALES DE ELECTRÓNICA POR PAÍS (1995-2008)."/>
    <hyperlink ref="C19" location="'A6'!A1" display="CHINA: EXPORTACIONES DE EL001 (1995-2008).Office machines"/>
    <hyperlink ref="C20" location="'A7'!A1" display="CHINA: IMPORTACIONES DE EL001 (1995-2008).Office machines"/>
    <hyperlink ref="C21" location="'A8'!A1" display="CHINA: EXPORTACIONES DE EL002 (1995-2008). Telecommunications equipment"/>
    <hyperlink ref="C22" location="'A9'!A1" display="CHINA: IMPORTACIONES DE EL002 (1995-2008). Telecommunications equipment"/>
    <hyperlink ref="C23" location="'A10'!A1" display="CHINA: EXPORTACIONES DE EL003 (1995-2008). Consumer electronics"/>
    <hyperlink ref="C24" location="'A11'!A1" display="CHINA: IMPORTACIONES DE EL003 (1995-2008). Consumer electronics"/>
    <hyperlink ref="C25" location="'A12'!A1" display="CHINA: EXPORTACIONES DE EL004 (1995-2008). Blank and prerecorded media"/>
    <hyperlink ref="C26" location="'A13'!A1" display="CHINA: IMPORTACIONES DE EL004 (1995-2008). Blank and prerecorded media"/>
    <hyperlink ref="C27" location="'A14'!A1" display="CHINA: EXPORTACIONES DE EL005 (1995-2008). Navigational instruments and remote control apparatus"/>
    <hyperlink ref="C28" location="'A15'!A1" display="CHINA: IMPORTACIONES DE EL005 (1995-2008). Navigational instruments and remote control apparatus"/>
    <hyperlink ref="C29" location="'A16'!A1" display="CHINA: EXPORTACIONES DE EL006 (1995-2008). Radio and television broadcasting equipment"/>
    <hyperlink ref="C30" location="'A17'!A1" display="CHINA: IMPORTACIONES DE EL006 (1995-2008). Radio and television broadcasting equipment"/>
    <hyperlink ref="C31" location="'A18'!A1" display="CHINA: EXPORTACIONES DE EL007 (1995-2008). Electric sound and visual signalling apparatus"/>
    <hyperlink ref="C32" location="'A19'!A1" display="CHINA: IMPORTACIONES DE EL007 (1995-2008). Electric sound and visual signalling apparatus"/>
    <hyperlink ref="C33" location="'A20'!A1" display="CHINA: EXPORTACIONES DE EL008 (1995-2008). Electrical capacitors and resistors"/>
    <hyperlink ref="C34" location="'A21'!A1" display="CHINA: IMPORTACIONES DE EL008 (1995-2008). Electrical capacitors and resistors"/>
    <hyperlink ref="C35" location="'A22'!A1" display="CHINA: EXPORTACIONES DE EL009 (1995-2008). Printed circuits"/>
    <hyperlink ref="C36" location="'A23'!A1" display="CHINA: IMPORTACIONES DE EL009 (1995-2008). Printed circuits"/>
    <hyperlink ref="C37" location="'A24'!A1" display="CHINA: EXPORTACIONES DE EL010 (1995-2008). Circuit apparatus exceeding 1000V"/>
    <hyperlink ref="C38" location="'A25'!A1" display="CHINA: IMPORTACIONES DE EL010 (1995-2008). Circuit apparatus exceeding 1000V"/>
    <hyperlink ref="C39" location="'A26'!A1" display="CHINA: EXPORTACIONES DE EL011 (1995-2008). Circuit apparatus not exceeding 1000V"/>
    <hyperlink ref="C40" location="'A27'!A1" display="CHINA: IMPORTACIONES DE EL011 (1995-2008). Circuit apparatus not exceeding 1000V"/>
    <hyperlink ref="C41" location="'A28'!A1" display="CHINA: EXPORTACIONES DE EL012 (1995-2008).Circuit apparatus assemblies"/>
    <hyperlink ref="C42" location="'A29 '!A1" display="CHINA: IMPORTACIONES DE EL012 (1995-2008).Circuit apparatus assemblies"/>
    <hyperlink ref="C43" location="'A30'!A1" display="CHINA: EXPORTACIONES DE EL013 (1995-2008).Parts of circuit apparatus"/>
    <hyperlink ref="C44" location="'A31'!A1" display="CHINA: IMPORTACIONES DE EL013 (1995-2008). Parts of circuit apparatus"/>
    <hyperlink ref="C45" location="'A32'!A1" display="CHINA: EXPORTACIONES DE EL014 (1995-2008). Electron tubes"/>
    <hyperlink ref="C46" location="'A33'!A1" display="CHINA: IMPORTACIONES DE EL014 (1995-2008) Electron tubes"/>
    <hyperlink ref="C47" location="'A34'!A1" display="CHINA: EXPORTACIONES DE EL015 (1995-2008). Semiconductors and integrated circuits"/>
    <hyperlink ref="C48" location="'A35'!A1" display="CHINA: IMPORTACIONES DE EL015 (1995-2008). Semiconductors and integrated circuits"/>
    <hyperlink ref="C49" location="'A36'!A1" display="CHINA: EXPORTACIONES DE EL016 (1995-2008).MIscellaneous electrical equipment"/>
    <hyperlink ref="C50" location="'A37'!A1" display="CHINA: IMPORTACIONES DE EL016 (1995-2008). MIscellaneous electrical equipment"/>
    <hyperlink ref="C51" location="'A38'!A1" display="CHINA: EXPORTACIONES DE EL017 (1995-2008). Computers, peripherals, and parts"/>
    <hyperlink ref="C52" location="'A39'!A1" display="CHINA: IMPORTACIONES DE EL017 (1995-2008). Computers, peripherals, and parts"/>
    <hyperlink ref="C53" location="'A40'!A1" display="CHINA: EXPORTACIONES DE EL018 (1995-2008). Photographic film and paper"/>
    <hyperlink ref="C54" location="'A41'!A1" display="CHINA: IMPORTACIONES DE EL018 (1995-2008). Photographic film and paper"/>
    <hyperlink ref="C55" location="'A42'!A1" display="CHINA: EXPORTACIONES DE EL019 (1995-2008). Optical fibers, optical fiber bundles, and cables"/>
    <hyperlink ref="C56" location="'A43'!A1" display="CHINA: IMPORTACIONES DE EL019 (1995-2008). Optical fibers, optical fiber bundles, and cables"/>
    <hyperlink ref="C57" location="'A44'!A1" display="CHINA: EXPORTACIONES DE EL020 (1995-2008). Optical goods, including ophthalmic goods"/>
    <hyperlink ref="C58" location="'A45'!A1" display="CHINA: IMPORTACIONES DE EL020 (1995-2008). Optical goods, including ophthalmic goods"/>
    <hyperlink ref="C59" location="'A46'!A1" display="CHINA: EXPORTACIONES DE EL021 (1995-2008). Photographic cameras and equipment"/>
    <hyperlink ref="C60" location="'A47'!A1" display="CHINA: IMPORTACIONES DE EL021 (1995-2008). Photographic cameras and equipment"/>
    <hyperlink ref="C61" location="'A48'!A1" display="CHINA: EXPORTACIONES DE EL022 (1995-2008). Medical goods"/>
    <hyperlink ref="C62" location="'A49'!A1" display="CHINA: IMPORTACIONES DE EL022 (1995-2008). Medical goods"/>
    <hyperlink ref="C63" location="'A50'!A1" display="CHINA: EXPORTACIONES DE EL023 (1995-2008). Watches and clocks"/>
    <hyperlink ref="C64" location="'A51'!A1" display="CHINA: IMPORTACIONES DE EL023 (1995-2008). Watches and clocks"/>
    <hyperlink ref="C65" location="'A52'!A1" display="CHINA: IMPORTACIONES DE EL024 (1995-2008). Drawing, drafting, and calculating instruments"/>
    <hyperlink ref="C66" location="'A53'!A1" display="CHINA: EXPORTACIONES DE EL024 (1995-2008).Drawing, drafting, and calculating instruments"/>
    <hyperlink ref="C67" location="'A54'!A1" display="CHINA: IMPORTACIONES DE EL025 (1995-2008). Measuring, testing, and controlling instruments"/>
    <hyperlink ref="C68" location="'A55'!A1" display="CHINA: EXPORTACIONES DE EL025 (1995-2008).Measuring, testing, and controlling instruments"/>
    <hyperlink ref="C69:N69" location="'A56'!A1" display="CHINA: PRINCIPALES 25 PRODUCTOS DE EXPORTACIÓN DE LA CADENA ELECTRÓNICA (1995-2008)."/>
    <hyperlink ref="C70:N70" location="'A57'!A1" display="CHINA: PRINCIPALES 25 PRODUCTOS DE IMPORTACIÓN DE LA CADENA ELECTRÓNICA (1995-2008)."/>
    <hyperlink ref="C71:N71" location="'A58'!A1" display="CHINA: EXPORTACIONES TOTALES DE ESTADOS UNIDOS DE LA CADENA ELECTRÓNICA POR SEGMENTO (1995-2008)"/>
    <hyperlink ref="C72:N72" location="'A59'!A1" display="CHINA: IMPORTACIONES TOTALES DE ESTADOS UNIDOS DE LA CADENA ELECTRÓNICA POR SEGMENTO (1995-2008)"/>
    <hyperlink ref="C73:N73" location="'A60'!A1" display="CHINA: BALANZA COMERCIAL DE DE ESTADOS UNIDOS DE LA CADENA ELECTRÓNICA POR SEGMENTO (1995-2008)"/>
    <hyperlink ref="C74:N74" location="'A61'!A1" display="CHINA: EXPORTACIONES TOTALES DE MEXICO DE LA CADENA ELECTRÓNICA POR SEGMENTO (1995-2008)"/>
    <hyperlink ref="C75:N75" location="'A62'!A1" display="CHINA: IMPORTACIONES TOTALES DE MEXICO DE LA CADENA ELECTRÓNICA POR SEGMENTO (1995-2008)"/>
    <hyperlink ref="C76:N76" location="'A63'!A1" display="CHINA: BALANZA COMERCIAL DE DE MEXICO DE LA CADENA ELECTRÓNICA POR SEGMENTO (1995-2008)"/>
  </hyperlinks>
  <pageMargins left="0.7" right="0.7" top="0.75" bottom="0.75" header="0.3" footer="0.3"/>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
  <sheetViews>
    <sheetView zoomScale="55" zoomScaleNormal="55" workbookViewId="0">
      <selection activeCell="W32" sqref="W32"/>
    </sheetView>
  </sheetViews>
  <sheetFormatPr baseColWidth="10" defaultColWidth="10.85546875" defaultRowHeight="12.75" x14ac:dyDescent="0.2"/>
  <cols>
    <col min="1" max="1" width="10.85546875" style="1"/>
    <col min="2" max="2" width="16.85546875" style="1" customWidth="1"/>
    <col min="3" max="3" width="12.140625" style="1" customWidth="1"/>
    <col min="4" max="12" width="10.85546875" style="1" customWidth="1"/>
    <col min="13" max="20" width="12.42578125" style="1" customWidth="1"/>
    <col min="21" max="16384" width="10.85546875" style="1"/>
  </cols>
  <sheetData>
    <row r="1" spans="1:21" x14ac:dyDescent="0.2">
      <c r="A1" s="5" t="s">
        <v>75</v>
      </c>
    </row>
    <row r="2" spans="1:21" x14ac:dyDescent="0.2">
      <c r="B2" s="110"/>
      <c r="C2" s="201" t="s">
        <v>46</v>
      </c>
      <c r="D2" s="201"/>
      <c r="E2" s="201"/>
      <c r="F2" s="201"/>
      <c r="G2" s="201"/>
      <c r="H2" s="201"/>
      <c r="I2" s="201"/>
      <c r="J2" s="201"/>
      <c r="K2" s="201"/>
      <c r="L2" s="201"/>
      <c r="M2" s="201"/>
      <c r="N2" s="201"/>
      <c r="O2" s="201"/>
      <c r="P2" s="201"/>
      <c r="Q2" s="201"/>
      <c r="R2" s="201"/>
      <c r="S2" s="201"/>
      <c r="T2" s="201"/>
      <c r="U2" s="201"/>
    </row>
    <row r="3" spans="1:21" x14ac:dyDescent="0.2">
      <c r="A3" s="105"/>
      <c r="B3" s="105"/>
    </row>
    <row r="4" spans="1:21" x14ac:dyDescent="0.2">
      <c r="B4" s="110"/>
      <c r="C4" s="201" t="s">
        <v>753</v>
      </c>
      <c r="D4" s="201"/>
      <c r="E4" s="201"/>
      <c r="F4" s="201"/>
      <c r="G4" s="201"/>
      <c r="H4" s="201"/>
      <c r="I4" s="201"/>
      <c r="J4" s="201"/>
      <c r="K4" s="201"/>
      <c r="L4" s="201"/>
      <c r="M4" s="201"/>
      <c r="N4" s="201"/>
      <c r="O4" s="201"/>
      <c r="P4" s="201"/>
      <c r="Q4" s="201"/>
      <c r="R4" s="201"/>
      <c r="S4" s="201"/>
      <c r="T4" s="201"/>
      <c r="U4" s="201"/>
    </row>
    <row r="5" spans="1:21" ht="13.5" thickBot="1" x14ac:dyDescent="0.25">
      <c r="B5" s="63"/>
      <c r="C5" s="206" t="s">
        <v>100</v>
      </c>
      <c r="D5" s="206"/>
      <c r="E5" s="206"/>
      <c r="F5" s="206"/>
      <c r="G5" s="206"/>
      <c r="H5" s="206"/>
      <c r="I5" s="206"/>
      <c r="J5" s="206"/>
      <c r="K5" s="206"/>
      <c r="L5" s="206"/>
      <c r="M5" s="206"/>
      <c r="N5" s="206"/>
      <c r="O5" s="206"/>
      <c r="P5" s="206"/>
      <c r="Q5" s="206"/>
      <c r="R5" s="206"/>
      <c r="S5" s="206"/>
      <c r="T5" s="206"/>
      <c r="U5" s="206"/>
    </row>
    <row r="6" spans="1:21" ht="13.5" thickTop="1" x14ac:dyDescent="0.2">
      <c r="B6" s="63"/>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90" t="s">
        <v>34</v>
      </c>
      <c r="C9" s="16">
        <v>60.745206500000002</v>
      </c>
      <c r="D9" s="16">
        <v>148.163724</v>
      </c>
      <c r="E9" s="16">
        <v>148.95164700000001</v>
      </c>
      <c r="F9" s="16">
        <v>267.83547199999998</v>
      </c>
      <c r="G9" s="16">
        <v>325.47177900000003</v>
      </c>
      <c r="H9" s="16">
        <v>275.87776450000001</v>
      </c>
      <c r="I9" s="16">
        <v>291.420841</v>
      </c>
      <c r="J9" s="16">
        <v>313.9721265</v>
      </c>
      <c r="K9" s="16">
        <v>309.92833300000001</v>
      </c>
      <c r="L9" s="16">
        <v>1612.3623250000001</v>
      </c>
      <c r="M9" s="16">
        <v>601.17089299999998</v>
      </c>
      <c r="N9" s="16">
        <v>617.64535999999998</v>
      </c>
      <c r="O9" s="16">
        <v>647.2647659999999</v>
      </c>
      <c r="P9" s="16">
        <v>608.18169499999999</v>
      </c>
      <c r="Q9" s="16">
        <v>619.28604499999994</v>
      </c>
      <c r="R9" s="16">
        <v>602.71260500000005</v>
      </c>
      <c r="S9" s="16">
        <v>567.07703500000002</v>
      </c>
      <c r="T9" s="16">
        <v>530.128692</v>
      </c>
      <c r="U9" s="16">
        <f>(SUM(C9:N9)+P9+Q9+R9)</f>
        <v>6803.7258164999994</v>
      </c>
    </row>
    <row r="10" spans="1:21" x14ac:dyDescent="0.2">
      <c r="B10" s="90" t="s">
        <v>41</v>
      </c>
      <c r="C10" s="16">
        <v>59.510462500000003</v>
      </c>
      <c r="D10" s="16">
        <v>119.3600235</v>
      </c>
      <c r="E10" s="16">
        <v>141.332821</v>
      </c>
      <c r="F10" s="16">
        <v>134.70688250000001</v>
      </c>
      <c r="G10" s="16">
        <v>160.50522100000001</v>
      </c>
      <c r="H10" s="16">
        <v>151.5861075</v>
      </c>
      <c r="I10" s="16">
        <v>162.82774699999999</v>
      </c>
      <c r="J10" s="16">
        <v>193.9633365</v>
      </c>
      <c r="K10" s="16">
        <v>304.96762699999999</v>
      </c>
      <c r="L10" s="16">
        <v>1932.2390459999999</v>
      </c>
      <c r="M10" s="16">
        <v>604.22938999999997</v>
      </c>
      <c r="N10" s="16">
        <v>677.73953300000005</v>
      </c>
      <c r="O10" s="16">
        <v>1084.6916949999998</v>
      </c>
      <c r="P10" s="16">
        <v>1038.788059</v>
      </c>
      <c r="Q10" s="16">
        <v>964.93711399999995</v>
      </c>
      <c r="R10" s="16">
        <v>926.72277699999995</v>
      </c>
      <c r="S10" s="16">
        <v>626.83836799999995</v>
      </c>
      <c r="T10" s="16">
        <v>386.300613</v>
      </c>
      <c r="U10" s="16">
        <f>(SUM(C10:N10)+P10+Q10+R10)</f>
        <v>7573.416147500001</v>
      </c>
    </row>
    <row r="11" spans="1:21" x14ac:dyDescent="0.2">
      <c r="B11" s="90" t="s">
        <v>29</v>
      </c>
      <c r="C11" s="16">
        <v>38.067753000000003</v>
      </c>
      <c r="D11" s="16">
        <v>48.408008500000001</v>
      </c>
      <c r="E11" s="16">
        <v>47.664119999999997</v>
      </c>
      <c r="F11" s="16">
        <v>91.076031999999998</v>
      </c>
      <c r="G11" s="16">
        <v>92.167389499999999</v>
      </c>
      <c r="H11" s="16">
        <v>94.690486000000007</v>
      </c>
      <c r="I11" s="16">
        <v>132.13545999999999</v>
      </c>
      <c r="J11" s="16">
        <v>168.85110299999999</v>
      </c>
      <c r="K11" s="16">
        <v>148.65900049999999</v>
      </c>
      <c r="L11" s="16">
        <v>1265.5598460000001</v>
      </c>
      <c r="M11" s="16">
        <v>267.28338500000001</v>
      </c>
      <c r="N11" s="16">
        <v>272.11732699999999</v>
      </c>
      <c r="O11" s="16">
        <v>343.33514299999996</v>
      </c>
      <c r="P11" s="16">
        <v>288.92415499999998</v>
      </c>
      <c r="Q11" s="16">
        <v>300.644879</v>
      </c>
      <c r="R11" s="16">
        <v>272.245811</v>
      </c>
      <c r="S11" s="16">
        <v>288.29199399999999</v>
      </c>
      <c r="T11" s="16">
        <v>255.949375</v>
      </c>
      <c r="U11" s="16">
        <f>(SUM(C11:N11)+P11+Q11+R11)</f>
        <v>3528.4947555000008</v>
      </c>
    </row>
    <row r="12" spans="1:21" x14ac:dyDescent="0.2">
      <c r="B12" s="90" t="s">
        <v>26</v>
      </c>
      <c r="C12" s="16">
        <v>3.9793799999999999</v>
      </c>
      <c r="D12" s="16">
        <v>11.692561</v>
      </c>
      <c r="E12" s="16">
        <v>15.201986</v>
      </c>
      <c r="F12" s="16">
        <v>16.529899</v>
      </c>
      <c r="G12" s="16">
        <v>21.336238000000002</v>
      </c>
      <c r="H12" s="16">
        <v>25.031300999999999</v>
      </c>
      <c r="I12" s="16">
        <v>31.3545075</v>
      </c>
      <c r="J12" s="16">
        <v>41.282759499999997</v>
      </c>
      <c r="K12" s="16">
        <v>48.254505999999999</v>
      </c>
      <c r="L12" s="16">
        <v>813.03301999999996</v>
      </c>
      <c r="M12" s="16">
        <v>113.70227300000001</v>
      </c>
      <c r="N12" s="16">
        <v>107.24786</v>
      </c>
      <c r="O12" s="16">
        <v>124.802786</v>
      </c>
      <c r="P12" s="16">
        <v>106.14546300000001</v>
      </c>
      <c r="Q12" s="16">
        <v>117.628164</v>
      </c>
      <c r="R12" s="16">
        <v>108.289669</v>
      </c>
      <c r="S12" s="16">
        <v>79.023944</v>
      </c>
      <c r="T12" s="16">
        <v>79.968328</v>
      </c>
      <c r="U12" s="16">
        <f t="shared" ref="U12:U24" si="0">(SUM(C12:N12)+P12+Q12+R12)</f>
        <v>1580.7095870000001</v>
      </c>
    </row>
    <row r="13" spans="1:21" x14ac:dyDescent="0.2">
      <c r="B13" s="90" t="s">
        <v>754</v>
      </c>
      <c r="C13" s="16">
        <v>10.552243499999999</v>
      </c>
      <c r="D13" s="16">
        <v>10.442920000000001</v>
      </c>
      <c r="E13" s="16">
        <v>12.3503395</v>
      </c>
      <c r="F13" s="16">
        <v>15.2954825</v>
      </c>
      <c r="G13" s="16">
        <v>31.348349500000001</v>
      </c>
      <c r="H13" s="16">
        <v>39.9472795</v>
      </c>
      <c r="I13" s="16">
        <v>57.088107000000001</v>
      </c>
      <c r="J13" s="16">
        <v>51.580368</v>
      </c>
      <c r="K13" s="16">
        <v>45.9129535</v>
      </c>
      <c r="L13" s="16">
        <v>148.72443000000001</v>
      </c>
      <c r="M13" s="16">
        <v>67.413037000000003</v>
      </c>
      <c r="N13" s="16">
        <v>65.781786999999994</v>
      </c>
      <c r="O13" s="16">
        <v>81.931251999999986</v>
      </c>
      <c r="P13" s="16">
        <v>80.276550999999998</v>
      </c>
      <c r="Q13" s="16">
        <v>76.638329999999996</v>
      </c>
      <c r="R13" s="16">
        <v>71.839299999999994</v>
      </c>
      <c r="S13" s="16">
        <v>77.380082999999999</v>
      </c>
      <c r="T13" s="16">
        <v>56.374606999999997</v>
      </c>
      <c r="U13" s="16">
        <f t="shared" si="0"/>
        <v>785.19147800000007</v>
      </c>
    </row>
    <row r="14" spans="1:21" x14ac:dyDescent="0.2">
      <c r="B14" s="90" t="s">
        <v>44</v>
      </c>
      <c r="C14" s="16">
        <v>0.15443599999999999</v>
      </c>
      <c r="D14" s="16">
        <v>2.074335</v>
      </c>
      <c r="E14" s="16">
        <v>3.5969540000000002</v>
      </c>
      <c r="F14" s="16">
        <v>3.8070879999999998</v>
      </c>
      <c r="G14" s="16">
        <v>9.1270264999999995</v>
      </c>
      <c r="H14" s="16">
        <v>17.143166999999998</v>
      </c>
      <c r="I14" s="16">
        <v>18.117766</v>
      </c>
      <c r="J14" s="16">
        <v>11.703953500000001</v>
      </c>
      <c r="K14" s="16">
        <v>13.742043000000001</v>
      </c>
      <c r="L14" s="16">
        <v>89.640514999999994</v>
      </c>
      <c r="M14" s="16">
        <v>39.874696999999998</v>
      </c>
      <c r="N14" s="16">
        <v>39.624997999999998</v>
      </c>
      <c r="O14" s="16">
        <v>62.377596000000004</v>
      </c>
      <c r="P14" s="16">
        <v>58.570714000000002</v>
      </c>
      <c r="Q14" s="16">
        <v>47.348861999999997</v>
      </c>
      <c r="R14" s="16">
        <v>53.539368000000003</v>
      </c>
      <c r="S14" s="16">
        <v>57.887560000000001</v>
      </c>
      <c r="T14" s="16">
        <v>84.103803999999997</v>
      </c>
      <c r="U14" s="16">
        <f t="shared" si="0"/>
        <v>408.065923</v>
      </c>
    </row>
    <row r="15" spans="1:21" x14ac:dyDescent="0.2">
      <c r="A15" s="1" t="s">
        <v>99</v>
      </c>
      <c r="B15" s="1" t="s">
        <v>792</v>
      </c>
      <c r="C15" s="175">
        <v>3.8335180000000002</v>
      </c>
      <c r="D15" s="175">
        <v>13.686750999999999</v>
      </c>
      <c r="E15" s="175">
        <v>18.680468999999999</v>
      </c>
      <c r="F15" s="175">
        <v>24.081258999999999</v>
      </c>
      <c r="G15" s="175">
        <v>51.750667</v>
      </c>
      <c r="H15" s="175">
        <v>82.406032999999994</v>
      </c>
      <c r="I15" s="175">
        <v>93.241298</v>
      </c>
      <c r="J15" s="175">
        <v>91.956941999999998</v>
      </c>
      <c r="K15" s="175">
        <v>114.34434</v>
      </c>
      <c r="L15" s="175">
        <v>108.215673</v>
      </c>
      <c r="M15" s="175">
        <v>158.05329900000001</v>
      </c>
      <c r="N15" s="175">
        <v>0</v>
      </c>
      <c r="O15" s="176" t="s">
        <v>28</v>
      </c>
      <c r="P15" s="175">
        <v>221.3663</v>
      </c>
      <c r="Q15" s="175">
        <v>196.215677</v>
      </c>
      <c r="R15" s="175">
        <v>178.48710299999999</v>
      </c>
      <c r="S15" s="175">
        <v>197.692713</v>
      </c>
      <c r="T15" s="175">
        <v>204.403009</v>
      </c>
      <c r="U15" s="16">
        <f t="shared" si="0"/>
        <v>1356.3193289999999</v>
      </c>
    </row>
    <row r="16" spans="1:21" x14ac:dyDescent="0.2">
      <c r="B16" s="1" t="s">
        <v>793</v>
      </c>
      <c r="C16" s="175">
        <v>1.3835999999999999E-2</v>
      </c>
      <c r="D16" s="175">
        <v>3.7145999999999998E-2</v>
      </c>
      <c r="E16" s="175">
        <v>4.1981999999999998E-2</v>
      </c>
      <c r="F16" s="175">
        <v>6.3704999999999998E-2</v>
      </c>
      <c r="G16" s="175">
        <v>0.11468299999999999</v>
      </c>
      <c r="H16" s="175">
        <v>8.7530999999999998E-2</v>
      </c>
      <c r="I16" s="175">
        <v>0.119673</v>
      </c>
      <c r="J16" s="175">
        <v>0.50580700000000001</v>
      </c>
      <c r="K16" s="175">
        <v>0.491342</v>
      </c>
      <c r="L16" s="175">
        <v>1.179845</v>
      </c>
      <c r="M16" s="175">
        <v>0.38825599999999999</v>
      </c>
      <c r="N16" s="175">
        <v>0</v>
      </c>
      <c r="O16" s="176" t="s">
        <v>28</v>
      </c>
      <c r="P16" s="175">
        <v>2.3830279999999999</v>
      </c>
      <c r="Q16" s="175">
        <v>2.8656320000000002</v>
      </c>
      <c r="R16" s="175">
        <v>2.5826419999999999</v>
      </c>
      <c r="S16" s="175">
        <v>1.913775</v>
      </c>
      <c r="T16" s="175">
        <v>1.5829329999999999</v>
      </c>
      <c r="U16" s="16">
        <f t="shared" si="0"/>
        <v>10.875107999999999</v>
      </c>
    </row>
    <row r="17" spans="1:21" x14ac:dyDescent="0.2">
      <c r="B17" s="1" t="s">
        <v>794</v>
      </c>
      <c r="C17" s="175">
        <v>1.0905E-2</v>
      </c>
      <c r="D17" s="175">
        <v>0.193074</v>
      </c>
      <c r="E17" s="175">
        <v>0.23990600000000001</v>
      </c>
      <c r="F17" s="175">
        <v>0.17035500000000001</v>
      </c>
      <c r="G17" s="175">
        <v>0.25648300000000002</v>
      </c>
      <c r="H17" s="175">
        <v>0.32665499999999997</v>
      </c>
      <c r="I17" s="175">
        <v>0.41169600000000001</v>
      </c>
      <c r="J17" s="175">
        <v>0.23738500000000001</v>
      </c>
      <c r="K17" s="175">
        <v>0.35084399999999999</v>
      </c>
      <c r="L17" s="175">
        <v>0.64179600000000003</v>
      </c>
      <c r="M17" s="175">
        <v>0.52946099999999996</v>
      </c>
      <c r="N17" s="175">
        <v>0</v>
      </c>
      <c r="O17" s="176" t="s">
        <v>28</v>
      </c>
      <c r="P17" s="175">
        <v>1.9945850000000001</v>
      </c>
      <c r="Q17" s="175">
        <v>1.121421</v>
      </c>
      <c r="R17" s="175">
        <v>1.4330400000000001</v>
      </c>
      <c r="S17" s="175">
        <v>0.350437</v>
      </c>
      <c r="T17" s="175">
        <v>1.0516920000000001</v>
      </c>
      <c r="U17" s="16">
        <f t="shared" si="0"/>
        <v>7.9176060000000001</v>
      </c>
    </row>
    <row r="18" spans="1:21" x14ac:dyDescent="0.2">
      <c r="B18" s="1" t="s">
        <v>795</v>
      </c>
      <c r="C18" s="175">
        <v>3.8497000000000003E-2</v>
      </c>
      <c r="D18" s="175">
        <v>0.29753099999999999</v>
      </c>
      <c r="E18" s="175">
        <v>0.50734400000000002</v>
      </c>
      <c r="F18" s="175">
        <v>0.651258</v>
      </c>
      <c r="G18" s="175">
        <v>1.227565</v>
      </c>
      <c r="H18" s="175">
        <v>1.4220980000000001</v>
      </c>
      <c r="I18" s="175">
        <v>1.2719670000000001</v>
      </c>
      <c r="J18" s="175">
        <v>1.631275</v>
      </c>
      <c r="K18" s="175">
        <v>1.4101360000000001</v>
      </c>
      <c r="L18" s="175">
        <v>1.043555</v>
      </c>
      <c r="M18" s="175">
        <v>0.98603099999999999</v>
      </c>
      <c r="N18" s="175">
        <v>0</v>
      </c>
      <c r="O18" s="176" t="s">
        <v>28</v>
      </c>
      <c r="P18" s="175">
        <v>1.7647900000000001</v>
      </c>
      <c r="Q18" s="175">
        <v>1.16516</v>
      </c>
      <c r="R18" s="175">
        <v>3.3350819999999999</v>
      </c>
      <c r="S18" s="175">
        <v>2.4933269999999998</v>
      </c>
      <c r="T18" s="175">
        <v>2.399384</v>
      </c>
      <c r="U18" s="16">
        <f t="shared" si="0"/>
        <v>16.752288999999998</v>
      </c>
    </row>
    <row r="19" spans="1:21" x14ac:dyDescent="0.2">
      <c r="B19" s="1" t="s">
        <v>796</v>
      </c>
      <c r="C19" s="175">
        <v>3.8003000000000002E-2</v>
      </c>
      <c r="D19" s="175">
        <v>4.3465999999999998E-2</v>
      </c>
      <c r="E19" s="175">
        <v>8.2766000000000006E-2</v>
      </c>
      <c r="F19" s="175">
        <v>7.3867000000000002E-2</v>
      </c>
      <c r="G19" s="175">
        <v>0.17097300000000001</v>
      </c>
      <c r="H19" s="175">
        <v>0.225027</v>
      </c>
      <c r="I19" s="175">
        <v>0.40587000000000001</v>
      </c>
      <c r="J19" s="175">
        <v>0.21668399999999999</v>
      </c>
      <c r="K19" s="175">
        <v>0.433147</v>
      </c>
      <c r="L19" s="175">
        <v>0.33803800000000001</v>
      </c>
      <c r="M19" s="175">
        <v>0.254853</v>
      </c>
      <c r="N19" s="175">
        <v>0</v>
      </c>
      <c r="O19" s="176" t="s">
        <v>28</v>
      </c>
      <c r="P19" s="175">
        <v>1.443953</v>
      </c>
      <c r="Q19" s="175">
        <v>1.1571880000000001</v>
      </c>
      <c r="R19" s="175">
        <v>1.2263520000000001</v>
      </c>
      <c r="S19" s="175">
        <v>1.105696</v>
      </c>
      <c r="T19" s="175">
        <v>1.0255590000000001</v>
      </c>
      <c r="U19" s="16">
        <f t="shared" si="0"/>
        <v>6.1101870000000007</v>
      </c>
    </row>
    <row r="20" spans="1:21" x14ac:dyDescent="0.2">
      <c r="B20" s="1" t="s">
        <v>797</v>
      </c>
      <c r="C20" s="175">
        <v>1.4729999999999999E-3</v>
      </c>
      <c r="D20" s="175">
        <v>0</v>
      </c>
      <c r="E20" s="175">
        <v>0</v>
      </c>
      <c r="F20" s="175">
        <v>1.0612E-2</v>
      </c>
      <c r="G20" s="175">
        <v>6.5849000000000005E-2</v>
      </c>
      <c r="H20" s="175">
        <v>3.5791000000000003E-2</v>
      </c>
      <c r="I20" s="175">
        <v>6.0652999999999999E-2</v>
      </c>
      <c r="J20" s="175">
        <v>8.2567000000000002E-2</v>
      </c>
      <c r="K20" s="175">
        <v>0.27898400000000001</v>
      </c>
      <c r="L20" s="175">
        <v>0.194323</v>
      </c>
      <c r="M20" s="175">
        <v>0.27926499999999999</v>
      </c>
      <c r="N20" s="175">
        <v>0</v>
      </c>
      <c r="O20" s="176" t="s">
        <v>28</v>
      </c>
      <c r="P20" s="175">
        <v>0.38865899999999998</v>
      </c>
      <c r="Q20" s="175">
        <v>0.40160099999999999</v>
      </c>
      <c r="R20" s="175">
        <v>0.49275799999999997</v>
      </c>
      <c r="S20" s="175">
        <v>0.79450299999999996</v>
      </c>
      <c r="T20" s="175">
        <v>0.85355400000000003</v>
      </c>
      <c r="U20" s="16">
        <f t="shared" si="0"/>
        <v>2.2925349999999995</v>
      </c>
    </row>
    <row r="21" spans="1:21" x14ac:dyDescent="0.2">
      <c r="B21" s="1" t="s">
        <v>798</v>
      </c>
      <c r="C21" s="175">
        <v>0.17538899999999999</v>
      </c>
      <c r="D21" s="175">
        <v>1.198466</v>
      </c>
      <c r="E21" s="175">
        <v>1.0518179999999999</v>
      </c>
      <c r="F21" s="175">
        <v>2.4219040000000001</v>
      </c>
      <c r="G21" s="175">
        <v>10.462802</v>
      </c>
      <c r="H21" s="175">
        <v>14.396298</v>
      </c>
      <c r="I21" s="175">
        <v>16.088730000000002</v>
      </c>
      <c r="J21" s="175">
        <v>15.87354</v>
      </c>
      <c r="K21" s="175">
        <v>10.681850000000001</v>
      </c>
      <c r="L21" s="175">
        <v>8.2038759999999993</v>
      </c>
      <c r="M21" s="175">
        <v>13.813261000000001</v>
      </c>
      <c r="N21" s="175">
        <v>0</v>
      </c>
      <c r="O21" s="176" t="s">
        <v>28</v>
      </c>
      <c r="P21" s="175">
        <v>16.501266000000001</v>
      </c>
      <c r="Q21" s="175">
        <v>12.450694</v>
      </c>
      <c r="R21" s="175">
        <v>12.885195</v>
      </c>
      <c r="S21" s="175">
        <v>7.9994769999999997</v>
      </c>
      <c r="T21" s="175">
        <v>8.8809480000000001</v>
      </c>
      <c r="U21" s="16">
        <f t="shared" si="0"/>
        <v>136.20508899999999</v>
      </c>
    </row>
    <row r="22" spans="1:21" x14ac:dyDescent="0.2">
      <c r="B22" s="1" t="s">
        <v>799</v>
      </c>
      <c r="C22" s="175">
        <v>0.27810299999999999</v>
      </c>
      <c r="D22" s="175">
        <v>1.7696830000000001</v>
      </c>
      <c r="E22" s="175">
        <v>1.923816</v>
      </c>
      <c r="F22" s="175">
        <v>3.3917010000000003</v>
      </c>
      <c r="G22" s="175">
        <v>12.298355000000001</v>
      </c>
      <c r="H22" s="175">
        <v>16.493400000000001</v>
      </c>
      <c r="I22" s="175">
        <v>18.358589000000002</v>
      </c>
      <c r="J22" s="175">
        <v>18.547257999999999</v>
      </c>
      <c r="K22" s="175">
        <v>13.646303</v>
      </c>
      <c r="L22" s="175">
        <v>11.601433</v>
      </c>
      <c r="M22" s="175">
        <v>16.251127</v>
      </c>
      <c r="N22" s="175">
        <v>0</v>
      </c>
      <c r="O22" s="176" t="s">
        <v>28</v>
      </c>
      <c r="P22" s="175">
        <v>24.476281</v>
      </c>
      <c r="Q22" s="175">
        <v>19.161696000000003</v>
      </c>
      <c r="R22" s="175">
        <v>21.955069000000002</v>
      </c>
      <c r="S22" s="175">
        <v>14.657214999999999</v>
      </c>
      <c r="T22" s="175">
        <v>15.79407</v>
      </c>
      <c r="U22" s="16">
        <f t="shared" si="0"/>
        <v>180.15281400000001</v>
      </c>
    </row>
    <row r="23" spans="1:21" x14ac:dyDescent="0.2">
      <c r="A23" s="105"/>
      <c r="B23" s="35" t="s">
        <v>79</v>
      </c>
      <c r="C23" s="16">
        <f t="shared" ref="C23:Q23" si="1">SUM(C9:C14)</f>
        <v>173.00948150000002</v>
      </c>
      <c r="D23" s="16">
        <f t="shared" si="1"/>
        <v>340.14157200000005</v>
      </c>
      <c r="E23" s="16">
        <f t="shared" si="1"/>
        <v>369.09786749999995</v>
      </c>
      <c r="F23" s="16">
        <f t="shared" si="1"/>
        <v>529.250856</v>
      </c>
      <c r="G23" s="16">
        <f t="shared" si="1"/>
        <v>639.95600349999995</v>
      </c>
      <c r="H23" s="16">
        <f t="shared" si="1"/>
        <v>604.27610549999997</v>
      </c>
      <c r="I23" s="16">
        <f t="shared" si="1"/>
        <v>692.94442849999996</v>
      </c>
      <c r="J23" s="16">
        <f t="shared" si="1"/>
        <v>781.35364700000002</v>
      </c>
      <c r="K23" s="16">
        <f t="shared" si="1"/>
        <v>871.46446300000002</v>
      </c>
      <c r="L23" s="16">
        <f t="shared" si="1"/>
        <v>5861.559182</v>
      </c>
      <c r="M23" s="16">
        <f t="shared" si="1"/>
        <v>1693.673675</v>
      </c>
      <c r="N23" s="16">
        <f t="shared" si="1"/>
        <v>1780.1568649999997</v>
      </c>
      <c r="O23" s="16">
        <f t="shared" si="1"/>
        <v>2344.4032379999994</v>
      </c>
      <c r="P23" s="16">
        <f t="shared" si="1"/>
        <v>2180.8866370000001</v>
      </c>
      <c r="Q23" s="16">
        <f t="shared" si="1"/>
        <v>2126.4833939999999</v>
      </c>
      <c r="R23" s="16">
        <v>2035.3495300000002</v>
      </c>
      <c r="S23" s="16">
        <v>1696.4989839999998</v>
      </c>
      <c r="T23" s="16">
        <v>1392.825419</v>
      </c>
      <c r="U23" s="16">
        <f t="shared" si="0"/>
        <v>20679.603707499999</v>
      </c>
    </row>
    <row r="24" spans="1:21" x14ac:dyDescent="0.2">
      <c r="A24" s="105"/>
      <c r="B24" s="35" t="s">
        <v>80</v>
      </c>
      <c r="C24" s="16">
        <f>C25-C23</f>
        <v>68.476413999999977</v>
      </c>
      <c r="D24" s="16">
        <f t="shared" ref="D24:Q24" si="2">D25-D23</f>
        <v>80.934505499999943</v>
      </c>
      <c r="E24" s="16">
        <f t="shared" si="2"/>
        <v>111.36923700000006</v>
      </c>
      <c r="F24" s="16">
        <f t="shared" si="2"/>
        <v>165.30217700000003</v>
      </c>
      <c r="G24" s="16">
        <f t="shared" si="2"/>
        <v>278.15583750000008</v>
      </c>
      <c r="H24" s="16">
        <f t="shared" si="2"/>
        <v>310.52454399999999</v>
      </c>
      <c r="I24" s="16">
        <f t="shared" si="2"/>
        <v>427.02468750000003</v>
      </c>
      <c r="J24" s="16">
        <f t="shared" si="2"/>
        <v>481.14121699999998</v>
      </c>
      <c r="K24" s="16">
        <f t="shared" si="2"/>
        <v>519.0408720000014</v>
      </c>
      <c r="L24" s="16">
        <f t="shared" si="2"/>
        <v>2438.2549929999941</v>
      </c>
      <c r="M24" s="16">
        <f t="shared" si="2"/>
        <v>988.00198699999873</v>
      </c>
      <c r="N24" s="16">
        <f t="shared" si="2"/>
        <v>1136.1851070000005</v>
      </c>
      <c r="O24" s="16">
        <f t="shared" si="2"/>
        <v>1257.4674380000006</v>
      </c>
      <c r="P24" s="16">
        <f t="shared" si="2"/>
        <v>1179.2805990000015</v>
      </c>
      <c r="Q24" s="16">
        <f t="shared" si="2"/>
        <v>1178.8628430000003</v>
      </c>
      <c r="R24" s="16">
        <v>1276.7177059999997</v>
      </c>
      <c r="S24" s="16">
        <v>1243.480239</v>
      </c>
      <c r="T24" s="16">
        <v>1219.3313689999998</v>
      </c>
      <c r="U24" s="16">
        <f t="shared" si="0"/>
        <v>10639.272726499996</v>
      </c>
    </row>
    <row r="25" spans="1:21" x14ac:dyDescent="0.2">
      <c r="A25" s="105"/>
      <c r="B25" s="35" t="s">
        <v>755</v>
      </c>
      <c r="C25" s="16">
        <v>241.4858955</v>
      </c>
      <c r="D25" s="16">
        <v>421.0760775</v>
      </c>
      <c r="E25" s="16">
        <v>480.4671045</v>
      </c>
      <c r="F25" s="16">
        <v>694.55303300000003</v>
      </c>
      <c r="G25" s="16">
        <v>918.11184100000003</v>
      </c>
      <c r="H25" s="16">
        <v>914.80064949999996</v>
      </c>
      <c r="I25" s="16">
        <v>1119.969116</v>
      </c>
      <c r="J25" s="16">
        <v>1262.494864</v>
      </c>
      <c r="K25" s="16">
        <v>1390.5053350000014</v>
      </c>
      <c r="L25" s="16">
        <v>8299.8141749999941</v>
      </c>
      <c r="M25" s="16">
        <v>2681.6756619999987</v>
      </c>
      <c r="N25" s="16">
        <v>2916.3419720000002</v>
      </c>
      <c r="O25" s="16">
        <v>3601.870676</v>
      </c>
      <c r="P25" s="16">
        <v>3360.1672360000016</v>
      </c>
      <c r="Q25" s="16">
        <v>3305.3462370000002</v>
      </c>
      <c r="R25" s="16">
        <v>3312.0672359999999</v>
      </c>
      <c r="S25" s="16">
        <v>2939.9792229999998</v>
      </c>
      <c r="T25" s="16">
        <v>2612.1567879999998</v>
      </c>
      <c r="U25" s="16">
        <f>(SUM(C25:N25)+P25+Q25+R25)</f>
        <v>31318.876433999998</v>
      </c>
    </row>
    <row r="26" spans="1:21" x14ac:dyDescent="0.2">
      <c r="A26" s="105"/>
      <c r="B26" s="35"/>
      <c r="C26" s="27"/>
      <c r="D26" s="27"/>
      <c r="E26" s="27"/>
      <c r="F26" s="27"/>
      <c r="G26" s="27"/>
      <c r="U26" s="27"/>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90" t="s">
        <v>34</v>
      </c>
      <c r="C29" s="118">
        <f>IFERROR(C9/C$25*100,"--")</f>
        <v>25.154763748924623</v>
      </c>
      <c r="D29" s="118">
        <f t="shared" ref="D29:U29" si="3">IFERROR(D9/D$25*100,"--")</f>
        <v>35.1869250990636</v>
      </c>
      <c r="E29" s="118">
        <f t="shared" si="3"/>
        <v>31.001424573073972</v>
      </c>
      <c r="F29" s="118">
        <f t="shared" si="3"/>
        <v>38.562278080211044</v>
      </c>
      <c r="G29" s="118">
        <f t="shared" si="3"/>
        <v>35.450123227416256</v>
      </c>
      <c r="H29" s="118">
        <f t="shared" si="3"/>
        <v>30.157145674392094</v>
      </c>
      <c r="I29" s="118">
        <f t="shared" si="3"/>
        <v>26.02043545993638</v>
      </c>
      <c r="J29" s="118">
        <f t="shared" si="3"/>
        <v>24.869180497513689</v>
      </c>
      <c r="K29" s="118">
        <f t="shared" si="3"/>
        <v>22.28889923676558</v>
      </c>
      <c r="L29" s="118">
        <f t="shared" si="3"/>
        <v>19.426487039392075</v>
      </c>
      <c r="M29" s="118">
        <f t="shared" si="3"/>
        <v>22.417733118092499</v>
      </c>
      <c r="N29" s="118">
        <f t="shared" si="3"/>
        <v>21.178770045833293</v>
      </c>
      <c r="O29" s="118">
        <f t="shared" si="3"/>
        <v>17.970238918150429</v>
      </c>
      <c r="P29" s="118">
        <f t="shared" si="3"/>
        <v>18.099744812820372</v>
      </c>
      <c r="Q29" s="118">
        <f t="shared" si="3"/>
        <v>18.735890300015186</v>
      </c>
      <c r="R29" s="118">
        <f t="shared" si="3"/>
        <v>18.197474931937041</v>
      </c>
      <c r="S29" s="118">
        <f t="shared" si="3"/>
        <v>19.288470835564134</v>
      </c>
      <c r="T29" s="118">
        <f t="shared" si="3"/>
        <v>20.294673521718178</v>
      </c>
      <c r="U29" s="118">
        <f t="shared" si="3"/>
        <v>21.724041827738834</v>
      </c>
    </row>
    <row r="30" spans="1:21" x14ac:dyDescent="0.2">
      <c r="B30" s="90" t="s">
        <v>41</v>
      </c>
      <c r="C30" s="118">
        <f t="shared" ref="C30:U30" si="4">IFERROR(C10/C$25*100,"--")</f>
        <v>24.64345272703515</v>
      </c>
      <c r="D30" s="118">
        <f t="shared" si="4"/>
        <v>28.34642713702965</v>
      </c>
      <c r="E30" s="118">
        <f t="shared" si="4"/>
        <v>29.415712267560661</v>
      </c>
      <c r="F30" s="118">
        <f t="shared" si="4"/>
        <v>19.394758369732727</v>
      </c>
      <c r="G30" s="118">
        <f t="shared" si="4"/>
        <v>17.482099002794584</v>
      </c>
      <c r="H30" s="118">
        <f t="shared" si="4"/>
        <v>16.570397887545443</v>
      </c>
      <c r="I30" s="118">
        <f t="shared" si="4"/>
        <v>14.538592598119463</v>
      </c>
      <c r="J30" s="118">
        <f t="shared" si="4"/>
        <v>15.363495094582817</v>
      </c>
      <c r="K30" s="118">
        <f t="shared" si="4"/>
        <v>21.932143611660411</v>
      </c>
      <c r="L30" s="118">
        <f t="shared" si="4"/>
        <v>23.280509722978241</v>
      </c>
      <c r="M30" s="118">
        <f t="shared" si="4"/>
        <v>22.531784829988151</v>
      </c>
      <c r="N30" s="118">
        <f t="shared" si="4"/>
        <v>23.239371085662242</v>
      </c>
      <c r="O30" s="118">
        <f t="shared" si="4"/>
        <v>30.114676304941263</v>
      </c>
      <c r="P30" s="118">
        <f t="shared" si="4"/>
        <v>30.914772570563791</v>
      </c>
      <c r="Q30" s="118">
        <f t="shared" si="4"/>
        <v>29.193223487406772</v>
      </c>
      <c r="R30" s="118">
        <f t="shared" si="4"/>
        <v>27.980192156944483</v>
      </c>
      <c r="S30" s="118">
        <f t="shared" si="4"/>
        <v>21.321183602119625</v>
      </c>
      <c r="T30" s="118">
        <f t="shared" si="4"/>
        <v>14.788569153835954</v>
      </c>
      <c r="U30" s="118">
        <f t="shared" si="4"/>
        <v>24.181634240487142</v>
      </c>
    </row>
    <row r="31" spans="1:21" x14ac:dyDescent="0.2">
      <c r="B31" s="90" t="s">
        <v>29</v>
      </c>
      <c r="C31" s="118">
        <f t="shared" ref="C31:U31" si="5">IFERROR(C11/C$25*100,"--")</f>
        <v>15.76396539482365</v>
      </c>
      <c r="D31" s="118">
        <f t="shared" si="5"/>
        <v>11.496261860186062</v>
      </c>
      <c r="E31" s="118">
        <f t="shared" si="5"/>
        <v>9.9203711458252375</v>
      </c>
      <c r="F31" s="118">
        <f t="shared" si="5"/>
        <v>13.112898176632108</v>
      </c>
      <c r="G31" s="118">
        <f t="shared" si="5"/>
        <v>10.038797604397741</v>
      </c>
      <c r="H31" s="118">
        <f t="shared" si="5"/>
        <v>10.350942148079445</v>
      </c>
      <c r="I31" s="118">
        <f t="shared" si="5"/>
        <v>11.798134262123707</v>
      </c>
      <c r="J31" s="118">
        <f t="shared" si="5"/>
        <v>13.374399200724193</v>
      </c>
      <c r="K31" s="118">
        <f t="shared" si="5"/>
        <v>10.691005403442039</v>
      </c>
      <c r="L31" s="118">
        <f t="shared" si="5"/>
        <v>15.248050369754223</v>
      </c>
      <c r="M31" s="118">
        <f t="shared" si="5"/>
        <v>9.9670287793364079</v>
      </c>
      <c r="N31" s="118">
        <f t="shared" si="5"/>
        <v>9.3307756639179207</v>
      </c>
      <c r="O31" s="118">
        <f t="shared" si="5"/>
        <v>9.5321341015298557</v>
      </c>
      <c r="P31" s="118">
        <f t="shared" si="5"/>
        <v>8.5985052143993901</v>
      </c>
      <c r="Q31" s="118">
        <f t="shared" si="5"/>
        <v>9.0957151669796446</v>
      </c>
      <c r="R31" s="118">
        <f t="shared" si="5"/>
        <v>8.2198153479756222</v>
      </c>
      <c r="S31" s="118">
        <f t="shared" si="5"/>
        <v>9.8059194345537719</v>
      </c>
      <c r="T31" s="118">
        <f t="shared" si="5"/>
        <v>9.7983925075174323</v>
      </c>
      <c r="U31" s="118">
        <f t="shared" si="5"/>
        <v>11.266351661547608</v>
      </c>
    </row>
    <row r="32" spans="1:21" x14ac:dyDescent="0.2">
      <c r="B32" s="90" t="s">
        <v>26</v>
      </c>
      <c r="C32" s="118">
        <f t="shared" ref="C32:U32" si="6">IFERROR(C12/C$25*100,"--")</f>
        <v>1.6478726394188101</v>
      </c>
      <c r="D32" s="118">
        <f t="shared" si="6"/>
        <v>2.776828612401995</v>
      </c>
      <c r="E32" s="118">
        <f t="shared" si="6"/>
        <v>3.1640014181241414</v>
      </c>
      <c r="F32" s="118">
        <f t="shared" si="6"/>
        <v>2.3799333117302792</v>
      </c>
      <c r="G32" s="118">
        <f t="shared" si="6"/>
        <v>2.3239258058975412</v>
      </c>
      <c r="H32" s="118">
        <f t="shared" si="6"/>
        <v>2.7362574582430925</v>
      </c>
      <c r="I32" s="118">
        <f t="shared" si="6"/>
        <v>2.7995867968202082</v>
      </c>
      <c r="J32" s="118">
        <f t="shared" si="6"/>
        <v>3.2699348470379204</v>
      </c>
      <c r="K32" s="118">
        <f t="shared" si="6"/>
        <v>3.4702855706770772</v>
      </c>
      <c r="L32" s="118">
        <f t="shared" si="6"/>
        <v>9.7957978679685382</v>
      </c>
      <c r="M32" s="118">
        <f t="shared" si="6"/>
        <v>4.2399710975935339</v>
      </c>
      <c r="N32" s="118">
        <f t="shared" si="6"/>
        <v>3.6774788769525002</v>
      </c>
      <c r="O32" s="118">
        <f t="shared" si="6"/>
        <v>3.4649435592339959</v>
      </c>
      <c r="P32" s="118">
        <f t="shared" si="6"/>
        <v>3.1589339322990755</v>
      </c>
      <c r="Q32" s="118">
        <f t="shared" si="6"/>
        <v>3.5587244290256779</v>
      </c>
      <c r="R32" s="118">
        <f t="shared" si="6"/>
        <v>3.2695492356846585</v>
      </c>
      <c r="S32" s="118">
        <f t="shared" si="6"/>
        <v>2.6879082471665483</v>
      </c>
      <c r="T32" s="118">
        <f t="shared" si="6"/>
        <v>3.0613908157185241</v>
      </c>
      <c r="U32" s="118">
        <f t="shared" si="6"/>
        <v>5.0471465358315672</v>
      </c>
    </row>
    <row r="33" spans="2:21" x14ac:dyDescent="0.2">
      <c r="B33" s="90" t="s">
        <v>35</v>
      </c>
      <c r="C33" s="118">
        <f t="shared" ref="C33:U33" si="7">IFERROR(C13/C$25*100,"--")</f>
        <v>4.3697142138059153</v>
      </c>
      <c r="D33" s="118">
        <f t="shared" si="7"/>
        <v>2.4800554004400786</v>
      </c>
      <c r="E33" s="118">
        <f t="shared" si="7"/>
        <v>2.5704859675778282</v>
      </c>
      <c r="F33" s="118">
        <f t="shared" si="7"/>
        <v>2.2022051266458154</v>
      </c>
      <c r="G33" s="118">
        <f t="shared" si="7"/>
        <v>3.414436901919883</v>
      </c>
      <c r="H33" s="118">
        <f t="shared" si="7"/>
        <v>4.3667742826629903</v>
      </c>
      <c r="I33" s="118">
        <f t="shared" si="7"/>
        <v>5.0972929685678947</v>
      </c>
      <c r="J33" s="118">
        <f t="shared" si="7"/>
        <v>4.0855903236371507</v>
      </c>
      <c r="K33" s="118">
        <f t="shared" si="7"/>
        <v>3.3018897766400843</v>
      </c>
      <c r="L33" s="118">
        <f t="shared" si="7"/>
        <v>1.7919007204760715</v>
      </c>
      <c r="M33" s="118">
        <f t="shared" si="7"/>
        <v>2.513840057366342</v>
      </c>
      <c r="N33" s="118">
        <f t="shared" si="7"/>
        <v>2.2556266594101602</v>
      </c>
      <c r="O33" s="118">
        <f t="shared" si="7"/>
        <v>2.2746861109124392</v>
      </c>
      <c r="P33" s="118">
        <f t="shared" si="7"/>
        <v>2.3890641554960972</v>
      </c>
      <c r="Q33" s="118">
        <f t="shared" si="7"/>
        <v>2.3186173098028759</v>
      </c>
      <c r="R33" s="118">
        <f t="shared" si="7"/>
        <v>2.169016957722171</v>
      </c>
      <c r="S33" s="118">
        <f t="shared" si="7"/>
        <v>2.6319942125659033</v>
      </c>
      <c r="T33" s="118">
        <f t="shared" si="7"/>
        <v>2.1581632181873456</v>
      </c>
      <c r="U33" s="118">
        <f t="shared" si="7"/>
        <v>2.5070869948182128</v>
      </c>
    </row>
    <row r="34" spans="2:21" x14ac:dyDescent="0.2">
      <c r="B34" s="90" t="s">
        <v>44</v>
      </c>
      <c r="C34" s="118">
        <f t="shared" ref="C34:U34" si="8">IFERROR(C14/C$25*100,"--")</f>
        <v>6.3952389302173548E-2</v>
      </c>
      <c r="D34" s="118">
        <f t="shared" si="8"/>
        <v>0.49262713102004707</v>
      </c>
      <c r="E34" s="118">
        <f t="shared" si="8"/>
        <v>0.74863689237230602</v>
      </c>
      <c r="F34" s="118">
        <f t="shared" si="8"/>
        <v>0.54813496149544561</v>
      </c>
      <c r="G34" s="118">
        <f t="shared" si="8"/>
        <v>0.99410835286242638</v>
      </c>
      <c r="H34" s="118">
        <f t="shared" si="8"/>
        <v>1.8739784464921281</v>
      </c>
      <c r="I34" s="118">
        <f t="shared" si="8"/>
        <v>1.6177022867119848</v>
      </c>
      <c r="J34" s="118">
        <f t="shared" si="8"/>
        <v>0.92704959313006752</v>
      </c>
      <c r="K34" s="118">
        <f t="shared" si="8"/>
        <v>0.9882768986283671</v>
      </c>
      <c r="L34" s="118">
        <f t="shared" si="8"/>
        <v>1.0800303851381114</v>
      </c>
      <c r="M34" s="118">
        <f t="shared" si="8"/>
        <v>1.4869321284834784</v>
      </c>
      <c r="N34" s="118">
        <f t="shared" si="8"/>
        <v>1.3587226182814749</v>
      </c>
      <c r="O34" s="118">
        <f t="shared" si="8"/>
        <v>1.731811095152157</v>
      </c>
      <c r="P34" s="118">
        <f t="shared" si="8"/>
        <v>1.7430892537873661</v>
      </c>
      <c r="Q34" s="118">
        <f t="shared" si="8"/>
        <v>1.4324932580429091</v>
      </c>
      <c r="R34" s="118">
        <f t="shared" si="8"/>
        <v>1.61649399559472</v>
      </c>
      <c r="S34" s="118">
        <f t="shared" si="8"/>
        <v>1.9689785406350813</v>
      </c>
      <c r="T34" s="118">
        <f t="shared" si="8"/>
        <v>3.2197073462957846</v>
      </c>
      <c r="U34" s="118">
        <f t="shared" si="8"/>
        <v>1.302939215779148</v>
      </c>
    </row>
    <row r="35" spans="2:21" x14ac:dyDescent="0.2">
      <c r="B35" s="90"/>
      <c r="C35" s="118">
        <f t="shared" ref="C35:U35" si="9">IFERROR(C15/C$25*100,"--")</f>
        <v>1.5874707680391213</v>
      </c>
      <c r="D35" s="118">
        <f t="shared" si="9"/>
        <v>3.2504223657778324</v>
      </c>
      <c r="E35" s="118">
        <f t="shared" si="9"/>
        <v>3.8879808471882589</v>
      </c>
      <c r="F35" s="118">
        <f t="shared" si="9"/>
        <v>3.4671591449230625</v>
      </c>
      <c r="G35" s="118">
        <f t="shared" si="9"/>
        <v>5.6366408414506006</v>
      </c>
      <c r="H35" s="118">
        <f t="shared" si="9"/>
        <v>9.0080864115083905</v>
      </c>
      <c r="I35" s="118">
        <f t="shared" si="9"/>
        <v>8.3253454642583193</v>
      </c>
      <c r="J35" s="118">
        <f t="shared" si="9"/>
        <v>7.2837478093693067</v>
      </c>
      <c r="K35" s="118">
        <f t="shared" si="9"/>
        <v>8.2232219554914465</v>
      </c>
      <c r="L35" s="118">
        <f t="shared" si="9"/>
        <v>1.3038324800807974</v>
      </c>
      <c r="M35" s="118">
        <f t="shared" si="9"/>
        <v>5.8938260595661882</v>
      </c>
      <c r="N35" s="118">
        <f t="shared" si="9"/>
        <v>0</v>
      </c>
      <c r="O35" s="118" t="str">
        <f t="shared" si="9"/>
        <v>--</v>
      </c>
      <c r="P35" s="118">
        <f t="shared" si="9"/>
        <v>6.5879548383287636</v>
      </c>
      <c r="Q35" s="118">
        <f t="shared" si="9"/>
        <v>5.9363123537124318</v>
      </c>
      <c r="R35" s="118">
        <f t="shared" si="9"/>
        <v>5.3889939509670022</v>
      </c>
      <c r="S35" s="118">
        <f t="shared" si="9"/>
        <v>6.7242894593748632</v>
      </c>
      <c r="T35" s="118">
        <f t="shared" si="9"/>
        <v>7.8250666245995655</v>
      </c>
      <c r="U35" s="118">
        <f t="shared" si="9"/>
        <v>4.3306768423134425</v>
      </c>
    </row>
    <row r="36" spans="2:21" x14ac:dyDescent="0.2">
      <c r="B36" s="90"/>
      <c r="C36" s="118">
        <f t="shared" ref="C36:U36" si="10">IFERROR(C16/C$25*100,"--")</f>
        <v>5.7295271723229891E-3</v>
      </c>
      <c r="D36" s="118">
        <f t="shared" si="10"/>
        <v>8.82168377280944E-3</v>
      </c>
      <c r="E36" s="118">
        <f t="shared" si="10"/>
        <v>8.7377469980361583E-3</v>
      </c>
      <c r="F36" s="118">
        <f t="shared" si="10"/>
        <v>9.1720857836927756E-3</v>
      </c>
      <c r="G36" s="118">
        <f t="shared" si="10"/>
        <v>1.2491179710207004E-2</v>
      </c>
      <c r="H36" s="118">
        <f t="shared" si="10"/>
        <v>9.5683141510493636E-3</v>
      </c>
      <c r="I36" s="118">
        <f t="shared" si="10"/>
        <v>1.0685383935176299E-2</v>
      </c>
      <c r="J36" s="118">
        <f t="shared" si="10"/>
        <v>4.0064083777532102E-2</v>
      </c>
      <c r="K36" s="118">
        <f t="shared" si="10"/>
        <v>3.5335499090336064E-2</v>
      </c>
      <c r="L36" s="118">
        <f t="shared" si="10"/>
        <v>1.4215318260423594E-2</v>
      </c>
      <c r="M36" s="118">
        <f t="shared" si="10"/>
        <v>1.4478111782930451E-2</v>
      </c>
      <c r="N36" s="118">
        <f t="shared" si="10"/>
        <v>0</v>
      </c>
      <c r="O36" s="118" t="str">
        <f t="shared" si="10"/>
        <v>--</v>
      </c>
      <c r="P36" s="118">
        <f t="shared" si="10"/>
        <v>7.0919922510666339E-2</v>
      </c>
      <c r="Q36" s="118">
        <f t="shared" si="10"/>
        <v>8.6696878164295027E-2</v>
      </c>
      <c r="R36" s="118">
        <f t="shared" si="10"/>
        <v>7.7976738271746851E-2</v>
      </c>
      <c r="S36" s="118">
        <f t="shared" si="10"/>
        <v>6.5094847780834131E-2</v>
      </c>
      <c r="T36" s="118">
        <f t="shared" si="10"/>
        <v>6.0598697875711129E-2</v>
      </c>
      <c r="U36" s="118">
        <f t="shared" si="10"/>
        <v>3.4723812723351413E-2</v>
      </c>
    </row>
    <row r="37" spans="2:21" x14ac:dyDescent="0.2">
      <c r="B37" s="90"/>
      <c r="C37" s="118">
        <f t="shared" ref="C37:U37" si="11">IFERROR(C17/C$25*100,"--")</f>
        <v>4.5157916893742555E-3</v>
      </c>
      <c r="D37" s="118">
        <f t="shared" si="11"/>
        <v>4.5852521745313353E-2</v>
      </c>
      <c r="E37" s="118">
        <f t="shared" si="11"/>
        <v>4.993182629009725E-2</v>
      </c>
      <c r="F37" s="118">
        <f t="shared" si="11"/>
        <v>2.4527284729314543E-2</v>
      </c>
      <c r="G37" s="118">
        <f t="shared" si="11"/>
        <v>2.7935921153205128E-2</v>
      </c>
      <c r="H37" s="118">
        <f t="shared" si="11"/>
        <v>3.5707779632484837E-2</v>
      </c>
      <c r="I37" s="118">
        <f t="shared" si="11"/>
        <v>3.6759585074129852E-2</v>
      </c>
      <c r="J37" s="118">
        <f t="shared" si="11"/>
        <v>1.8802848769450518E-2</v>
      </c>
      <c r="K37" s="118">
        <f t="shared" si="11"/>
        <v>2.5231402654057388E-2</v>
      </c>
      <c r="L37" s="118">
        <f t="shared" si="11"/>
        <v>7.7326550506776918E-3</v>
      </c>
      <c r="M37" s="118">
        <f t="shared" si="11"/>
        <v>1.9743662796459394E-2</v>
      </c>
      <c r="N37" s="118">
        <f t="shared" si="11"/>
        <v>0</v>
      </c>
      <c r="O37" s="118" t="str">
        <f t="shared" si="11"/>
        <v>--</v>
      </c>
      <c r="P37" s="118">
        <f t="shared" si="11"/>
        <v>5.9359694322071499E-2</v>
      </c>
      <c r="Q37" s="118">
        <f t="shared" si="11"/>
        <v>3.3927489575731246E-2</v>
      </c>
      <c r="R37" s="118">
        <f t="shared" si="11"/>
        <v>4.3267237585752925E-2</v>
      </c>
      <c r="S37" s="118">
        <f t="shared" si="11"/>
        <v>1.1919710087012408E-2</v>
      </c>
      <c r="T37" s="118">
        <f t="shared" si="11"/>
        <v>4.0261442377095176E-2</v>
      </c>
      <c r="U37" s="118">
        <f t="shared" si="11"/>
        <v>2.5280619554424979E-2</v>
      </c>
    </row>
    <row r="38" spans="2:21" x14ac:dyDescent="0.2">
      <c r="B38" s="90"/>
      <c r="C38" s="118">
        <f t="shared" ref="C38:U38" si="12">IFERROR(C18/C$25*100,"--")</f>
        <v>1.5941717805212356E-2</v>
      </c>
      <c r="D38" s="118">
        <f t="shared" si="12"/>
        <v>7.0659677882080579E-2</v>
      </c>
      <c r="E38" s="118">
        <f t="shared" si="12"/>
        <v>0.10559390960344092</v>
      </c>
      <c r="F38" s="118">
        <f t="shared" si="12"/>
        <v>9.3766489966504829E-2</v>
      </c>
      <c r="G38" s="118">
        <f t="shared" si="12"/>
        <v>0.13370538807809582</v>
      </c>
      <c r="H38" s="118">
        <f t="shared" si="12"/>
        <v>0.15545441520808628</v>
      </c>
      <c r="I38" s="118">
        <f t="shared" si="12"/>
        <v>0.1135716138801099</v>
      </c>
      <c r="J38" s="118">
        <f t="shared" si="12"/>
        <v>0.1292104266334663</v>
      </c>
      <c r="K38" s="118">
        <f t="shared" si="12"/>
        <v>0.10141176480994937</v>
      </c>
      <c r="L38" s="118">
        <f t="shared" si="12"/>
        <v>1.2573233303744429E-2</v>
      </c>
      <c r="M38" s="118">
        <f t="shared" si="12"/>
        <v>3.6769211652710312E-2</v>
      </c>
      <c r="N38" s="118">
        <f t="shared" si="12"/>
        <v>0</v>
      </c>
      <c r="O38" s="118" t="str">
        <f t="shared" si="12"/>
        <v>--</v>
      </c>
      <c r="P38" s="118">
        <f t="shared" si="12"/>
        <v>5.2520897802123538E-2</v>
      </c>
      <c r="Q38" s="118">
        <f t="shared" si="12"/>
        <v>3.5250770008818294E-2</v>
      </c>
      <c r="R38" s="118">
        <f t="shared" si="12"/>
        <v>0.10069487611090273</v>
      </c>
      <c r="S38" s="118">
        <f t="shared" si="12"/>
        <v>8.4807640152496408E-2</v>
      </c>
      <c r="T38" s="118">
        <f t="shared" si="12"/>
        <v>9.1854516965541352E-2</v>
      </c>
      <c r="U38" s="118">
        <f t="shared" si="12"/>
        <v>5.3489431638146484E-2</v>
      </c>
    </row>
    <row r="39" spans="2:21" x14ac:dyDescent="0.2">
      <c r="B39" s="90"/>
      <c r="C39" s="118">
        <f t="shared" ref="C39:U39" si="13">IFERROR(C19/C$25*100,"--")</f>
        <v>1.573715099232369E-2</v>
      </c>
      <c r="D39" s="118">
        <f t="shared" si="13"/>
        <v>1.032260019568554E-2</v>
      </c>
      <c r="E39" s="118">
        <f t="shared" si="13"/>
        <v>1.722615330473681E-2</v>
      </c>
      <c r="F39" s="118">
        <f t="shared" si="13"/>
        <v>1.0635185002496418E-2</v>
      </c>
      <c r="G39" s="118">
        <f t="shared" si="13"/>
        <v>1.8622241034793496E-2</v>
      </c>
      <c r="H39" s="118">
        <f t="shared" si="13"/>
        <v>2.4598474008844698E-2</v>
      </c>
      <c r="I39" s="118">
        <f t="shared" si="13"/>
        <v>3.6239392158381629E-2</v>
      </c>
      <c r="J39" s="118">
        <f t="shared" si="13"/>
        <v>1.7163158930680607E-2</v>
      </c>
      <c r="K39" s="118">
        <f t="shared" si="13"/>
        <v>3.1150329962595907E-2</v>
      </c>
      <c r="L39" s="118">
        <f t="shared" si="13"/>
        <v>4.0728381729100609E-3</v>
      </c>
      <c r="M39" s="118">
        <f t="shared" si="13"/>
        <v>9.5034982645861854E-3</v>
      </c>
      <c r="N39" s="118">
        <f t="shared" si="13"/>
        <v>0</v>
      </c>
      <c r="O39" s="118" t="str">
        <f t="shared" si="13"/>
        <v>--</v>
      </c>
      <c r="P39" s="118">
        <f t="shared" si="13"/>
        <v>4.297265280518911E-2</v>
      </c>
      <c r="Q39" s="118">
        <f t="shared" si="13"/>
        <v>3.5009584988297253E-2</v>
      </c>
      <c r="R39" s="118">
        <f t="shared" si="13"/>
        <v>3.7026784561326465E-2</v>
      </c>
      <c r="S39" s="118">
        <f t="shared" si="13"/>
        <v>3.7608973265863113E-2</v>
      </c>
      <c r="T39" s="118">
        <f t="shared" si="13"/>
        <v>3.9261004726489648E-2</v>
      </c>
      <c r="U39" s="118">
        <f t="shared" si="13"/>
        <v>1.9509598349980197E-2</v>
      </c>
    </row>
    <row r="40" spans="2:21" x14ac:dyDescent="0.2">
      <c r="B40" s="90"/>
      <c r="C40" s="118">
        <f t="shared" ref="C40:U40" si="14">IFERROR(C20/C$25*100,"--")</f>
        <v>6.099735129251058E-4</v>
      </c>
      <c r="D40" s="118">
        <f t="shared" si="14"/>
        <v>0</v>
      </c>
      <c r="E40" s="118">
        <f t="shared" si="14"/>
        <v>0</v>
      </c>
      <c r="F40" s="118">
        <f t="shared" si="14"/>
        <v>1.5278890877725097E-3</v>
      </c>
      <c r="G40" s="118">
        <f t="shared" si="14"/>
        <v>7.172219882087329E-3</v>
      </c>
      <c r="H40" s="118">
        <f t="shared" si="14"/>
        <v>3.9124370997727417E-3</v>
      </c>
      <c r="I40" s="118">
        <f t="shared" si="14"/>
        <v>5.4155957636246102E-3</v>
      </c>
      <c r="J40" s="118">
        <f t="shared" si="14"/>
        <v>6.5399870014837547E-3</v>
      </c>
      <c r="K40" s="118">
        <f t="shared" si="14"/>
        <v>2.006349727525495E-2</v>
      </c>
      <c r="L40" s="118">
        <f t="shared" si="14"/>
        <v>2.3412933820292445E-3</v>
      </c>
      <c r="M40" s="118">
        <f t="shared" si="14"/>
        <v>1.0413824608145328E-2</v>
      </c>
      <c r="N40" s="118">
        <f t="shared" si="14"/>
        <v>0</v>
      </c>
      <c r="O40" s="118" t="str">
        <f t="shared" si="14"/>
        <v>--</v>
      </c>
      <c r="P40" s="118">
        <f t="shared" si="14"/>
        <v>1.156665644007249E-2</v>
      </c>
      <c r="Q40" s="118">
        <f t="shared" si="14"/>
        <v>1.2150043329938749E-2</v>
      </c>
      <c r="R40" s="118">
        <f t="shared" si="14"/>
        <v>1.4877656909981885E-2</v>
      </c>
      <c r="S40" s="118">
        <f t="shared" si="14"/>
        <v>2.7024102544142364E-2</v>
      </c>
      <c r="T40" s="118">
        <f t="shared" si="14"/>
        <v>3.2676216217998322E-2</v>
      </c>
      <c r="U40" s="118">
        <f t="shared" si="14"/>
        <v>7.3199784316374987E-3</v>
      </c>
    </row>
    <row r="41" spans="2:21" x14ac:dyDescent="0.2">
      <c r="B41" s="90"/>
      <c r="C41" s="118">
        <f t="shared" ref="C41:U41" si="15">IFERROR(C21/C$25*100,"--")</f>
        <v>7.262908652981763E-2</v>
      </c>
      <c r="D41" s="118">
        <f t="shared" si="15"/>
        <v>0.28461982621180848</v>
      </c>
      <c r="E41" s="118">
        <f t="shared" si="15"/>
        <v>0.21891571559192977</v>
      </c>
      <c r="F41" s="118">
        <f t="shared" si="15"/>
        <v>0.3486996507003951</v>
      </c>
      <c r="G41" s="118">
        <f t="shared" si="15"/>
        <v>1.1395999411797151</v>
      </c>
      <c r="H41" s="118">
        <f t="shared" si="15"/>
        <v>1.5737087646219474</v>
      </c>
      <c r="I41" s="118">
        <f t="shared" si="15"/>
        <v>1.4365333624074685</v>
      </c>
      <c r="J41" s="118">
        <f t="shared" si="15"/>
        <v>1.2573152139175752</v>
      </c>
      <c r="K41" s="118">
        <f t="shared" si="15"/>
        <v>0.76819913819316554</v>
      </c>
      <c r="L41" s="118">
        <f t="shared" si="15"/>
        <v>9.8844092494396185E-2</v>
      </c>
      <c r="M41" s="118">
        <f t="shared" si="15"/>
        <v>0.51509812300336288</v>
      </c>
      <c r="N41" s="118">
        <f t="shared" si="15"/>
        <v>0</v>
      </c>
      <c r="O41" s="118" t="str">
        <f t="shared" si="15"/>
        <v>--</v>
      </c>
      <c r="P41" s="118">
        <f t="shared" si="15"/>
        <v>0.49108466457292704</v>
      </c>
      <c r="Q41" s="118">
        <f t="shared" si="15"/>
        <v>0.37668350324777183</v>
      </c>
      <c r="R41" s="118">
        <f t="shared" si="15"/>
        <v>0.38903784500345817</v>
      </c>
      <c r="S41" s="118">
        <f t="shared" si="15"/>
        <v>0.27209297730469029</v>
      </c>
      <c r="T41" s="118">
        <f t="shared" si="15"/>
        <v>0.33998525818963976</v>
      </c>
      <c r="U41" s="118">
        <f t="shared" si="15"/>
        <v>0.43489775020196692</v>
      </c>
    </row>
    <row r="42" spans="2:21" x14ac:dyDescent="0.2">
      <c r="B42" s="90"/>
      <c r="C42" s="118">
        <f t="shared" ref="C42:U42" si="16">IFERROR(C22/C$25*100,"--")</f>
        <v>0.11516324770197604</v>
      </c>
      <c r="D42" s="118">
        <f t="shared" si="16"/>
        <v>0.42027630980769742</v>
      </c>
      <c r="E42" s="118">
        <f t="shared" si="16"/>
        <v>0.40040535178824083</v>
      </c>
      <c r="F42" s="118">
        <f t="shared" si="16"/>
        <v>0.4883285852701762</v>
      </c>
      <c r="G42" s="118">
        <f t="shared" si="16"/>
        <v>1.339526891038104</v>
      </c>
      <c r="H42" s="118">
        <f t="shared" si="16"/>
        <v>1.8029501847221856</v>
      </c>
      <c r="I42" s="118">
        <f t="shared" si="16"/>
        <v>1.6392049332188907</v>
      </c>
      <c r="J42" s="118">
        <f t="shared" si="16"/>
        <v>1.4690957190301885</v>
      </c>
      <c r="K42" s="118">
        <f t="shared" si="16"/>
        <v>0.98139163198535917</v>
      </c>
      <c r="L42" s="118">
        <f t="shared" si="16"/>
        <v>0.13977943066418122</v>
      </c>
      <c r="M42" s="118">
        <f t="shared" si="16"/>
        <v>0.6060064321081946</v>
      </c>
      <c r="N42" s="118">
        <f t="shared" si="16"/>
        <v>0</v>
      </c>
      <c r="O42" s="118" t="str">
        <f t="shared" si="16"/>
        <v>--</v>
      </c>
      <c r="P42" s="118">
        <f t="shared" si="16"/>
        <v>0.72842448845304997</v>
      </c>
      <c r="Q42" s="118">
        <f t="shared" si="16"/>
        <v>0.57971826931485249</v>
      </c>
      <c r="R42" s="118">
        <f t="shared" si="16"/>
        <v>0.66288113844316909</v>
      </c>
      <c r="S42" s="118">
        <f t="shared" si="16"/>
        <v>0.4985482511350387</v>
      </c>
      <c r="T42" s="118">
        <f t="shared" si="16"/>
        <v>0.6046371363524754</v>
      </c>
      <c r="U42" s="118">
        <f t="shared" si="16"/>
        <v>0.57522119089950752</v>
      </c>
    </row>
    <row r="43" spans="2:21" x14ac:dyDescent="0.2">
      <c r="B43" s="35" t="s">
        <v>79</v>
      </c>
      <c r="C43" s="118">
        <f t="shared" ref="C43:U43" si="17">IFERROR(C23/C$25*100,"--")</f>
        <v>71.643721113310335</v>
      </c>
      <c r="D43" s="118">
        <f t="shared" si="17"/>
        <v>80.779125240141454</v>
      </c>
      <c r="E43" s="118">
        <f t="shared" si="17"/>
        <v>76.82063226453414</v>
      </c>
      <c r="F43" s="118">
        <f t="shared" si="17"/>
        <v>76.200208026447413</v>
      </c>
      <c r="G43" s="118">
        <f t="shared" si="17"/>
        <v>69.703490895288425</v>
      </c>
      <c r="H43" s="118">
        <f t="shared" si="17"/>
        <v>66.055495897415184</v>
      </c>
      <c r="I43" s="118">
        <f t="shared" si="17"/>
        <v>61.871744372279636</v>
      </c>
      <c r="J43" s="118">
        <f t="shared" si="17"/>
        <v>61.889649556625834</v>
      </c>
      <c r="K43" s="118">
        <f t="shared" si="17"/>
        <v>62.672500497813566</v>
      </c>
      <c r="L43" s="118">
        <f t="shared" si="17"/>
        <v>70.62277610570726</v>
      </c>
      <c r="M43" s="118">
        <f t="shared" si="17"/>
        <v>63.157290010860414</v>
      </c>
      <c r="N43" s="118">
        <f t="shared" si="17"/>
        <v>61.040744950057579</v>
      </c>
      <c r="O43" s="118">
        <f t="shared" si="17"/>
        <v>65.088490089920143</v>
      </c>
      <c r="P43" s="118">
        <f t="shared" si="17"/>
        <v>64.904109939366094</v>
      </c>
      <c r="Q43" s="118">
        <f t="shared" si="17"/>
        <v>64.334663951273058</v>
      </c>
      <c r="R43" s="118">
        <f t="shared" si="17"/>
        <v>61.452542625858712</v>
      </c>
      <c r="S43" s="118">
        <f t="shared" si="17"/>
        <v>57.704454872605062</v>
      </c>
      <c r="T43" s="118">
        <f t="shared" si="17"/>
        <v>53.320896563273223</v>
      </c>
      <c r="U43" s="118">
        <f t="shared" si="17"/>
        <v>66.029200476202504</v>
      </c>
    </row>
    <row r="44" spans="2:21" x14ac:dyDescent="0.2">
      <c r="B44" s="35" t="s">
        <v>80</v>
      </c>
      <c r="C44" s="118">
        <f t="shared" ref="C44:U44" si="18">IFERROR(C24/C$25*100,"--")</f>
        <v>28.356278886689669</v>
      </c>
      <c r="D44" s="118">
        <f t="shared" si="18"/>
        <v>19.220874759858553</v>
      </c>
      <c r="E44" s="118">
        <f t="shared" si="18"/>
        <v>23.179367735465863</v>
      </c>
      <c r="F44" s="118">
        <f t="shared" si="18"/>
        <v>23.799791973552583</v>
      </c>
      <c r="G44" s="118">
        <f t="shared" si="18"/>
        <v>30.296509104711578</v>
      </c>
      <c r="H44" s="118">
        <f t="shared" si="18"/>
        <v>33.944504102584808</v>
      </c>
      <c r="I44" s="118">
        <f t="shared" si="18"/>
        <v>38.128255627720364</v>
      </c>
      <c r="J44" s="118">
        <f t="shared" si="18"/>
        <v>38.110350443374159</v>
      </c>
      <c r="K44" s="118">
        <f t="shared" si="18"/>
        <v>37.327499502186441</v>
      </c>
      <c r="L44" s="118">
        <f t="shared" si="18"/>
        <v>29.377223894292744</v>
      </c>
      <c r="M44" s="118">
        <f t="shared" si="18"/>
        <v>36.842709989139586</v>
      </c>
      <c r="N44" s="118">
        <f t="shared" si="18"/>
        <v>38.959255049942421</v>
      </c>
      <c r="O44" s="118">
        <f t="shared" si="18"/>
        <v>34.911509910079864</v>
      </c>
      <c r="P44" s="118">
        <f t="shared" si="18"/>
        <v>35.095890060633906</v>
      </c>
      <c r="Q44" s="118">
        <f t="shared" si="18"/>
        <v>35.665336048726935</v>
      </c>
      <c r="R44" s="118">
        <f t="shared" si="18"/>
        <v>38.547457374141288</v>
      </c>
      <c r="S44" s="118">
        <f t="shared" si="18"/>
        <v>42.295545127394938</v>
      </c>
      <c r="T44" s="118">
        <f t="shared" si="18"/>
        <v>46.679103436726784</v>
      </c>
      <c r="U44" s="118">
        <f t="shared" si="18"/>
        <v>33.970799523797488</v>
      </c>
    </row>
    <row r="45" spans="2:21" x14ac:dyDescent="0.2">
      <c r="B45" s="35" t="s">
        <v>81</v>
      </c>
      <c r="C45" s="118">
        <f t="shared" ref="C45:U45" si="19">IFERROR(C25/C$25*100,"--")</f>
        <v>100</v>
      </c>
      <c r="D45" s="118">
        <f t="shared" si="19"/>
        <v>100</v>
      </c>
      <c r="E45" s="118">
        <f t="shared" si="19"/>
        <v>100</v>
      </c>
      <c r="F45" s="118">
        <f t="shared" si="19"/>
        <v>100</v>
      </c>
      <c r="G45" s="118">
        <f t="shared" si="19"/>
        <v>100</v>
      </c>
      <c r="H45" s="118">
        <f t="shared" si="19"/>
        <v>100</v>
      </c>
      <c r="I45" s="118">
        <f t="shared" si="19"/>
        <v>100</v>
      </c>
      <c r="J45" s="118">
        <f t="shared" si="19"/>
        <v>100</v>
      </c>
      <c r="K45" s="118">
        <f t="shared" si="19"/>
        <v>100</v>
      </c>
      <c r="L45" s="118">
        <f t="shared" si="19"/>
        <v>100</v>
      </c>
      <c r="M45" s="118">
        <f t="shared" si="19"/>
        <v>100</v>
      </c>
      <c r="N45" s="118">
        <f t="shared" si="19"/>
        <v>100</v>
      </c>
      <c r="O45" s="118">
        <f t="shared" si="19"/>
        <v>100</v>
      </c>
      <c r="P45" s="118">
        <f t="shared" si="19"/>
        <v>100</v>
      </c>
      <c r="Q45" s="118">
        <f t="shared" si="19"/>
        <v>100</v>
      </c>
      <c r="R45" s="118">
        <f t="shared" si="19"/>
        <v>100</v>
      </c>
      <c r="S45" s="118">
        <f t="shared" si="19"/>
        <v>100</v>
      </c>
      <c r="T45" s="118">
        <f t="shared" si="19"/>
        <v>100</v>
      </c>
      <c r="U45" s="118">
        <f t="shared" si="19"/>
        <v>100</v>
      </c>
    </row>
    <row r="46" spans="2:21" x14ac:dyDescent="0.2">
      <c r="B46" s="35"/>
      <c r="C46" s="202" t="s">
        <v>77</v>
      </c>
      <c r="D46" s="202"/>
      <c r="E46" s="202"/>
      <c r="F46" s="202"/>
      <c r="G46" s="202"/>
      <c r="H46" s="202"/>
      <c r="I46" s="202"/>
      <c r="J46" s="202"/>
      <c r="K46" s="202"/>
      <c r="L46" s="202"/>
      <c r="M46" s="202"/>
      <c r="N46" s="202"/>
      <c r="O46" s="202"/>
      <c r="P46" s="202"/>
      <c r="Q46" s="202"/>
      <c r="R46" s="202"/>
      <c r="S46" s="202"/>
      <c r="T46" s="202"/>
      <c r="U46" s="202"/>
    </row>
    <row r="47" spans="2:21" ht="13.5" thickBot="1" x14ac:dyDescent="0.25">
      <c r="B47" s="54"/>
      <c r="C47" s="203"/>
      <c r="D47" s="203"/>
      <c r="E47" s="203"/>
      <c r="F47" s="203"/>
      <c r="G47" s="203"/>
      <c r="H47" s="203"/>
      <c r="I47" s="203"/>
      <c r="J47" s="203"/>
      <c r="K47" s="203"/>
      <c r="L47" s="203"/>
      <c r="M47" s="203"/>
      <c r="N47" s="203"/>
      <c r="O47" s="203"/>
      <c r="P47" s="203"/>
      <c r="Q47" s="203"/>
      <c r="R47" s="203"/>
      <c r="S47" s="203"/>
      <c r="T47" s="203"/>
      <c r="U47" s="203"/>
    </row>
    <row r="48" spans="2:21" ht="13.5" thickTop="1" x14ac:dyDescent="0.2">
      <c r="B48" s="90" t="s">
        <v>34</v>
      </c>
      <c r="C48" s="38" t="s">
        <v>28</v>
      </c>
      <c r="D48" s="39">
        <f>IFERROR(IF(C9=0,"--",(D9/C9)*100-100),"--")</f>
        <v>143.9101495193699</v>
      </c>
      <c r="E48" s="39">
        <f t="shared" ref="E48:T48" si="20">IFERROR(IF(D9=0,"--",(E9/D9)*100-100),"--")</f>
        <v>0.53179211397251436</v>
      </c>
      <c r="F48" s="39">
        <f t="shared" si="20"/>
        <v>79.81370289916967</v>
      </c>
      <c r="G48" s="39">
        <f t="shared" si="20"/>
        <v>21.519295621903311</v>
      </c>
      <c r="H48" s="39">
        <f t="shared" si="20"/>
        <v>-15.237577479797409</v>
      </c>
      <c r="I48" s="39">
        <f t="shared" si="20"/>
        <v>5.6340446748835262</v>
      </c>
      <c r="J48" s="39">
        <f t="shared" si="20"/>
        <v>7.7383914694007814</v>
      </c>
      <c r="K48" s="39">
        <f t="shared" si="20"/>
        <v>-1.287946654716805</v>
      </c>
      <c r="L48" s="39">
        <f t="shared" si="20"/>
        <v>420.23714947029384</v>
      </c>
      <c r="M48" s="39">
        <f t="shared" si="20"/>
        <v>-62.714900759046202</v>
      </c>
      <c r="N48" s="39">
        <f t="shared" si="20"/>
        <v>2.7403966479129025</v>
      </c>
      <c r="O48" s="39">
        <f t="shared" si="20"/>
        <v>4.795536066198224</v>
      </c>
      <c r="P48" s="39">
        <f t="shared" si="20"/>
        <v>-6.0381891697160484</v>
      </c>
      <c r="Q48" s="39">
        <f t="shared" si="20"/>
        <v>1.825827724065249</v>
      </c>
      <c r="R48" s="39">
        <f t="shared" si="20"/>
        <v>-2.6762172559531621</v>
      </c>
      <c r="S48" s="39">
        <f t="shared" si="20"/>
        <v>-5.9125310644531908</v>
      </c>
      <c r="T48" s="39">
        <f t="shared" si="20"/>
        <v>-6.5155773765375642</v>
      </c>
      <c r="U48" s="39">
        <f>IFERROR(POWER(T10/C10,1/21)*100-100,"--")</f>
        <v>9.315684769706138</v>
      </c>
    </row>
    <row r="49" spans="2:21" x14ac:dyDescent="0.2">
      <c r="B49" s="90" t="s">
        <v>41</v>
      </c>
      <c r="C49" s="38" t="s">
        <v>28</v>
      </c>
      <c r="D49" s="39">
        <f t="shared" ref="D49:T49" si="21">IFERROR(IF(C10=0,"--",(D10/C10)*100-100),"--")</f>
        <v>100.56981324922484</v>
      </c>
      <c r="E49" s="39">
        <f t="shared" si="21"/>
        <v>18.408841466087679</v>
      </c>
      <c r="F49" s="39">
        <f t="shared" si="21"/>
        <v>-4.6881810276750855</v>
      </c>
      <c r="G49" s="39">
        <f t="shared" si="21"/>
        <v>19.151462806660973</v>
      </c>
      <c r="H49" s="39">
        <f t="shared" si="21"/>
        <v>-5.5568992986215733</v>
      </c>
      <c r="I49" s="39">
        <f t="shared" si="21"/>
        <v>7.4160090824945826</v>
      </c>
      <c r="J49" s="39">
        <f t="shared" si="21"/>
        <v>19.121795930763568</v>
      </c>
      <c r="K49" s="39">
        <f t="shared" si="21"/>
        <v>57.229522085479289</v>
      </c>
      <c r="L49" s="39">
        <f t="shared" si="21"/>
        <v>533.5882483684079</v>
      </c>
      <c r="M49" s="39">
        <f t="shared" si="21"/>
        <v>-68.729056001076174</v>
      </c>
      <c r="N49" s="39">
        <f t="shared" si="21"/>
        <v>12.165933040761232</v>
      </c>
      <c r="O49" s="39">
        <f t="shared" si="21"/>
        <v>60.045510433578272</v>
      </c>
      <c r="P49" s="39">
        <f t="shared" si="21"/>
        <v>-4.2319523797957856</v>
      </c>
      <c r="Q49" s="39">
        <f t="shared" si="21"/>
        <v>-7.1093371126246296</v>
      </c>
      <c r="R49" s="39">
        <f t="shared" si="21"/>
        <v>-3.9602930020577531</v>
      </c>
      <c r="S49" s="39">
        <f t="shared" si="21"/>
        <v>-32.359667469357987</v>
      </c>
      <c r="T49" s="39">
        <f t="shared" si="21"/>
        <v>-38.373170386404929</v>
      </c>
      <c r="U49" s="39">
        <f t="shared" ref="U49:U64" si="22">IFERROR(POWER(T11/C11,1/21)*100-100,"--")</f>
        <v>9.4988033101340221</v>
      </c>
    </row>
    <row r="50" spans="2:21" x14ac:dyDescent="0.2">
      <c r="B50" s="90" t="s">
        <v>29</v>
      </c>
      <c r="C50" s="38" t="s">
        <v>28</v>
      </c>
      <c r="D50" s="39">
        <f t="shared" ref="D50:T50" si="23">IFERROR(IF(C11=0,"--",(D11/C11)*100-100),"--")</f>
        <v>27.1627681833493</v>
      </c>
      <c r="E50" s="39">
        <f t="shared" si="23"/>
        <v>-1.536705439968685</v>
      </c>
      <c r="F50" s="39">
        <f t="shared" si="23"/>
        <v>91.078807287326413</v>
      </c>
      <c r="G50" s="39">
        <f t="shared" si="23"/>
        <v>1.1982927626886521</v>
      </c>
      <c r="H50" s="39">
        <f t="shared" si="23"/>
        <v>2.737515420245245</v>
      </c>
      <c r="I50" s="39">
        <f t="shared" si="23"/>
        <v>39.544600077350935</v>
      </c>
      <c r="J50" s="39">
        <f t="shared" si="23"/>
        <v>27.786366354648479</v>
      </c>
      <c r="K50" s="39">
        <f t="shared" si="23"/>
        <v>-11.95852567217166</v>
      </c>
      <c r="L50" s="39">
        <f t="shared" si="23"/>
        <v>751.31733816547501</v>
      </c>
      <c r="M50" s="39">
        <f t="shared" si="23"/>
        <v>-78.88022555039251</v>
      </c>
      <c r="N50" s="39">
        <f t="shared" si="23"/>
        <v>1.8085456378068301</v>
      </c>
      <c r="O50" s="39">
        <f t="shared" si="23"/>
        <v>26.171731431126389</v>
      </c>
      <c r="P50" s="39">
        <f t="shared" si="23"/>
        <v>-15.847777050891636</v>
      </c>
      <c r="Q50" s="39">
        <f t="shared" si="23"/>
        <v>4.0566784732830854</v>
      </c>
      <c r="R50" s="39">
        <f t="shared" si="23"/>
        <v>-9.4460508006856827</v>
      </c>
      <c r="S50" s="39">
        <f t="shared" si="23"/>
        <v>5.8940054728702478</v>
      </c>
      <c r="T50" s="39">
        <f t="shared" si="23"/>
        <v>-11.21870175832909</v>
      </c>
      <c r="U50" s="39">
        <f t="shared" si="22"/>
        <v>15.359271528610208</v>
      </c>
    </row>
    <row r="51" spans="2:21" x14ac:dyDescent="0.2">
      <c r="B51" s="90" t="s">
        <v>26</v>
      </c>
      <c r="C51" s="38" t="s">
        <v>28</v>
      </c>
      <c r="D51" s="39">
        <f t="shared" ref="D51:T51" si="24">IFERROR(IF(C12=0,"--",(D12/C12)*100-100),"--")</f>
        <v>193.82871201041365</v>
      </c>
      <c r="E51" s="39">
        <f t="shared" si="24"/>
        <v>30.014168837776424</v>
      </c>
      <c r="F51" s="39">
        <f t="shared" si="24"/>
        <v>8.7351284233520659</v>
      </c>
      <c r="G51" s="39">
        <f t="shared" si="24"/>
        <v>29.076638641288724</v>
      </c>
      <c r="H51" s="39">
        <f t="shared" si="24"/>
        <v>17.318249824547308</v>
      </c>
      <c r="I51" s="39">
        <f t="shared" si="24"/>
        <v>25.261197969694038</v>
      </c>
      <c r="J51" s="39">
        <f t="shared" si="24"/>
        <v>31.664512670147985</v>
      </c>
      <c r="K51" s="39">
        <f t="shared" si="24"/>
        <v>16.887791863816659</v>
      </c>
      <c r="L51" s="39">
        <f t="shared" si="24"/>
        <v>1584.8851794275959</v>
      </c>
      <c r="M51" s="39">
        <f t="shared" si="24"/>
        <v>-86.015048564694212</v>
      </c>
      <c r="N51" s="39">
        <f t="shared" si="24"/>
        <v>-5.6765910035940976</v>
      </c>
      <c r="O51" s="39">
        <f t="shared" si="24"/>
        <v>16.3685559786461</v>
      </c>
      <c r="P51" s="39">
        <f t="shared" si="24"/>
        <v>-14.949444317693349</v>
      </c>
      <c r="Q51" s="39">
        <f t="shared" si="24"/>
        <v>10.817891481617067</v>
      </c>
      <c r="R51" s="39">
        <f t="shared" si="24"/>
        <v>-7.9389958003595069</v>
      </c>
      <c r="S51" s="39">
        <f t="shared" si="24"/>
        <v>-27.025408120879931</v>
      </c>
      <c r="T51" s="39">
        <f t="shared" si="24"/>
        <v>1.195060575564284</v>
      </c>
      <c r="U51" s="39">
        <f t="shared" si="22"/>
        <v>8.306426026142816</v>
      </c>
    </row>
    <row r="52" spans="2:21" x14ac:dyDescent="0.2">
      <c r="B52" s="90" t="s">
        <v>35</v>
      </c>
      <c r="C52" s="38" t="s">
        <v>28</v>
      </c>
      <c r="D52" s="39">
        <f t="shared" ref="D52:T52" si="25">IFERROR(IF(C13=0,"--",(D13/C13)*100-100),"--")</f>
        <v>-1.0360213920385632</v>
      </c>
      <c r="E52" s="39">
        <f t="shared" si="25"/>
        <v>18.265193068605328</v>
      </c>
      <c r="F52" s="39">
        <f t="shared" si="25"/>
        <v>23.846656199208113</v>
      </c>
      <c r="G52" s="39">
        <f t="shared" si="25"/>
        <v>104.95168753257701</v>
      </c>
      <c r="H52" s="39">
        <f t="shared" si="25"/>
        <v>27.430247962496395</v>
      </c>
      <c r="I52" s="39">
        <f t="shared" si="25"/>
        <v>42.908622851275766</v>
      </c>
      <c r="J52" s="39">
        <f t="shared" si="25"/>
        <v>-9.6477870600964195</v>
      </c>
      <c r="K52" s="39">
        <f t="shared" si="25"/>
        <v>-10.987541810481076</v>
      </c>
      <c r="L52" s="39">
        <f t="shared" si="25"/>
        <v>223.92695015797671</v>
      </c>
      <c r="M52" s="39">
        <f t="shared" si="25"/>
        <v>-54.672519504697384</v>
      </c>
      <c r="N52" s="39">
        <f t="shared" si="25"/>
        <v>-2.4197841732008101</v>
      </c>
      <c r="O52" s="39">
        <f t="shared" si="25"/>
        <v>24.550055169525862</v>
      </c>
      <c r="P52" s="39">
        <f t="shared" si="25"/>
        <v>-2.01962127955764</v>
      </c>
      <c r="Q52" s="39">
        <f t="shared" si="25"/>
        <v>-4.5321092581568507</v>
      </c>
      <c r="R52" s="39">
        <f t="shared" si="25"/>
        <v>-6.2619188074688026</v>
      </c>
      <c r="S52" s="39">
        <f t="shared" si="25"/>
        <v>7.71274636584711</v>
      </c>
      <c r="T52" s="39">
        <f t="shared" si="25"/>
        <v>-27.145843201021123</v>
      </c>
      <c r="U52" s="39">
        <f t="shared" si="22"/>
        <v>34.986056276449716</v>
      </c>
    </row>
    <row r="53" spans="2:21" x14ac:dyDescent="0.2">
      <c r="B53" s="90" t="s">
        <v>44</v>
      </c>
      <c r="C53" s="38" t="s">
        <v>28</v>
      </c>
      <c r="D53" s="39">
        <f t="shared" ref="D53:T53" si="26">IFERROR(IF(C14=0,"--",(D14/C14)*100-100),"--")</f>
        <v>1243.1680437203761</v>
      </c>
      <c r="E53" s="39">
        <f t="shared" si="26"/>
        <v>73.402753171498347</v>
      </c>
      <c r="F53" s="39">
        <f t="shared" si="26"/>
        <v>5.8419985354274644</v>
      </c>
      <c r="G53" s="39">
        <f t="shared" si="26"/>
        <v>139.73773393207617</v>
      </c>
      <c r="H53" s="39">
        <f t="shared" si="26"/>
        <v>87.828609898305842</v>
      </c>
      <c r="I53" s="39">
        <f t="shared" si="26"/>
        <v>5.6850580759086284</v>
      </c>
      <c r="J53" s="39">
        <f t="shared" si="26"/>
        <v>-35.400680746180285</v>
      </c>
      <c r="K53" s="39">
        <f t="shared" si="26"/>
        <v>17.413684187996822</v>
      </c>
      <c r="L53" s="39">
        <f t="shared" si="26"/>
        <v>552.3085031825326</v>
      </c>
      <c r="M53" s="39">
        <f t="shared" si="26"/>
        <v>-55.517104068400322</v>
      </c>
      <c r="N53" s="39">
        <f t="shared" si="26"/>
        <v>-0.62620914711904163</v>
      </c>
      <c r="O53" s="39">
        <f t="shared" si="26"/>
        <v>57.419808576394161</v>
      </c>
      <c r="P53" s="39">
        <f t="shared" si="26"/>
        <v>-6.1029636345716227</v>
      </c>
      <c r="Q53" s="39">
        <f t="shared" si="26"/>
        <v>-19.159493258012887</v>
      </c>
      <c r="R53" s="39">
        <f t="shared" si="26"/>
        <v>13.074244529889654</v>
      </c>
      <c r="S53" s="39">
        <f t="shared" si="26"/>
        <v>8.1214854833549595</v>
      </c>
      <c r="T53" s="39">
        <f t="shared" si="26"/>
        <v>45.288217364836242</v>
      </c>
      <c r="U53" s="39">
        <f t="shared" si="22"/>
        <v>20.846157695832176</v>
      </c>
    </row>
    <row r="54" spans="2:21" x14ac:dyDescent="0.2">
      <c r="B54" s="90"/>
      <c r="C54" s="38" t="s">
        <v>28</v>
      </c>
      <c r="D54" s="39">
        <f t="shared" ref="D54:T54" si="27">IFERROR(IF(C15=0,"--",(D15/C15)*100-100),"--")</f>
        <v>257.02847880197766</v>
      </c>
      <c r="E54" s="39">
        <f t="shared" si="27"/>
        <v>36.485781030136366</v>
      </c>
      <c r="F54" s="39">
        <f t="shared" si="27"/>
        <v>28.91142615316565</v>
      </c>
      <c r="G54" s="39">
        <f t="shared" si="27"/>
        <v>114.90017195529521</v>
      </c>
      <c r="H54" s="39">
        <f t="shared" si="27"/>
        <v>59.236658727509706</v>
      </c>
      <c r="I54" s="39">
        <f t="shared" si="27"/>
        <v>13.148630756197193</v>
      </c>
      <c r="J54" s="39">
        <f t="shared" si="27"/>
        <v>-1.3774540118478455</v>
      </c>
      <c r="K54" s="39">
        <f t="shared" si="27"/>
        <v>24.345522494647568</v>
      </c>
      <c r="L54" s="39">
        <f t="shared" si="27"/>
        <v>-5.3598341640696816</v>
      </c>
      <c r="M54" s="39">
        <f t="shared" si="27"/>
        <v>46.053981478265172</v>
      </c>
      <c r="N54" s="39">
        <f t="shared" si="27"/>
        <v>-100</v>
      </c>
      <c r="O54" s="39" t="str">
        <f t="shared" si="27"/>
        <v>--</v>
      </c>
      <c r="P54" s="39" t="str">
        <f t="shared" si="27"/>
        <v>--</v>
      </c>
      <c r="Q54" s="39">
        <f t="shared" si="27"/>
        <v>-11.361541029506299</v>
      </c>
      <c r="R54" s="39">
        <f t="shared" si="27"/>
        <v>-9.0352484934218609</v>
      </c>
      <c r="S54" s="39">
        <f t="shared" si="27"/>
        <v>10.760222826856022</v>
      </c>
      <c r="T54" s="39">
        <f t="shared" si="27"/>
        <v>3.3943061927629117</v>
      </c>
      <c r="U54" s="39">
        <f t="shared" si="22"/>
        <v>25.320327987912592</v>
      </c>
    </row>
    <row r="55" spans="2:21" x14ac:dyDescent="0.2">
      <c r="B55" s="90"/>
      <c r="C55" s="38" t="s">
        <v>28</v>
      </c>
      <c r="D55" s="39">
        <f t="shared" ref="D55:T55" si="28">IFERROR(IF(C16=0,"--",(D16/C16)*100-100),"--")</f>
        <v>168.47354726799654</v>
      </c>
      <c r="E55" s="39">
        <f t="shared" si="28"/>
        <v>13.018898400904533</v>
      </c>
      <c r="F55" s="39">
        <f t="shared" si="28"/>
        <v>51.743604401886529</v>
      </c>
      <c r="G55" s="39">
        <f t="shared" si="28"/>
        <v>80.021976296993955</v>
      </c>
      <c r="H55" s="39">
        <f t="shared" si="28"/>
        <v>-23.675697357062504</v>
      </c>
      <c r="I55" s="39">
        <f t="shared" si="28"/>
        <v>36.720704664633104</v>
      </c>
      <c r="J55" s="39">
        <f t="shared" si="28"/>
        <v>322.65757522582373</v>
      </c>
      <c r="K55" s="39">
        <f t="shared" si="28"/>
        <v>-2.8597864402825621</v>
      </c>
      <c r="L55" s="39">
        <f t="shared" si="28"/>
        <v>140.12703982154994</v>
      </c>
      <c r="M55" s="39">
        <f t="shared" si="28"/>
        <v>-67.092626573829619</v>
      </c>
      <c r="N55" s="39">
        <f t="shared" si="28"/>
        <v>-100</v>
      </c>
      <c r="O55" s="39" t="str">
        <f t="shared" si="28"/>
        <v>--</v>
      </c>
      <c r="P55" s="39" t="str">
        <f t="shared" si="28"/>
        <v>--</v>
      </c>
      <c r="Q55" s="39">
        <f t="shared" si="28"/>
        <v>20.251713366355759</v>
      </c>
      <c r="R55" s="39">
        <f t="shared" si="28"/>
        <v>-9.8753084834340257</v>
      </c>
      <c r="S55" s="39">
        <f t="shared" si="28"/>
        <v>-25.898556594371186</v>
      </c>
      <c r="T55" s="39">
        <f t="shared" si="28"/>
        <v>-17.287403169129078</v>
      </c>
      <c r="U55" s="39">
        <f t="shared" si="22"/>
        <v>24.305031955327181</v>
      </c>
    </row>
    <row r="56" spans="2:21" x14ac:dyDescent="0.2">
      <c r="B56" s="90"/>
      <c r="C56" s="38" t="s">
        <v>28</v>
      </c>
      <c r="D56" s="39">
        <f t="shared" ref="D56:T56" si="29">IFERROR(IF(C17=0,"--",(D17/C17)*100-100),"--")</f>
        <v>1670.5089408528199</v>
      </c>
      <c r="E56" s="39">
        <f t="shared" si="29"/>
        <v>24.255984751960398</v>
      </c>
      <c r="F56" s="39">
        <f t="shared" si="29"/>
        <v>-28.990938117429323</v>
      </c>
      <c r="G56" s="39">
        <f t="shared" si="29"/>
        <v>50.557952510933035</v>
      </c>
      <c r="H56" s="39">
        <f t="shared" si="29"/>
        <v>27.359318161437571</v>
      </c>
      <c r="I56" s="39">
        <f t="shared" si="29"/>
        <v>26.03388896542225</v>
      </c>
      <c r="J56" s="39">
        <f t="shared" si="29"/>
        <v>-42.33973611596906</v>
      </c>
      <c r="K56" s="39">
        <f t="shared" si="29"/>
        <v>47.795353539608641</v>
      </c>
      <c r="L56" s="39">
        <f t="shared" si="29"/>
        <v>82.929165099018377</v>
      </c>
      <c r="M56" s="39">
        <f t="shared" si="29"/>
        <v>-17.503225323934728</v>
      </c>
      <c r="N56" s="39">
        <f t="shared" si="29"/>
        <v>-100</v>
      </c>
      <c r="O56" s="39" t="str">
        <f t="shared" si="29"/>
        <v>--</v>
      </c>
      <c r="P56" s="39" t="str">
        <f t="shared" si="29"/>
        <v>--</v>
      </c>
      <c r="Q56" s="39">
        <f t="shared" si="29"/>
        <v>-43.776725484248601</v>
      </c>
      <c r="R56" s="39">
        <f t="shared" si="29"/>
        <v>27.787869141027329</v>
      </c>
      <c r="S56" s="39">
        <f t="shared" si="29"/>
        <v>-75.545902417238878</v>
      </c>
      <c r="T56" s="39">
        <f t="shared" si="29"/>
        <v>200.10872139642794</v>
      </c>
      <c r="U56" s="39">
        <f t="shared" si="22"/>
        <v>21.747657234125725</v>
      </c>
    </row>
    <row r="57" spans="2:21" x14ac:dyDescent="0.2">
      <c r="B57" s="90"/>
      <c r="C57" s="38" t="s">
        <v>28</v>
      </c>
      <c r="D57" s="39">
        <f t="shared" ref="D57:T57" si="30">IFERROR(IF(C18=0,"--",(D18/C18)*100-100),"--")</f>
        <v>672.86801568953422</v>
      </c>
      <c r="E57" s="39">
        <f t="shared" si="30"/>
        <v>70.518030054011177</v>
      </c>
      <c r="F57" s="39">
        <f t="shared" si="30"/>
        <v>28.36615787315904</v>
      </c>
      <c r="G57" s="39">
        <f t="shared" si="30"/>
        <v>88.491350586096445</v>
      </c>
      <c r="H57" s="39">
        <f t="shared" si="30"/>
        <v>15.847063088308971</v>
      </c>
      <c r="I57" s="39">
        <f t="shared" si="30"/>
        <v>-10.557008026169797</v>
      </c>
      <c r="J57" s="39">
        <f t="shared" si="30"/>
        <v>28.248217131419295</v>
      </c>
      <c r="K57" s="39">
        <f t="shared" si="30"/>
        <v>-13.556206035156549</v>
      </c>
      <c r="L57" s="39">
        <f t="shared" si="30"/>
        <v>-25.996145052675772</v>
      </c>
      <c r="M57" s="39">
        <f t="shared" si="30"/>
        <v>-5.5123112821078024</v>
      </c>
      <c r="N57" s="39">
        <f t="shared" si="30"/>
        <v>-100</v>
      </c>
      <c r="O57" s="39" t="str">
        <f t="shared" si="30"/>
        <v>--</v>
      </c>
      <c r="P57" s="39" t="str">
        <f t="shared" si="30"/>
        <v>--</v>
      </c>
      <c r="Q57" s="39">
        <f t="shared" si="30"/>
        <v>-33.977413743278234</v>
      </c>
      <c r="R57" s="39">
        <f t="shared" si="30"/>
        <v>186.2338219643654</v>
      </c>
      <c r="S57" s="39">
        <f t="shared" si="30"/>
        <v>-25.239409405825711</v>
      </c>
      <c r="T57" s="39">
        <f t="shared" si="30"/>
        <v>-3.7677769502355716</v>
      </c>
      <c r="U57" s="39">
        <f t="shared" si="22"/>
        <v>16.990246393956028</v>
      </c>
    </row>
    <row r="58" spans="2:21" x14ac:dyDescent="0.2">
      <c r="B58" s="90"/>
      <c r="C58" s="38" t="s">
        <v>28</v>
      </c>
      <c r="D58" s="39">
        <f t="shared" ref="D58:T58" si="31">IFERROR(IF(C19=0,"--",(D19/C19)*100-100),"--")</f>
        <v>14.375180906770495</v>
      </c>
      <c r="E58" s="39">
        <f t="shared" si="31"/>
        <v>90.41549717020203</v>
      </c>
      <c r="F58" s="39">
        <f t="shared" si="31"/>
        <v>-10.751999613367815</v>
      </c>
      <c r="G58" s="39">
        <f t="shared" si="31"/>
        <v>131.46059810199415</v>
      </c>
      <c r="H58" s="39">
        <f t="shared" si="31"/>
        <v>31.615518239722064</v>
      </c>
      <c r="I58" s="39">
        <f t="shared" si="31"/>
        <v>80.365022863923002</v>
      </c>
      <c r="J58" s="39">
        <f t="shared" si="31"/>
        <v>-46.612462118412303</v>
      </c>
      <c r="K58" s="39">
        <f t="shared" si="31"/>
        <v>99.898008159347256</v>
      </c>
      <c r="L58" s="39">
        <f t="shared" si="31"/>
        <v>-21.9576725684352</v>
      </c>
      <c r="M58" s="39">
        <f t="shared" si="31"/>
        <v>-24.60818014542744</v>
      </c>
      <c r="N58" s="39">
        <f t="shared" si="31"/>
        <v>-100</v>
      </c>
      <c r="O58" s="39" t="str">
        <f t="shared" si="31"/>
        <v>--</v>
      </c>
      <c r="P58" s="39" t="str">
        <f t="shared" si="31"/>
        <v>--</v>
      </c>
      <c r="Q58" s="39">
        <f t="shared" si="31"/>
        <v>-19.859718425738222</v>
      </c>
      <c r="R58" s="39">
        <f t="shared" si="31"/>
        <v>5.9769026294776495</v>
      </c>
      <c r="S58" s="39">
        <f t="shared" si="31"/>
        <v>-9.8386107740681297</v>
      </c>
      <c r="T58" s="39">
        <f t="shared" si="31"/>
        <v>-7.2476521575550521</v>
      </c>
      <c r="U58" s="39">
        <f t="shared" si="22"/>
        <v>35.385693536615861</v>
      </c>
    </row>
    <row r="59" spans="2:21" x14ac:dyDescent="0.2">
      <c r="B59" s="90"/>
      <c r="C59" s="38" t="s">
        <v>28</v>
      </c>
      <c r="D59" s="39">
        <f t="shared" ref="D59:T59" si="32">IFERROR(IF(C20=0,"--",(D20/C20)*100-100),"--")</f>
        <v>-100</v>
      </c>
      <c r="E59" s="39" t="str">
        <f t="shared" si="32"/>
        <v>--</v>
      </c>
      <c r="F59" s="39" t="str">
        <f t="shared" si="32"/>
        <v>--</v>
      </c>
      <c r="G59" s="39">
        <f t="shared" si="32"/>
        <v>520.51451187335101</v>
      </c>
      <c r="H59" s="39">
        <f t="shared" si="32"/>
        <v>-45.646858722228124</v>
      </c>
      <c r="I59" s="39">
        <f t="shared" si="32"/>
        <v>69.464390489229118</v>
      </c>
      <c r="J59" s="39">
        <f t="shared" si="32"/>
        <v>36.13011722420984</v>
      </c>
      <c r="K59" s="39">
        <f t="shared" si="32"/>
        <v>237.88801821550982</v>
      </c>
      <c r="L59" s="39">
        <f t="shared" si="32"/>
        <v>-30.346184727439578</v>
      </c>
      <c r="M59" s="39">
        <f t="shared" si="32"/>
        <v>43.711758258157801</v>
      </c>
      <c r="N59" s="39">
        <f t="shared" si="32"/>
        <v>-100</v>
      </c>
      <c r="O59" s="39" t="str">
        <f t="shared" si="32"/>
        <v>--</v>
      </c>
      <c r="P59" s="39" t="str">
        <f t="shared" si="32"/>
        <v>--</v>
      </c>
      <c r="Q59" s="39">
        <f t="shared" si="32"/>
        <v>3.3299113104289404</v>
      </c>
      <c r="R59" s="39">
        <f t="shared" si="32"/>
        <v>22.698399655379347</v>
      </c>
      <c r="S59" s="39">
        <f t="shared" si="32"/>
        <v>61.235941374873676</v>
      </c>
      <c r="T59" s="39">
        <f t="shared" si="32"/>
        <v>7.4324451890049659</v>
      </c>
      <c r="U59" s="39">
        <f t="shared" si="22"/>
        <v>20.54927917888098</v>
      </c>
    </row>
    <row r="60" spans="2:21" x14ac:dyDescent="0.2">
      <c r="B60" s="90"/>
      <c r="C60" s="38" t="s">
        <v>28</v>
      </c>
      <c r="D60" s="39">
        <f t="shared" ref="D60:T60" si="33">IFERROR(IF(C21=0,"--",(D21/C21)*100-100),"--")</f>
        <v>583.31879422312693</v>
      </c>
      <c r="E60" s="39">
        <f t="shared" si="33"/>
        <v>-12.236308748016228</v>
      </c>
      <c r="F60" s="39">
        <f t="shared" si="33"/>
        <v>130.25884706289492</v>
      </c>
      <c r="G60" s="39">
        <f t="shared" si="33"/>
        <v>332.00729673843387</v>
      </c>
      <c r="H60" s="39">
        <f t="shared" si="33"/>
        <v>37.595053409211033</v>
      </c>
      <c r="I60" s="39">
        <f t="shared" si="33"/>
        <v>11.756022277393825</v>
      </c>
      <c r="J60" s="39">
        <f t="shared" si="33"/>
        <v>-1.3375201150121967</v>
      </c>
      <c r="K60" s="39">
        <f t="shared" si="33"/>
        <v>-32.706567029156702</v>
      </c>
      <c r="L60" s="39">
        <f t="shared" si="33"/>
        <v>-23.197985367703168</v>
      </c>
      <c r="M60" s="39">
        <f t="shared" si="33"/>
        <v>68.37481453888384</v>
      </c>
      <c r="N60" s="39">
        <f t="shared" si="33"/>
        <v>-100</v>
      </c>
      <c r="O60" s="39" t="str">
        <f t="shared" si="33"/>
        <v>--</v>
      </c>
      <c r="P60" s="39" t="str">
        <f t="shared" si="33"/>
        <v>--</v>
      </c>
      <c r="Q60" s="39">
        <f t="shared" si="33"/>
        <v>-24.547037784858446</v>
      </c>
      <c r="R60" s="39">
        <f t="shared" si="33"/>
        <v>3.4897733411486769</v>
      </c>
      <c r="S60" s="39">
        <f t="shared" si="33"/>
        <v>-37.917299660579452</v>
      </c>
      <c r="T60" s="39">
        <f t="shared" si="33"/>
        <v>11.01910787417728</v>
      </c>
      <c r="U60" s="39">
        <f t="shared" si="22"/>
        <v>21.209746273458222</v>
      </c>
    </row>
    <row r="61" spans="2:21" x14ac:dyDescent="0.2">
      <c r="B61" s="90"/>
      <c r="C61" s="38" t="s">
        <v>28</v>
      </c>
      <c r="D61" s="39">
        <f t="shared" ref="D61:T61" si="34">IFERROR(IF(C22=0,"--",(D22/C22)*100-100),"--")</f>
        <v>536.34085213032586</v>
      </c>
      <c r="E61" s="39">
        <f t="shared" si="34"/>
        <v>8.7096389579376563</v>
      </c>
      <c r="F61" s="39">
        <f t="shared" si="34"/>
        <v>76.300696116468544</v>
      </c>
      <c r="G61" s="39">
        <f t="shared" si="34"/>
        <v>262.60139086552738</v>
      </c>
      <c r="H61" s="39">
        <f t="shared" si="34"/>
        <v>34.110618859188889</v>
      </c>
      <c r="I61" s="39">
        <f t="shared" si="34"/>
        <v>11.308699237270673</v>
      </c>
      <c r="J61" s="39">
        <f t="shared" si="34"/>
        <v>1.0276879121810367</v>
      </c>
      <c r="K61" s="39">
        <f t="shared" si="34"/>
        <v>-26.424148518341624</v>
      </c>
      <c r="L61" s="39">
        <f t="shared" si="34"/>
        <v>-14.98479111888399</v>
      </c>
      <c r="M61" s="39">
        <f t="shared" si="34"/>
        <v>40.078617874188467</v>
      </c>
      <c r="N61" s="39">
        <f t="shared" si="34"/>
        <v>-100</v>
      </c>
      <c r="O61" s="39" t="str">
        <f t="shared" si="34"/>
        <v>--</v>
      </c>
      <c r="P61" s="39" t="str">
        <f t="shared" si="34"/>
        <v>--</v>
      </c>
      <c r="Q61" s="39">
        <f t="shared" si="34"/>
        <v>-21.713204714392674</v>
      </c>
      <c r="R61" s="39">
        <f t="shared" si="34"/>
        <v>14.577900620070366</v>
      </c>
      <c r="S61" s="39">
        <f t="shared" si="34"/>
        <v>-33.239950191001455</v>
      </c>
      <c r="T61" s="39">
        <f t="shared" si="34"/>
        <v>7.756282486133955</v>
      </c>
      <c r="U61" s="39">
        <f t="shared" si="22"/>
        <v>10.44208794930563</v>
      </c>
    </row>
    <row r="62" spans="2:21" x14ac:dyDescent="0.2">
      <c r="B62" s="35" t="s">
        <v>79</v>
      </c>
      <c r="C62" s="38" t="s">
        <v>28</v>
      </c>
      <c r="D62" s="39">
        <f t="shared" ref="D62:T62" si="35">IFERROR(IF(C23=0,"--",(D23/C23)*100-100),"--")</f>
        <v>96.602850347251064</v>
      </c>
      <c r="E62" s="39">
        <f t="shared" si="35"/>
        <v>8.5130127816307919</v>
      </c>
      <c r="F62" s="39">
        <f t="shared" si="35"/>
        <v>43.390385749113022</v>
      </c>
      <c r="G62" s="39">
        <f t="shared" si="35"/>
        <v>20.917329890912811</v>
      </c>
      <c r="H62" s="39">
        <f t="shared" si="35"/>
        <v>-5.5753673385142264</v>
      </c>
      <c r="I62" s="39">
        <f t="shared" si="35"/>
        <v>14.673478264812843</v>
      </c>
      <c r="J62" s="39">
        <f t="shared" si="35"/>
        <v>12.758486086882527</v>
      </c>
      <c r="K62" s="39">
        <f t="shared" si="35"/>
        <v>11.532654431956587</v>
      </c>
      <c r="L62" s="39">
        <f t="shared" si="35"/>
        <v>572.61023608715982</v>
      </c>
      <c r="M62" s="39">
        <f t="shared" si="35"/>
        <v>-71.105406899225272</v>
      </c>
      <c r="N62" s="39">
        <f t="shared" si="35"/>
        <v>5.1062486992956053</v>
      </c>
      <c r="O62" s="39">
        <f t="shared" si="35"/>
        <v>31.696441144808887</v>
      </c>
      <c r="P62" s="39">
        <f t="shared" si="35"/>
        <v>-6.9747643387276099</v>
      </c>
      <c r="Q62" s="39">
        <f t="shared" si="35"/>
        <v>-2.4945470377514312</v>
      </c>
      <c r="R62" s="39">
        <f t="shared" si="35"/>
        <v>-4.2856607419149952</v>
      </c>
      <c r="S62" s="39">
        <f t="shared" si="35"/>
        <v>-16.648272987293751</v>
      </c>
      <c r="T62" s="39">
        <f t="shared" si="35"/>
        <v>-17.900014551379172</v>
      </c>
      <c r="U62" s="39">
        <f t="shared" si="22"/>
        <v>14.696842862547925</v>
      </c>
    </row>
    <row r="63" spans="2:21" x14ac:dyDescent="0.2">
      <c r="B63" s="35" t="s">
        <v>80</v>
      </c>
      <c r="C63" s="38" t="s">
        <v>28</v>
      </c>
      <c r="D63" s="39">
        <f t="shared" ref="D63:T63" si="36">IFERROR(IF(C24=0,"--",(D24/C24)*100-100),"--")</f>
        <v>18.193259214771331</v>
      </c>
      <c r="E63" s="39">
        <f t="shared" si="36"/>
        <v>37.604148332011675</v>
      </c>
      <c r="F63" s="39">
        <f t="shared" si="36"/>
        <v>48.427143305291708</v>
      </c>
      <c r="G63" s="39">
        <f t="shared" si="36"/>
        <v>68.271127790410191</v>
      </c>
      <c r="H63" s="39">
        <f t="shared" si="36"/>
        <v>11.636896349514842</v>
      </c>
      <c r="I63" s="39">
        <f t="shared" si="36"/>
        <v>37.517209428701392</v>
      </c>
      <c r="J63" s="39">
        <f t="shared" si="36"/>
        <v>12.672927604449086</v>
      </c>
      <c r="K63" s="39">
        <f t="shared" si="36"/>
        <v>7.8770335321327138</v>
      </c>
      <c r="L63" s="39">
        <f t="shared" si="36"/>
        <v>369.76165549444192</v>
      </c>
      <c r="M63" s="39">
        <f t="shared" si="36"/>
        <v>-59.479136110191035</v>
      </c>
      <c r="N63" s="39">
        <f t="shared" si="36"/>
        <v>14.998261334468552</v>
      </c>
      <c r="O63" s="39">
        <f t="shared" si="36"/>
        <v>10.674522157770213</v>
      </c>
      <c r="P63" s="39">
        <f t="shared" si="36"/>
        <v>-6.2178022775965474</v>
      </c>
      <c r="Q63" s="39">
        <f t="shared" si="36"/>
        <v>-3.5424647904449102E-2</v>
      </c>
      <c r="R63" s="39">
        <f t="shared" si="36"/>
        <v>8.3007844026176798</v>
      </c>
      <c r="S63" s="39">
        <f t="shared" si="36"/>
        <v>-2.6033528667925907</v>
      </c>
      <c r="T63" s="39">
        <f t="shared" si="36"/>
        <v>-1.9420389036033754</v>
      </c>
      <c r="U63" s="39">
        <f t="shared" si="22"/>
        <v>12.006496484517342</v>
      </c>
    </row>
    <row r="64" spans="2:21" x14ac:dyDescent="0.2">
      <c r="B64" s="35" t="s">
        <v>81</v>
      </c>
      <c r="C64" s="38" t="s">
        <v>28</v>
      </c>
      <c r="D64" s="39">
        <f t="shared" ref="D64:T64" si="37">IFERROR(IF(C25=0,"--",(D25/C25)*100-100),"--")</f>
        <v>74.368808011812035</v>
      </c>
      <c r="E64" s="39">
        <f t="shared" si="37"/>
        <v>14.104583511990171</v>
      </c>
      <c r="F64" s="39">
        <f t="shared" si="37"/>
        <v>44.557874305003565</v>
      </c>
      <c r="G64" s="39">
        <f t="shared" si="37"/>
        <v>32.187435282569709</v>
      </c>
      <c r="H64" s="39">
        <f t="shared" si="37"/>
        <v>-0.36065230314353869</v>
      </c>
      <c r="I64" s="39">
        <f t="shared" si="37"/>
        <v>22.427669526922429</v>
      </c>
      <c r="J64" s="39">
        <f t="shared" si="37"/>
        <v>12.725864129989105</v>
      </c>
      <c r="K64" s="39">
        <f t="shared" si="37"/>
        <v>10.139484496152491</v>
      </c>
      <c r="L64" s="39">
        <f t="shared" si="37"/>
        <v>496.89193317622085</v>
      </c>
      <c r="M64" s="39">
        <f t="shared" si="37"/>
        <v>-67.689931298973931</v>
      </c>
      <c r="N64" s="39">
        <f t="shared" si="37"/>
        <v>8.7507342265614341</v>
      </c>
      <c r="O64" s="39">
        <f t="shared" si="37"/>
        <v>23.506458110256204</v>
      </c>
      <c r="P64" s="39">
        <f t="shared" si="37"/>
        <v>-6.7104974537402882</v>
      </c>
      <c r="Q64" s="39">
        <f t="shared" si="37"/>
        <v>-1.6314961473542979</v>
      </c>
      <c r="R64" s="39">
        <f t="shared" si="37"/>
        <v>0.20333721547125094</v>
      </c>
      <c r="S64" s="39">
        <f t="shared" si="37"/>
        <v>-11.234313390611376</v>
      </c>
      <c r="T64" s="39">
        <f t="shared" si="37"/>
        <v>-11.150501759855473</v>
      </c>
      <c r="U64" s="39" t="str">
        <f t="shared" si="22"/>
        <v>--</v>
      </c>
    </row>
    <row r="65" spans="1:21" ht="13.5" thickBot="1" x14ac:dyDescent="0.25">
      <c r="B65" s="107"/>
      <c r="C65" s="107"/>
      <c r="D65" s="107"/>
      <c r="E65" s="107"/>
      <c r="F65" s="107"/>
      <c r="G65" s="107"/>
      <c r="H65" s="107"/>
      <c r="I65" s="107"/>
      <c r="J65" s="107"/>
      <c r="K65" s="107"/>
      <c r="L65" s="107"/>
      <c r="M65" s="107"/>
      <c r="N65" s="107"/>
      <c r="O65" s="107"/>
      <c r="P65" s="107"/>
      <c r="Q65" s="107"/>
      <c r="R65" s="107"/>
      <c r="S65" s="107"/>
      <c r="T65" s="107"/>
      <c r="U65" s="107"/>
    </row>
    <row r="66" spans="1:21" ht="13.5" thickTop="1" x14ac:dyDescent="0.2">
      <c r="C66" s="37"/>
      <c r="D66" s="37"/>
      <c r="E66" s="37"/>
      <c r="F66" s="37"/>
      <c r="G66" s="37"/>
      <c r="H66" s="37"/>
      <c r="I66" s="37"/>
      <c r="J66" s="37"/>
      <c r="K66" s="37"/>
      <c r="L66" s="37"/>
      <c r="M66" s="37"/>
      <c r="N66" s="37"/>
      <c r="O66" s="37"/>
      <c r="P66" s="37"/>
      <c r="Q66" s="37"/>
      <c r="R66" s="37"/>
      <c r="S66" s="37"/>
      <c r="T66" s="37"/>
      <c r="U66" s="37"/>
    </row>
    <row r="67" spans="1:21" x14ac:dyDescent="0.2">
      <c r="A67" s="105"/>
      <c r="B67" s="13"/>
    </row>
    <row r="68" spans="1:21" x14ac:dyDescent="0.2">
      <c r="A68" s="105"/>
    </row>
    <row r="69" spans="1:21" x14ac:dyDescent="0.2">
      <c r="A69" s="105"/>
    </row>
    <row r="70" spans="1:21" x14ac:dyDescent="0.2">
      <c r="A70" s="105"/>
    </row>
    <row r="71" spans="1:21" x14ac:dyDescent="0.2">
      <c r="A71" s="105"/>
    </row>
    <row r="72" spans="1:21" x14ac:dyDescent="0.2">
      <c r="A72" s="105"/>
    </row>
    <row r="73" spans="1:21" x14ac:dyDescent="0.2">
      <c r="A73" s="105"/>
    </row>
    <row r="74" spans="1:21" x14ac:dyDescent="0.2">
      <c r="A74" s="105"/>
    </row>
    <row r="75" spans="1:21" x14ac:dyDescent="0.2">
      <c r="A75" s="105"/>
    </row>
    <row r="76" spans="1:21" x14ac:dyDescent="0.2">
      <c r="A76" s="105"/>
    </row>
    <row r="77" spans="1:21" x14ac:dyDescent="0.2">
      <c r="A77" s="105"/>
    </row>
    <row r="78" spans="1:21" x14ac:dyDescent="0.2">
      <c r="A78" s="105"/>
    </row>
    <row r="79" spans="1:21" x14ac:dyDescent="0.2">
      <c r="A79" s="105"/>
    </row>
    <row r="94" spans="1:1" x14ac:dyDescent="0.2">
      <c r="A94" s="105"/>
    </row>
    <row r="95" spans="1:1" x14ac:dyDescent="0.2">
      <c r="A95" s="105"/>
    </row>
    <row r="96" spans="1:1" x14ac:dyDescent="0.2">
      <c r="A96" s="105"/>
    </row>
    <row r="97" spans="1:1" ht="13.5" thickBot="1" x14ac:dyDescent="0.25">
      <c r="A97" s="107"/>
    </row>
    <row r="98" spans="1:1" ht="13.5" thickTop="1" x14ac:dyDescent="0.2">
      <c r="A98" s="13" t="s">
        <v>668</v>
      </c>
    </row>
  </sheetData>
  <mergeCells count="6">
    <mergeCell ref="C46:U47"/>
    <mergeCell ref="C2:U2"/>
    <mergeCell ref="C4:U4"/>
    <mergeCell ref="C5:U5"/>
    <mergeCell ref="C7:U8"/>
    <mergeCell ref="C27:U28"/>
  </mergeCells>
  <phoneticPr fontId="7" type="noConversion"/>
  <hyperlinks>
    <hyperlink ref="A1" location="INDICE!A1" display="ÍNDICE"/>
  </hyperlinks>
  <pageMargins left="0.75" right="0.75" top="1" bottom="1" header="0" footer="0"/>
  <pageSetup paperSize="119" orientation="portrait"/>
  <headerFooter alignWithMargins="0"/>
  <ignoredErrors>
    <ignoredError sqref="C23:U25"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
  <sheetViews>
    <sheetView zoomScale="55" zoomScaleNormal="55" workbookViewId="0">
      <selection activeCell="C29" sqref="C29"/>
    </sheetView>
  </sheetViews>
  <sheetFormatPr baseColWidth="10" defaultColWidth="10.85546875" defaultRowHeight="12.75" x14ac:dyDescent="0.2"/>
  <cols>
    <col min="1" max="1" width="10.85546875" style="1"/>
    <col min="2" max="2" width="16.7109375" style="1" customWidth="1"/>
    <col min="3" max="18" width="10.85546875" style="1"/>
    <col min="19" max="19" width="13.42578125" style="1" customWidth="1"/>
    <col min="20" max="16384" width="10.85546875" style="1"/>
  </cols>
  <sheetData>
    <row r="1" spans="1:24" x14ac:dyDescent="0.2">
      <c r="A1" s="5" t="s">
        <v>75</v>
      </c>
      <c r="V1" s="62"/>
      <c r="W1" s="62"/>
      <c r="X1" s="62"/>
    </row>
    <row r="2" spans="1:24" x14ac:dyDescent="0.2">
      <c r="B2" s="110"/>
      <c r="C2" s="201" t="s">
        <v>97</v>
      </c>
      <c r="D2" s="201"/>
      <c r="E2" s="201"/>
      <c r="F2" s="201"/>
      <c r="G2" s="201"/>
      <c r="H2" s="201"/>
      <c r="I2" s="201"/>
      <c r="J2" s="201"/>
      <c r="K2" s="201"/>
      <c r="L2" s="201"/>
      <c r="M2" s="201"/>
      <c r="N2" s="201"/>
      <c r="O2" s="201"/>
      <c r="P2" s="201"/>
      <c r="Q2" s="201"/>
      <c r="R2" s="201"/>
      <c r="S2" s="201"/>
      <c r="T2" s="201"/>
      <c r="U2" s="201"/>
      <c r="V2" s="34"/>
      <c r="W2" s="34"/>
      <c r="X2" s="34"/>
    </row>
    <row r="3" spans="1:24" x14ac:dyDescent="0.2">
      <c r="A3" s="105"/>
      <c r="B3" s="105"/>
      <c r="C3" s="105"/>
      <c r="D3" s="105"/>
      <c r="E3" s="105"/>
      <c r="F3" s="105"/>
      <c r="G3" s="30"/>
      <c r="H3" s="30"/>
      <c r="I3" s="30"/>
      <c r="J3" s="30"/>
      <c r="K3" s="30"/>
      <c r="L3" s="30"/>
      <c r="M3" s="30"/>
      <c r="N3" s="30"/>
      <c r="O3" s="30"/>
      <c r="P3" s="30"/>
      <c r="Q3" s="30"/>
      <c r="R3" s="30"/>
      <c r="S3" s="30"/>
      <c r="T3" s="30"/>
      <c r="U3" s="30"/>
      <c r="V3" s="63"/>
      <c r="W3" s="63"/>
      <c r="X3" s="63"/>
    </row>
    <row r="4" spans="1:24" ht="12.75" customHeight="1" x14ac:dyDescent="0.2">
      <c r="B4" s="110"/>
      <c r="C4" s="201" t="s">
        <v>756</v>
      </c>
      <c r="D4" s="201"/>
      <c r="E4" s="201"/>
      <c r="F4" s="201"/>
      <c r="G4" s="201"/>
      <c r="H4" s="201"/>
      <c r="I4" s="201"/>
      <c r="J4" s="201"/>
      <c r="K4" s="201"/>
      <c r="L4" s="201"/>
      <c r="M4" s="201"/>
      <c r="N4" s="201"/>
      <c r="O4" s="201"/>
      <c r="P4" s="201"/>
      <c r="Q4" s="201"/>
      <c r="R4" s="201"/>
      <c r="S4" s="201"/>
      <c r="T4" s="201"/>
      <c r="U4" s="201"/>
      <c r="V4" s="34"/>
      <c r="W4" s="34"/>
      <c r="X4" s="34"/>
    </row>
    <row r="5" spans="1:24" ht="13.5" thickBot="1" x14ac:dyDescent="0.25">
      <c r="A5" s="34"/>
      <c r="B5" s="32"/>
      <c r="C5" s="208" t="s">
        <v>100</v>
      </c>
      <c r="D5" s="208"/>
      <c r="E5" s="208"/>
      <c r="F5" s="208"/>
      <c r="G5" s="208"/>
      <c r="H5" s="208"/>
      <c r="I5" s="208"/>
      <c r="J5" s="208"/>
      <c r="K5" s="208"/>
      <c r="L5" s="208"/>
      <c r="M5" s="208"/>
      <c r="N5" s="208"/>
      <c r="O5" s="208"/>
      <c r="P5" s="208"/>
      <c r="Q5" s="208"/>
      <c r="R5" s="208"/>
      <c r="S5" s="208"/>
      <c r="T5" s="208"/>
      <c r="U5" s="208"/>
      <c r="V5" s="63"/>
      <c r="W5" s="63"/>
      <c r="X5" s="63"/>
    </row>
    <row r="6" spans="1:24"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c r="V6" s="34"/>
      <c r="W6" s="34"/>
      <c r="X6" s="34"/>
    </row>
    <row r="7" spans="1:24" x14ac:dyDescent="0.2">
      <c r="A7" s="109"/>
      <c r="C7" s="204" t="s">
        <v>27</v>
      </c>
      <c r="D7" s="204"/>
      <c r="E7" s="204"/>
      <c r="F7" s="204"/>
      <c r="G7" s="204"/>
      <c r="H7" s="204"/>
      <c r="I7" s="204"/>
      <c r="J7" s="204"/>
      <c r="K7" s="204"/>
      <c r="L7" s="204"/>
      <c r="M7" s="204"/>
      <c r="N7" s="204"/>
      <c r="O7" s="204"/>
      <c r="P7" s="204"/>
      <c r="Q7" s="204"/>
      <c r="R7" s="204"/>
      <c r="S7" s="204"/>
      <c r="T7" s="204"/>
      <c r="U7" s="204"/>
      <c r="V7" s="34"/>
      <c r="W7" s="34"/>
      <c r="X7" s="34"/>
    </row>
    <row r="8" spans="1:24" ht="13.5" thickBot="1" x14ac:dyDescent="0.25">
      <c r="A8" s="109"/>
      <c r="C8" s="205"/>
      <c r="D8" s="205"/>
      <c r="E8" s="205"/>
      <c r="F8" s="205"/>
      <c r="G8" s="205"/>
      <c r="H8" s="205"/>
      <c r="I8" s="205"/>
      <c r="J8" s="205"/>
      <c r="K8" s="205"/>
      <c r="L8" s="205"/>
      <c r="M8" s="205"/>
      <c r="N8" s="205"/>
      <c r="O8" s="205"/>
      <c r="P8" s="205"/>
      <c r="Q8" s="205"/>
      <c r="R8" s="205"/>
      <c r="S8" s="205"/>
      <c r="T8" s="205"/>
      <c r="U8" s="205"/>
      <c r="V8" s="63"/>
      <c r="W8" s="63"/>
      <c r="X8" s="63"/>
    </row>
    <row r="9" spans="1:24" ht="13.5" thickTop="1" x14ac:dyDescent="0.2">
      <c r="B9" s="1" t="s">
        <v>29</v>
      </c>
      <c r="C9" s="16">
        <v>28.247593500000001</v>
      </c>
      <c r="D9" s="16">
        <v>35.430949499999997</v>
      </c>
      <c r="E9" s="16">
        <v>60.786234999999998</v>
      </c>
      <c r="F9" s="16">
        <v>76.303274999999999</v>
      </c>
      <c r="G9" s="16">
        <v>125.3973495</v>
      </c>
      <c r="H9" s="16">
        <v>129.75238049999999</v>
      </c>
      <c r="I9" s="16">
        <v>219.60314349999999</v>
      </c>
      <c r="J9" s="16">
        <v>292.64837199999999</v>
      </c>
      <c r="K9" s="16">
        <v>174.16466299999999</v>
      </c>
      <c r="L9" s="16">
        <v>219.23386390000002</v>
      </c>
      <c r="M9" s="16">
        <v>317.15212000000002</v>
      </c>
      <c r="N9" s="16">
        <v>283.728724</v>
      </c>
      <c r="O9" s="16">
        <v>387.23160600000006</v>
      </c>
      <c r="P9" s="16">
        <v>370.06567100000001</v>
      </c>
      <c r="Q9" s="16">
        <v>340.46113100000002</v>
      </c>
      <c r="R9" s="71">
        <v>194.750182</v>
      </c>
      <c r="S9" s="71">
        <v>134.43728899999999</v>
      </c>
      <c r="T9" s="71">
        <v>108.515812</v>
      </c>
      <c r="U9" s="16">
        <f>(SUM(C9:T9))</f>
        <v>3497.9103604000002</v>
      </c>
      <c r="V9" s="47"/>
      <c r="W9" s="47"/>
      <c r="X9" s="47"/>
    </row>
    <row r="10" spans="1:24" x14ac:dyDescent="0.2">
      <c r="B10" s="1" t="s">
        <v>30</v>
      </c>
      <c r="C10" s="16">
        <v>1.05524</v>
      </c>
      <c r="D10" s="16">
        <v>13.1604595</v>
      </c>
      <c r="E10" s="16">
        <v>22.049781500000002</v>
      </c>
      <c r="F10" s="16">
        <v>56.669471999999999</v>
      </c>
      <c r="G10" s="16">
        <v>61.130994000000001</v>
      </c>
      <c r="H10" s="16">
        <v>54.860011999999998</v>
      </c>
      <c r="I10" s="16">
        <v>71.684511499999999</v>
      </c>
      <c r="J10" s="16">
        <v>209.91568749999999</v>
      </c>
      <c r="K10" s="16">
        <v>166.86494350000001</v>
      </c>
      <c r="L10" s="16">
        <v>153.98360450000001</v>
      </c>
      <c r="M10" s="16">
        <v>432.95568100000003</v>
      </c>
      <c r="N10" s="16">
        <v>539.37569499999995</v>
      </c>
      <c r="O10" s="16"/>
      <c r="P10" s="16">
        <v>878.78393300000005</v>
      </c>
      <c r="Q10" s="16">
        <v>820.10661300000004</v>
      </c>
      <c r="R10" s="71">
        <v>809.30839800000001</v>
      </c>
      <c r="S10" s="71">
        <v>467.40217000000001</v>
      </c>
      <c r="T10" s="71">
        <v>230.904596</v>
      </c>
      <c r="U10" s="16">
        <f t="shared" ref="U10:U25" si="0">(SUM(C10:T10))</f>
        <v>4990.2117920000001</v>
      </c>
      <c r="V10" s="47"/>
      <c r="W10" s="47"/>
      <c r="X10" s="47"/>
    </row>
    <row r="11" spans="1:24" x14ac:dyDescent="0.2">
      <c r="B11" s="1" t="s">
        <v>36</v>
      </c>
      <c r="C11" s="16">
        <v>1.1508585</v>
      </c>
      <c r="D11" s="16">
        <v>99.014027999999996</v>
      </c>
      <c r="E11" s="16">
        <v>76.116647</v>
      </c>
      <c r="F11" s="16">
        <v>53.0854055</v>
      </c>
      <c r="G11" s="16">
        <v>109.37026400000001</v>
      </c>
      <c r="H11" s="16">
        <v>89.112689000000003</v>
      </c>
      <c r="I11" s="16">
        <v>125.50068400000001</v>
      </c>
      <c r="J11" s="16">
        <v>74.451344000000006</v>
      </c>
      <c r="K11" s="16">
        <v>34.585501999999998</v>
      </c>
      <c r="L11" s="16">
        <v>9.6039798000000012</v>
      </c>
      <c r="M11" s="16">
        <v>53.136996000000003</v>
      </c>
      <c r="N11" s="16">
        <v>66.638782000000006</v>
      </c>
      <c r="O11" s="16">
        <v>96.840027000000006</v>
      </c>
      <c r="P11" s="16">
        <v>93.566661999999994</v>
      </c>
      <c r="Q11" s="16">
        <v>82.129734999999997</v>
      </c>
      <c r="R11" s="71">
        <v>80.571558999999993</v>
      </c>
      <c r="S11" s="71">
        <v>27.354237000000001</v>
      </c>
      <c r="T11" s="71">
        <v>21.160968</v>
      </c>
      <c r="U11" s="16">
        <f t="shared" si="0"/>
        <v>1193.3903677999999</v>
      </c>
      <c r="V11" s="47"/>
      <c r="W11" s="47"/>
      <c r="X11" s="47"/>
    </row>
    <row r="12" spans="1:24" x14ac:dyDescent="0.2">
      <c r="B12" s="1" t="s">
        <v>38</v>
      </c>
      <c r="C12" s="16">
        <v>1.6287505</v>
      </c>
      <c r="D12" s="16">
        <v>4.9200594999999998</v>
      </c>
      <c r="E12" s="16">
        <v>2.378587</v>
      </c>
      <c r="F12" s="16">
        <v>4.5801385000000003</v>
      </c>
      <c r="G12" s="16">
        <v>4.3070434999999998</v>
      </c>
      <c r="H12" s="16">
        <v>1.8562974999999999</v>
      </c>
      <c r="I12" s="16">
        <v>5.8483314999999996</v>
      </c>
      <c r="J12" s="16">
        <v>46.398750499999998</v>
      </c>
      <c r="K12" s="16">
        <v>31.724124499999999</v>
      </c>
      <c r="L12" s="16">
        <v>41.782833199999999</v>
      </c>
      <c r="M12" s="16">
        <v>21.130811000000001</v>
      </c>
      <c r="N12" s="16">
        <v>26.141036</v>
      </c>
      <c r="O12" s="16">
        <v>18.568875999999999</v>
      </c>
      <c r="P12" s="16">
        <v>18.053269</v>
      </c>
      <c r="Q12" s="16">
        <v>8.2606040000000007</v>
      </c>
      <c r="R12" s="71">
        <v>4.5538509999999999</v>
      </c>
      <c r="S12" s="71">
        <v>5.475651</v>
      </c>
      <c r="T12" s="71">
        <v>2.7309920000000001</v>
      </c>
      <c r="U12" s="16">
        <f t="shared" si="0"/>
        <v>250.34000619999995</v>
      </c>
      <c r="V12" s="47"/>
      <c r="W12" s="47"/>
      <c r="X12" s="47"/>
    </row>
    <row r="13" spans="1:24" x14ac:dyDescent="0.2">
      <c r="B13" s="1" t="s">
        <v>34</v>
      </c>
      <c r="C13" s="16">
        <v>14.394643</v>
      </c>
      <c r="D13" s="16">
        <v>81.331213000000005</v>
      </c>
      <c r="E13" s="16">
        <v>39.463275500000002</v>
      </c>
      <c r="F13" s="16">
        <v>33.113871000000003</v>
      </c>
      <c r="G13" s="16">
        <v>31.627705500000001</v>
      </c>
      <c r="H13" s="16">
        <v>34.7044</v>
      </c>
      <c r="I13" s="16">
        <v>32.681076500000003</v>
      </c>
      <c r="J13" s="16">
        <v>27.791051499999998</v>
      </c>
      <c r="K13" s="16">
        <v>13.235708499999999</v>
      </c>
      <c r="L13" s="16">
        <v>12.362452299999999</v>
      </c>
      <c r="M13" s="16">
        <v>20.263701999999999</v>
      </c>
      <c r="N13" s="16">
        <v>13.981469000000001</v>
      </c>
      <c r="O13" s="16">
        <v>15.543701</v>
      </c>
      <c r="P13" s="16">
        <v>11.622942</v>
      </c>
      <c r="Q13" s="16">
        <v>12.518311000000001</v>
      </c>
      <c r="R13" s="71">
        <v>10.495001</v>
      </c>
      <c r="S13" s="71">
        <v>5.0402909999999999</v>
      </c>
      <c r="T13" s="71">
        <v>4.5632279999999996</v>
      </c>
      <c r="U13" s="16">
        <f t="shared" si="0"/>
        <v>414.73404179999994</v>
      </c>
      <c r="V13" s="47"/>
      <c r="W13" s="47"/>
      <c r="X13" s="47"/>
    </row>
    <row r="14" spans="1:24" x14ac:dyDescent="0.2">
      <c r="B14" s="1" t="s">
        <v>44</v>
      </c>
      <c r="C14" s="16">
        <v>0</v>
      </c>
      <c r="D14" s="16">
        <v>5.0763999999999997E-2</v>
      </c>
      <c r="E14" s="16">
        <v>0.1076805</v>
      </c>
      <c r="F14" s="16">
        <v>5.7828999999999998E-2</v>
      </c>
      <c r="G14" s="16">
        <v>0.1129275</v>
      </c>
      <c r="H14" s="16">
        <v>0.42515199999999997</v>
      </c>
      <c r="I14" s="16">
        <v>0.24900149999999999</v>
      </c>
      <c r="J14" s="16">
        <v>0.7249835</v>
      </c>
      <c r="K14" s="16">
        <v>0.59927249999999999</v>
      </c>
      <c r="L14" s="16">
        <v>2.6959650000000002</v>
      </c>
      <c r="M14" s="16">
        <v>0.92406600000000005</v>
      </c>
      <c r="N14" s="16">
        <v>1.553048</v>
      </c>
      <c r="O14" s="16">
        <v>2.3530039999999999</v>
      </c>
      <c r="P14" s="16">
        <v>2.2369400000000002</v>
      </c>
      <c r="Q14" s="16">
        <v>4.5720809999999998</v>
      </c>
      <c r="R14" s="71">
        <v>0.90806699999999996</v>
      </c>
      <c r="S14" s="71">
        <v>3.4358620000000002</v>
      </c>
      <c r="T14" s="71">
        <v>2.4378880000000001</v>
      </c>
      <c r="U14" s="16">
        <f t="shared" si="0"/>
        <v>23.4445315</v>
      </c>
      <c r="V14" s="47"/>
      <c r="W14" s="47"/>
      <c r="X14" s="47"/>
    </row>
    <row r="15" spans="1:24" x14ac:dyDescent="0.2">
      <c r="B15" s="1" t="s">
        <v>792</v>
      </c>
      <c r="C15" s="16">
        <v>6.4929999999999996E-3</v>
      </c>
      <c r="D15" s="16">
        <v>0.124068</v>
      </c>
      <c r="E15" s="16">
        <v>0.19495100000000001</v>
      </c>
      <c r="F15" s="16">
        <v>0.138292</v>
      </c>
      <c r="G15" s="16">
        <v>0.186779</v>
      </c>
      <c r="H15" s="16">
        <v>1.407295</v>
      </c>
      <c r="I15" s="16">
        <v>0.286524</v>
      </c>
      <c r="J15" s="16">
        <v>1.280281</v>
      </c>
      <c r="K15" s="16">
        <v>1.3207660000000001</v>
      </c>
      <c r="L15" s="16">
        <v>1.061477</v>
      </c>
      <c r="M15" s="16">
        <v>1.9062859999999999</v>
      </c>
      <c r="N15" s="16">
        <v>1.7606440000000001</v>
      </c>
      <c r="O15" s="174" t="s">
        <v>28</v>
      </c>
      <c r="P15" s="16">
        <v>2.4928710000000001</v>
      </c>
      <c r="Q15" s="16">
        <v>4.5755590000000002</v>
      </c>
      <c r="R15" s="71">
        <v>0.92191299999999998</v>
      </c>
      <c r="S15" s="71">
        <v>3.4548399999999999</v>
      </c>
      <c r="T15" s="71">
        <v>2.4508290000000001</v>
      </c>
      <c r="U15" s="16">
        <f t="shared" si="0"/>
        <v>23.569868</v>
      </c>
      <c r="V15" s="47"/>
      <c r="W15" s="47"/>
      <c r="X15" s="47"/>
    </row>
    <row r="16" spans="1:24" x14ac:dyDescent="0.2">
      <c r="B16" s="1" t="s">
        <v>793</v>
      </c>
      <c r="C16" s="16">
        <v>0</v>
      </c>
      <c r="D16" s="16">
        <v>0</v>
      </c>
      <c r="E16" s="16">
        <v>0</v>
      </c>
      <c r="F16" s="16">
        <v>0</v>
      </c>
      <c r="G16" s="16">
        <v>0</v>
      </c>
      <c r="H16" s="16">
        <v>4.5023000000000001E-2</v>
      </c>
      <c r="I16" s="16">
        <v>3.3509999999999998E-3</v>
      </c>
      <c r="J16" s="16">
        <v>6.0949999999999997E-3</v>
      </c>
      <c r="K16" s="16">
        <v>0</v>
      </c>
      <c r="L16" s="16">
        <v>0</v>
      </c>
      <c r="M16" s="16">
        <v>1.6100000000000001E-4</v>
      </c>
      <c r="N16" s="16">
        <v>9.2100000000000005E-4</v>
      </c>
      <c r="O16" s="174" t="s">
        <v>28</v>
      </c>
      <c r="P16" s="16">
        <v>8.0400000000000003E-4</v>
      </c>
      <c r="Q16" s="16">
        <v>8.4699999999999999E-4</v>
      </c>
      <c r="R16" s="71">
        <v>1.45E-4</v>
      </c>
      <c r="S16" s="71">
        <v>1.7100000000000001E-4</v>
      </c>
      <c r="T16" s="71">
        <v>1.3300000000000001E-4</v>
      </c>
      <c r="U16" s="16">
        <f t="shared" si="0"/>
        <v>5.7651000000000001E-2</v>
      </c>
      <c r="V16" s="47"/>
      <c r="W16" s="47"/>
      <c r="X16" s="47"/>
    </row>
    <row r="17" spans="1:24" x14ac:dyDescent="0.2">
      <c r="B17" s="1" t="s">
        <v>794</v>
      </c>
      <c r="C17" s="16">
        <v>0</v>
      </c>
      <c r="D17" s="16">
        <v>0</v>
      </c>
      <c r="E17" s="16">
        <v>0</v>
      </c>
      <c r="F17" s="16">
        <v>0</v>
      </c>
      <c r="G17" s="16">
        <v>0</v>
      </c>
      <c r="H17" s="16">
        <v>0</v>
      </c>
      <c r="I17" s="16">
        <v>0</v>
      </c>
      <c r="J17" s="16">
        <v>0</v>
      </c>
      <c r="K17" s="16">
        <v>0</v>
      </c>
      <c r="L17" s="16">
        <v>0</v>
      </c>
      <c r="M17" s="16">
        <v>0</v>
      </c>
      <c r="N17" s="16">
        <v>0</v>
      </c>
      <c r="O17" s="174" t="s">
        <v>28</v>
      </c>
      <c r="P17" s="16">
        <v>0</v>
      </c>
      <c r="Q17" s="16">
        <v>0</v>
      </c>
      <c r="R17" s="71">
        <v>0</v>
      </c>
      <c r="S17" s="71">
        <v>0</v>
      </c>
      <c r="T17" s="71">
        <v>0</v>
      </c>
      <c r="U17" s="16">
        <f t="shared" si="0"/>
        <v>0</v>
      </c>
      <c r="V17" s="47"/>
      <c r="W17" s="47"/>
      <c r="X17" s="47"/>
    </row>
    <row r="18" spans="1:24" x14ac:dyDescent="0.2">
      <c r="B18" s="1" t="s">
        <v>795</v>
      </c>
      <c r="C18" s="16">
        <v>0</v>
      </c>
      <c r="D18" s="16">
        <v>0</v>
      </c>
      <c r="E18" s="16">
        <v>0</v>
      </c>
      <c r="F18" s="16">
        <v>0</v>
      </c>
      <c r="G18" s="16">
        <v>0</v>
      </c>
      <c r="H18" s="16">
        <v>0</v>
      </c>
      <c r="I18" s="16">
        <v>0</v>
      </c>
      <c r="J18" s="16">
        <v>0</v>
      </c>
      <c r="K18" s="16">
        <v>0</v>
      </c>
      <c r="L18" s="16">
        <v>0</v>
      </c>
      <c r="M18" s="16">
        <v>0</v>
      </c>
      <c r="N18" s="16">
        <v>0</v>
      </c>
      <c r="O18" s="174" t="s">
        <v>28</v>
      </c>
      <c r="P18" s="16">
        <v>0</v>
      </c>
      <c r="Q18" s="16">
        <v>0</v>
      </c>
      <c r="R18" s="71">
        <v>0</v>
      </c>
      <c r="S18" s="71">
        <v>0</v>
      </c>
      <c r="T18" s="71">
        <v>0</v>
      </c>
      <c r="U18" s="16">
        <f t="shared" si="0"/>
        <v>0</v>
      </c>
      <c r="V18" s="47"/>
      <c r="W18" s="47"/>
      <c r="X18" s="47"/>
    </row>
    <row r="19" spans="1:24" x14ac:dyDescent="0.2">
      <c r="B19" s="1" t="s">
        <v>796</v>
      </c>
      <c r="C19" s="16">
        <v>0</v>
      </c>
      <c r="D19" s="16">
        <v>0</v>
      </c>
      <c r="E19" s="16">
        <v>0</v>
      </c>
      <c r="F19" s="16">
        <v>0</v>
      </c>
      <c r="G19" s="16">
        <v>0</v>
      </c>
      <c r="H19" s="16">
        <v>0</v>
      </c>
      <c r="I19" s="16">
        <v>0</v>
      </c>
      <c r="J19" s="16">
        <v>0</v>
      </c>
      <c r="K19" s="16">
        <v>0</v>
      </c>
      <c r="L19" s="16">
        <v>0</v>
      </c>
      <c r="M19" s="16">
        <v>0</v>
      </c>
      <c r="N19" s="16">
        <v>0</v>
      </c>
      <c r="O19" s="174" t="s">
        <v>28</v>
      </c>
      <c r="P19" s="16">
        <v>0</v>
      </c>
      <c r="Q19" s="16">
        <v>0</v>
      </c>
      <c r="R19" s="71">
        <v>0</v>
      </c>
      <c r="S19" s="71">
        <v>0</v>
      </c>
      <c r="T19" s="71">
        <v>0</v>
      </c>
      <c r="U19" s="16">
        <f t="shared" si="0"/>
        <v>0</v>
      </c>
      <c r="V19" s="47"/>
      <c r="W19" s="47"/>
      <c r="X19" s="47"/>
    </row>
    <row r="20" spans="1:24" x14ac:dyDescent="0.2">
      <c r="B20" s="1" t="s">
        <v>797</v>
      </c>
      <c r="C20" s="16">
        <v>0</v>
      </c>
      <c r="D20" s="16">
        <v>0</v>
      </c>
      <c r="E20" s="16">
        <v>0</v>
      </c>
      <c r="F20" s="16">
        <v>0</v>
      </c>
      <c r="G20" s="16">
        <v>0</v>
      </c>
      <c r="H20" s="16">
        <v>0</v>
      </c>
      <c r="I20" s="16">
        <v>0</v>
      </c>
      <c r="J20" s="16">
        <v>0</v>
      </c>
      <c r="K20" s="16">
        <v>0</v>
      </c>
      <c r="L20" s="16">
        <v>0</v>
      </c>
      <c r="M20" s="16">
        <v>0</v>
      </c>
      <c r="N20" s="16">
        <v>0</v>
      </c>
      <c r="O20" s="174" t="s">
        <v>28</v>
      </c>
      <c r="P20" s="16">
        <v>0</v>
      </c>
      <c r="Q20" s="16">
        <v>0</v>
      </c>
      <c r="R20" s="71">
        <v>0</v>
      </c>
      <c r="S20" s="71">
        <v>0</v>
      </c>
      <c r="T20" s="71">
        <v>0</v>
      </c>
      <c r="U20" s="16">
        <f t="shared" si="0"/>
        <v>0</v>
      </c>
      <c r="V20" s="47"/>
      <c r="W20" s="47"/>
      <c r="X20" s="47"/>
    </row>
    <row r="21" spans="1:24" x14ac:dyDescent="0.2">
      <c r="B21" s="1" t="s">
        <v>798</v>
      </c>
      <c r="C21" s="16">
        <v>6.4929999999999996E-3</v>
      </c>
      <c r="D21" s="16">
        <v>0</v>
      </c>
      <c r="E21" s="16">
        <v>0</v>
      </c>
      <c r="F21" s="16">
        <v>0</v>
      </c>
      <c r="G21" s="16">
        <v>0</v>
      </c>
      <c r="H21" s="16">
        <v>0</v>
      </c>
      <c r="I21" s="16">
        <v>0</v>
      </c>
      <c r="J21" s="16">
        <v>0</v>
      </c>
      <c r="K21" s="16">
        <v>0</v>
      </c>
      <c r="L21" s="16">
        <v>0</v>
      </c>
      <c r="M21" s="16">
        <v>0</v>
      </c>
      <c r="N21" s="16">
        <v>0</v>
      </c>
      <c r="O21" s="174" t="s">
        <v>28</v>
      </c>
      <c r="P21" s="16">
        <v>0</v>
      </c>
      <c r="Q21" s="16">
        <v>0</v>
      </c>
      <c r="R21" s="71">
        <v>0</v>
      </c>
      <c r="S21" s="71">
        <v>0</v>
      </c>
      <c r="T21" s="71">
        <v>0</v>
      </c>
      <c r="U21" s="16">
        <f t="shared" si="0"/>
        <v>6.4929999999999996E-3</v>
      </c>
      <c r="V21" s="47"/>
      <c r="W21" s="47"/>
      <c r="X21" s="47"/>
    </row>
    <row r="22" spans="1:24" x14ac:dyDescent="0.2">
      <c r="B22" s="1" t="s">
        <v>799</v>
      </c>
      <c r="C22" s="16">
        <v>6.4929999999999996E-3</v>
      </c>
      <c r="D22" s="16">
        <v>0</v>
      </c>
      <c r="E22" s="16">
        <v>0</v>
      </c>
      <c r="F22" s="16">
        <v>0</v>
      </c>
      <c r="G22" s="16">
        <v>0</v>
      </c>
      <c r="H22" s="16">
        <v>4.5023000000000001E-2</v>
      </c>
      <c r="I22" s="16">
        <v>3.3509999999999998E-3</v>
      </c>
      <c r="J22" s="16">
        <v>6.0949999999999997E-3</v>
      </c>
      <c r="K22" s="16">
        <v>0</v>
      </c>
      <c r="L22" s="16">
        <v>0</v>
      </c>
      <c r="M22" s="16">
        <v>1.6100000000000001E-4</v>
      </c>
      <c r="N22" s="16">
        <v>9.2100000000000005E-4</v>
      </c>
      <c r="O22" s="174" t="s">
        <v>28</v>
      </c>
      <c r="P22" s="16">
        <v>8.0400000000000003E-4</v>
      </c>
      <c r="Q22" s="16">
        <v>8.4699999999999999E-4</v>
      </c>
      <c r="R22" s="71">
        <v>1.45E-4</v>
      </c>
      <c r="S22" s="71">
        <v>1.7100000000000001E-4</v>
      </c>
      <c r="T22" s="71">
        <v>1.3300000000000001E-4</v>
      </c>
      <c r="U22" s="16">
        <f t="shared" si="0"/>
        <v>6.4144000000000007E-2</v>
      </c>
      <c r="V22" s="47"/>
      <c r="W22" s="47"/>
      <c r="X22" s="47"/>
    </row>
    <row r="23" spans="1:24" x14ac:dyDescent="0.2">
      <c r="A23" s="105"/>
      <c r="B23" s="35" t="s">
        <v>79</v>
      </c>
      <c r="C23" s="16">
        <f t="shared" ref="C23:J23" si="1">SUM(C9:C14)</f>
        <v>46.477085500000008</v>
      </c>
      <c r="D23" s="16">
        <f t="shared" si="1"/>
        <v>233.90747350000001</v>
      </c>
      <c r="E23" s="16">
        <f t="shared" si="1"/>
        <v>200.90220650000001</v>
      </c>
      <c r="F23" s="16">
        <f t="shared" si="1"/>
        <v>223.809991</v>
      </c>
      <c r="G23" s="16">
        <f t="shared" si="1"/>
        <v>331.94628400000005</v>
      </c>
      <c r="H23" s="16">
        <f t="shared" si="1"/>
        <v>310.71093100000002</v>
      </c>
      <c r="I23" s="16">
        <f t="shared" si="1"/>
        <v>455.56674849999996</v>
      </c>
      <c r="J23" s="16">
        <f t="shared" si="1"/>
        <v>651.93018900000004</v>
      </c>
      <c r="K23" s="16">
        <f t="shared" ref="K23:Q23" si="2">SUM(K9:K14)</f>
        <v>421.17421400000001</v>
      </c>
      <c r="L23" s="16">
        <f t="shared" si="2"/>
        <v>439.66269869999996</v>
      </c>
      <c r="M23" s="16">
        <f t="shared" si="2"/>
        <v>845.56337600000006</v>
      </c>
      <c r="N23" s="16">
        <f t="shared" si="2"/>
        <v>931.41875399999992</v>
      </c>
      <c r="O23" s="16">
        <f t="shared" si="2"/>
        <v>520.53721400000018</v>
      </c>
      <c r="P23" s="16">
        <f t="shared" si="2"/>
        <v>1374.3294169999999</v>
      </c>
      <c r="Q23" s="16">
        <f t="shared" si="2"/>
        <v>1268.0484750000001</v>
      </c>
      <c r="R23" s="71">
        <v>1100.5870580000001</v>
      </c>
      <c r="S23" s="71">
        <v>643.14550000000008</v>
      </c>
      <c r="T23" s="71">
        <v>370.31348400000002</v>
      </c>
      <c r="U23" s="16">
        <f t="shared" si="0"/>
        <v>10370.031099700002</v>
      </c>
      <c r="V23" s="47"/>
      <c r="W23" s="47"/>
      <c r="X23" s="47"/>
    </row>
    <row r="24" spans="1:24" x14ac:dyDescent="0.2">
      <c r="A24" s="105"/>
      <c r="B24" s="35" t="s">
        <v>80</v>
      </c>
      <c r="C24" s="10">
        <f t="shared" ref="C24:Q24" si="3">C25-C23</f>
        <v>69.578733</v>
      </c>
      <c r="D24" s="10">
        <f t="shared" si="3"/>
        <v>198.17213100000001</v>
      </c>
      <c r="E24" s="10">
        <f t="shared" si="3"/>
        <v>242.73805050000001</v>
      </c>
      <c r="F24" s="10">
        <f t="shared" si="3"/>
        <v>209.88700800000001</v>
      </c>
      <c r="G24" s="10">
        <f t="shared" si="3"/>
        <v>193.05129849999997</v>
      </c>
      <c r="H24" s="10">
        <f t="shared" si="3"/>
        <v>186.38427049999996</v>
      </c>
      <c r="I24" s="10">
        <f t="shared" si="3"/>
        <v>215.00025800000009</v>
      </c>
      <c r="J24" s="10">
        <f t="shared" si="3"/>
        <v>241.14914699999997</v>
      </c>
      <c r="K24" s="10">
        <f t="shared" si="3"/>
        <v>86.332760499999893</v>
      </c>
      <c r="L24" s="10">
        <f t="shared" si="3"/>
        <v>134.52015210000025</v>
      </c>
      <c r="M24" s="10">
        <f t="shared" si="3"/>
        <v>157.56342000000006</v>
      </c>
      <c r="N24" s="10">
        <f t="shared" si="3"/>
        <v>199.77192400000001</v>
      </c>
      <c r="O24" s="10">
        <f t="shared" si="3"/>
        <v>260.06309999999985</v>
      </c>
      <c r="P24" s="10">
        <f t="shared" si="3"/>
        <v>213.11088300000029</v>
      </c>
      <c r="Q24" s="10">
        <f t="shared" si="3"/>
        <v>221.29970200000002</v>
      </c>
      <c r="R24" s="71">
        <v>285.82031899999993</v>
      </c>
      <c r="S24" s="71">
        <v>294.50170199999991</v>
      </c>
      <c r="T24" s="71">
        <v>217.12373700000001</v>
      </c>
      <c r="U24" s="16">
        <f t="shared" si="0"/>
        <v>3626.0685960999999</v>
      </c>
      <c r="V24" s="47"/>
      <c r="W24" s="47"/>
      <c r="X24" s="47"/>
    </row>
    <row r="25" spans="1:24" x14ac:dyDescent="0.2">
      <c r="A25" s="105"/>
      <c r="B25" s="35" t="s">
        <v>755</v>
      </c>
      <c r="C25" s="16">
        <v>116.0558185</v>
      </c>
      <c r="D25" s="16">
        <v>432.07960450000002</v>
      </c>
      <c r="E25" s="16">
        <v>443.64025700000002</v>
      </c>
      <c r="F25" s="16">
        <v>433.69699900000001</v>
      </c>
      <c r="G25" s="16">
        <v>524.99758250000002</v>
      </c>
      <c r="H25" s="16">
        <v>497.09520149999997</v>
      </c>
      <c r="I25" s="16">
        <v>670.56700650000005</v>
      </c>
      <c r="J25" s="16">
        <v>893.07933600000001</v>
      </c>
      <c r="K25" s="16">
        <v>507.5069744999999</v>
      </c>
      <c r="L25" s="16">
        <v>574.18285080000021</v>
      </c>
      <c r="M25" s="16">
        <v>1003.1267960000001</v>
      </c>
      <c r="N25" s="16">
        <v>1131.1906779999999</v>
      </c>
      <c r="O25" s="16">
        <v>780.60031400000003</v>
      </c>
      <c r="P25" s="16">
        <v>1587.4403000000002</v>
      </c>
      <c r="Q25" s="16">
        <v>1489.3481770000001</v>
      </c>
      <c r="R25" s="71">
        <v>1386.407377</v>
      </c>
      <c r="S25" s="71">
        <v>937.64720199999999</v>
      </c>
      <c r="T25" s="71">
        <v>587.43722100000002</v>
      </c>
      <c r="U25" s="16">
        <f t="shared" si="0"/>
        <v>13996.0996958</v>
      </c>
      <c r="V25" s="47"/>
      <c r="W25" s="47"/>
      <c r="X25" s="47"/>
    </row>
    <row r="26" spans="1:24" x14ac:dyDescent="0.2">
      <c r="A26" s="105"/>
      <c r="B26" s="35"/>
      <c r="C26" s="202" t="s">
        <v>76</v>
      </c>
      <c r="D26" s="202"/>
      <c r="E26" s="202"/>
      <c r="F26" s="202"/>
      <c r="G26" s="202"/>
      <c r="H26" s="202"/>
      <c r="I26" s="202"/>
      <c r="J26" s="202"/>
      <c r="K26" s="202"/>
      <c r="L26" s="202"/>
      <c r="M26" s="202"/>
      <c r="N26" s="202"/>
      <c r="O26" s="202"/>
      <c r="P26" s="202"/>
      <c r="Q26" s="202"/>
      <c r="R26" s="202"/>
      <c r="S26" s="202"/>
      <c r="T26" s="202"/>
      <c r="U26" s="202"/>
      <c r="V26" s="47"/>
      <c r="W26" s="47"/>
      <c r="X26" s="47"/>
    </row>
    <row r="27" spans="1:24"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c r="V27" s="47"/>
      <c r="W27" s="47"/>
      <c r="X27" s="47"/>
    </row>
    <row r="28" spans="1:24" ht="13.5" thickTop="1" x14ac:dyDescent="0.2">
      <c r="B28" s="1" t="s">
        <v>29</v>
      </c>
      <c r="C28" s="118">
        <f>IFERROR(C9/C$25*100,"--")</f>
        <v>24.339661608607756</v>
      </c>
      <c r="D28" s="118">
        <f t="shared" ref="D28:T28" si="4">IFERROR(D9/D$25*100,"--")</f>
        <v>8.2000976512188029</v>
      </c>
      <c r="E28" s="118">
        <f t="shared" si="4"/>
        <v>13.70169501998102</v>
      </c>
      <c r="F28" s="118">
        <f t="shared" si="4"/>
        <v>17.59368295744191</v>
      </c>
      <c r="G28" s="118">
        <f t="shared" si="4"/>
        <v>23.885319414780355</v>
      </c>
      <c r="H28" s="118">
        <f t="shared" si="4"/>
        <v>26.102118891606317</v>
      </c>
      <c r="I28" s="118">
        <f t="shared" si="4"/>
        <v>32.748873918836324</v>
      </c>
      <c r="J28" s="118">
        <f t="shared" si="4"/>
        <v>32.768463024879573</v>
      </c>
      <c r="K28" s="118">
        <f t="shared" si="4"/>
        <v>34.317688573952793</v>
      </c>
      <c r="L28" s="118">
        <f t="shared" si="4"/>
        <v>38.181889897015353</v>
      </c>
      <c r="M28" s="118">
        <f t="shared" si="4"/>
        <v>31.616354110432916</v>
      </c>
      <c r="N28" s="118">
        <f t="shared" si="4"/>
        <v>25.082307476370485</v>
      </c>
      <c r="O28" s="118">
        <f t="shared" si="4"/>
        <v>49.606898569605242</v>
      </c>
      <c r="P28" s="118">
        <f t="shared" si="4"/>
        <v>23.312100051888564</v>
      </c>
      <c r="Q28" s="118">
        <f t="shared" si="4"/>
        <v>22.859740674325877</v>
      </c>
      <c r="R28" s="118">
        <f t="shared" si="4"/>
        <v>14.047110916375338</v>
      </c>
      <c r="S28" s="118">
        <f t="shared" si="4"/>
        <v>14.337726248555477</v>
      </c>
      <c r="T28" s="118">
        <f t="shared" si="4"/>
        <v>18.472750469449736</v>
      </c>
      <c r="U28" s="118">
        <f t="shared" ref="U28" si="5">U9/U$25*100</f>
        <v>24.992036613240657</v>
      </c>
      <c r="V28" s="47"/>
      <c r="W28" s="47"/>
      <c r="X28" s="47"/>
    </row>
    <row r="29" spans="1:24" x14ac:dyDescent="0.2">
      <c r="B29" s="1" t="s">
        <v>30</v>
      </c>
      <c r="C29" s="118">
        <f t="shared" ref="C29:T29" si="6">IFERROR(C10/C$25*100,"--")</f>
        <v>0.9092521285350289</v>
      </c>
      <c r="D29" s="118">
        <f t="shared" si="6"/>
        <v>3.0458414058282632</v>
      </c>
      <c r="E29" s="118">
        <f t="shared" si="6"/>
        <v>4.9701940146518311</v>
      </c>
      <c r="F29" s="118">
        <f t="shared" si="6"/>
        <v>13.066604595066611</v>
      </c>
      <c r="G29" s="118">
        <f t="shared" si="6"/>
        <v>11.644052475232112</v>
      </c>
      <c r="H29" s="118">
        <f t="shared" si="6"/>
        <v>11.036117796844193</v>
      </c>
      <c r="I29" s="118">
        <f t="shared" si="6"/>
        <v>10.690133991851864</v>
      </c>
      <c r="J29" s="118">
        <f t="shared" si="6"/>
        <v>23.504707704937871</v>
      </c>
      <c r="K29" s="118">
        <f t="shared" si="6"/>
        <v>32.879339966587992</v>
      </c>
      <c r="L29" s="118">
        <f t="shared" si="6"/>
        <v>26.817868956806528</v>
      </c>
      <c r="M29" s="118">
        <f t="shared" si="6"/>
        <v>43.160613665832123</v>
      </c>
      <c r="N29" s="118">
        <f t="shared" si="6"/>
        <v>47.682119866267143</v>
      </c>
      <c r="O29" s="118">
        <f t="shared" si="6"/>
        <v>0</v>
      </c>
      <c r="P29" s="118">
        <f t="shared" si="6"/>
        <v>55.358550050669621</v>
      </c>
      <c r="Q29" s="118">
        <f t="shared" si="6"/>
        <v>55.064801210684266</v>
      </c>
      <c r="R29" s="118">
        <f t="shared" si="6"/>
        <v>58.374501710401674</v>
      </c>
      <c r="S29" s="118">
        <f t="shared" si="6"/>
        <v>49.848404496172108</v>
      </c>
      <c r="T29" s="118">
        <f t="shared" si="6"/>
        <v>39.307110231614004</v>
      </c>
      <c r="U29" s="118">
        <f t="shared" ref="U29" si="7">U10/U$25*100</f>
        <v>35.654302987692219</v>
      </c>
      <c r="V29" s="47"/>
      <c r="W29" s="47"/>
      <c r="X29" s="47"/>
    </row>
    <row r="30" spans="1:24" x14ac:dyDescent="0.2">
      <c r="B30" s="1" t="s">
        <v>36</v>
      </c>
      <c r="C30" s="118">
        <f t="shared" ref="C30:T30" si="8">IFERROR(C11/C$25*100,"--")</f>
        <v>0.99164222429744009</v>
      </c>
      <c r="D30" s="118">
        <f t="shared" si="8"/>
        <v>22.915691221893812</v>
      </c>
      <c r="E30" s="118">
        <f t="shared" si="8"/>
        <v>17.157290349329141</v>
      </c>
      <c r="F30" s="118">
        <f t="shared" si="8"/>
        <v>12.240205863172228</v>
      </c>
      <c r="G30" s="118">
        <f t="shared" si="8"/>
        <v>20.832527166922716</v>
      </c>
      <c r="H30" s="118">
        <f t="shared" si="8"/>
        <v>17.926684613148495</v>
      </c>
      <c r="I30" s="118">
        <f t="shared" si="8"/>
        <v>18.715606760172445</v>
      </c>
      <c r="J30" s="118">
        <f t="shared" si="8"/>
        <v>8.3364759432749889</v>
      </c>
      <c r="K30" s="118">
        <f t="shared" si="8"/>
        <v>6.8147835867820179</v>
      </c>
      <c r="L30" s="118">
        <f t="shared" si="8"/>
        <v>1.6726343858265573</v>
      </c>
      <c r="M30" s="118">
        <f t="shared" si="8"/>
        <v>5.2971365346719335</v>
      </c>
      <c r="N30" s="118">
        <f t="shared" si="8"/>
        <v>5.8910299824801076</v>
      </c>
      <c r="O30" s="118">
        <f t="shared" si="8"/>
        <v>12.405840128831924</v>
      </c>
      <c r="P30" s="118">
        <f t="shared" si="8"/>
        <v>5.8941846191003204</v>
      </c>
      <c r="Q30" s="118">
        <f t="shared" si="8"/>
        <v>5.5144751421010403</v>
      </c>
      <c r="R30" s="118">
        <f t="shared" si="8"/>
        <v>5.8115356522659356</v>
      </c>
      <c r="S30" s="118">
        <f t="shared" si="8"/>
        <v>2.917327214505995</v>
      </c>
      <c r="T30" s="118">
        <f t="shared" si="8"/>
        <v>3.6022518225824167</v>
      </c>
      <c r="U30" s="118">
        <f t="shared" ref="U30" si="9">U11/U$25*100</f>
        <v>8.5265923631432603</v>
      </c>
      <c r="V30" s="47"/>
      <c r="W30" s="47"/>
      <c r="X30" s="47"/>
    </row>
    <row r="31" spans="1:24" x14ac:dyDescent="0.2">
      <c r="B31" s="1" t="s">
        <v>38</v>
      </c>
      <c r="C31" s="118">
        <f t="shared" ref="C31:T31" si="10">IFERROR(C12/C$25*100,"--")</f>
        <v>1.4034199414137947</v>
      </c>
      <c r="D31" s="118">
        <f t="shared" si="10"/>
        <v>1.1386928354772645</v>
      </c>
      <c r="E31" s="118">
        <f t="shared" si="10"/>
        <v>0.53615220045280965</v>
      </c>
      <c r="F31" s="118">
        <f t="shared" si="10"/>
        <v>1.0560687555045776</v>
      </c>
      <c r="G31" s="118">
        <f t="shared" si="10"/>
        <v>0.82039301580974411</v>
      </c>
      <c r="H31" s="118">
        <f t="shared" si="10"/>
        <v>0.3734289718344827</v>
      </c>
      <c r="I31" s="118">
        <f t="shared" si="10"/>
        <v>0.87214721919068938</v>
      </c>
      <c r="J31" s="118">
        <f t="shared" si="10"/>
        <v>5.195367156048496</v>
      </c>
      <c r="K31" s="118">
        <f t="shared" si="10"/>
        <v>6.2509731085478917</v>
      </c>
      <c r="L31" s="118">
        <f t="shared" si="10"/>
        <v>7.2769211309227737</v>
      </c>
      <c r="M31" s="118">
        <f t="shared" si="10"/>
        <v>2.1064945213566002</v>
      </c>
      <c r="N31" s="118">
        <f t="shared" si="10"/>
        <v>2.3109309958440094</v>
      </c>
      <c r="O31" s="118">
        <f t="shared" si="10"/>
        <v>2.3787943287965416</v>
      </c>
      <c r="P31" s="118">
        <f t="shared" si="10"/>
        <v>1.1372565632861908</v>
      </c>
      <c r="Q31" s="118">
        <f t="shared" si="10"/>
        <v>0.55464559110948586</v>
      </c>
      <c r="R31" s="118">
        <f t="shared" si="10"/>
        <v>0.32846413511257594</v>
      </c>
      <c r="S31" s="118">
        <f t="shared" si="10"/>
        <v>0.58397774646161638</v>
      </c>
      <c r="T31" s="118">
        <f t="shared" si="10"/>
        <v>0.4648993802862893</v>
      </c>
      <c r="U31" s="118">
        <f t="shared" ref="U31" si="11">U12/U$25*100</f>
        <v>1.7886412046287645</v>
      </c>
      <c r="V31" s="47"/>
      <c r="W31" s="47"/>
      <c r="X31" s="47"/>
    </row>
    <row r="32" spans="1:24" x14ac:dyDescent="0.2">
      <c r="B32" s="1" t="s">
        <v>34</v>
      </c>
      <c r="C32" s="118">
        <f t="shared" ref="C32:T32" si="12">IFERROR(C13/C$25*100,"--")</f>
        <v>12.403206651806089</v>
      </c>
      <c r="D32" s="118">
        <f t="shared" si="12"/>
        <v>18.823201130753674</v>
      </c>
      <c r="E32" s="118">
        <f t="shared" si="12"/>
        <v>8.895332395409735</v>
      </c>
      <c r="F32" s="118">
        <f t="shared" si="12"/>
        <v>7.635254815309434</v>
      </c>
      <c r="G32" s="118">
        <f t="shared" si="12"/>
        <v>6.0243525978522001</v>
      </c>
      <c r="H32" s="118">
        <f t="shared" si="12"/>
        <v>6.9814393490982036</v>
      </c>
      <c r="I32" s="118">
        <f t="shared" si="12"/>
        <v>4.8736481489862866</v>
      </c>
      <c r="J32" s="118">
        <f t="shared" si="12"/>
        <v>3.1118233710873811</v>
      </c>
      <c r="K32" s="118">
        <f t="shared" si="12"/>
        <v>2.607985538137664</v>
      </c>
      <c r="L32" s="118">
        <f t="shared" si="12"/>
        <v>2.1530514683215607</v>
      </c>
      <c r="M32" s="118">
        <f t="shared" si="12"/>
        <v>2.020053903534643</v>
      </c>
      <c r="N32" s="118">
        <f t="shared" si="12"/>
        <v>1.2359957761250222</v>
      </c>
      <c r="O32" s="118">
        <f t="shared" si="12"/>
        <v>1.991249647383565</v>
      </c>
      <c r="P32" s="118">
        <f t="shared" si="12"/>
        <v>0.73218136140300827</v>
      </c>
      <c r="Q32" s="118">
        <f t="shared" si="12"/>
        <v>0.8405228000624867</v>
      </c>
      <c r="R32" s="118">
        <f t="shared" si="12"/>
        <v>0.75699258198623964</v>
      </c>
      <c r="S32" s="118">
        <f t="shared" si="12"/>
        <v>0.53754663686395765</v>
      </c>
      <c r="T32" s="118">
        <f t="shared" si="12"/>
        <v>0.7768026670546978</v>
      </c>
      <c r="U32" s="118">
        <f t="shared" ref="U32" si="13">U13/U$25*100</f>
        <v>2.9632115433162771</v>
      </c>
      <c r="V32" s="47"/>
      <c r="W32" s="47"/>
      <c r="X32" s="47"/>
    </row>
    <row r="33" spans="1:24" x14ac:dyDescent="0.2">
      <c r="B33" s="1" t="s">
        <v>44</v>
      </c>
      <c r="C33" s="118">
        <f t="shared" ref="C33:T33" si="14">IFERROR(C14/C$25*100,"--")</f>
        <v>0</v>
      </c>
      <c r="D33" s="118">
        <f t="shared" si="14"/>
        <v>1.1748760985546588E-2</v>
      </c>
      <c r="E33" s="118">
        <f t="shared" si="14"/>
        <v>2.4272030840519505E-2</v>
      </c>
      <c r="F33" s="118">
        <f t="shared" si="14"/>
        <v>1.3333963604391923E-2</v>
      </c>
      <c r="G33" s="118">
        <f t="shared" si="14"/>
        <v>2.1510099048884668E-2</v>
      </c>
      <c r="H33" s="118">
        <f t="shared" si="14"/>
        <v>8.5527279023633856E-2</v>
      </c>
      <c r="I33" s="118">
        <f t="shared" si="14"/>
        <v>3.7132978149291028E-2</v>
      </c>
      <c r="J33" s="118">
        <f t="shared" si="14"/>
        <v>8.1177950354009751E-2</v>
      </c>
      <c r="K33" s="118">
        <f t="shared" si="14"/>
        <v>0.1180816284525761</v>
      </c>
      <c r="L33" s="118">
        <f t="shared" si="14"/>
        <v>0.46953074203518153</v>
      </c>
      <c r="M33" s="118">
        <f t="shared" si="14"/>
        <v>9.2118564042426396E-2</v>
      </c>
      <c r="N33" s="118">
        <f t="shared" si="14"/>
        <v>0.13729321061466529</v>
      </c>
      <c r="O33" s="118">
        <f t="shared" si="14"/>
        <v>0.30143518492102472</v>
      </c>
      <c r="P33" s="118">
        <f t="shared" si="14"/>
        <v>0.14091490558731562</v>
      </c>
      <c r="Q33" s="118">
        <f t="shared" si="14"/>
        <v>0.30698536921094977</v>
      </c>
      <c r="R33" s="118">
        <f t="shared" si="14"/>
        <v>6.5497848256183946E-2</v>
      </c>
      <c r="S33" s="118">
        <f t="shared" si="14"/>
        <v>0.36643441079665273</v>
      </c>
      <c r="T33" s="118">
        <f t="shared" si="14"/>
        <v>0.41500400601956411</v>
      </c>
      <c r="U33" s="118">
        <f t="shared" ref="U33" si="15">U14/U$25*100</f>
        <v>0.16750760575844797</v>
      </c>
      <c r="V33" s="47"/>
      <c r="W33" s="47"/>
      <c r="X33" s="47"/>
    </row>
    <row r="34" spans="1:24" x14ac:dyDescent="0.2">
      <c r="B34" s="1" t="s">
        <v>792</v>
      </c>
      <c r="C34" s="118">
        <f t="shared" ref="C34:T34" si="16">IFERROR(C15/C$25*100,"--")</f>
        <v>5.5947216468082549E-3</v>
      </c>
      <c r="D34" s="118">
        <f t="shared" si="16"/>
        <v>2.8714153296721973E-2</v>
      </c>
      <c r="E34" s="118">
        <f t="shared" si="16"/>
        <v>4.3943487301694534E-2</v>
      </c>
      <c r="F34" s="118">
        <f t="shared" si="16"/>
        <v>3.1886778169751641E-2</v>
      </c>
      <c r="G34" s="118">
        <f t="shared" si="16"/>
        <v>3.5577116205101761E-2</v>
      </c>
      <c r="H34" s="118">
        <f t="shared" si="16"/>
        <v>0.28310371851376642</v>
      </c>
      <c r="I34" s="118">
        <f t="shared" si="16"/>
        <v>4.2728615816561205E-2</v>
      </c>
      <c r="J34" s="118">
        <f t="shared" si="16"/>
        <v>0.14335579700390694</v>
      </c>
      <c r="K34" s="118">
        <f t="shared" si="16"/>
        <v>0.26024588160610596</v>
      </c>
      <c r="L34" s="118">
        <f t="shared" si="16"/>
        <v>0.18486741610639543</v>
      </c>
      <c r="M34" s="118">
        <f t="shared" si="16"/>
        <v>0.19003440119448267</v>
      </c>
      <c r="N34" s="118">
        <f t="shared" si="16"/>
        <v>0.15564520060516271</v>
      </c>
      <c r="O34" s="118" t="str">
        <f t="shared" si="16"/>
        <v>--</v>
      </c>
      <c r="P34" s="118">
        <f t="shared" si="16"/>
        <v>0.15703714968052654</v>
      </c>
      <c r="Q34" s="118">
        <f t="shared" si="16"/>
        <v>0.30721889418876969</v>
      </c>
      <c r="R34" s="118">
        <f t="shared" si="16"/>
        <v>6.649654461554412E-2</v>
      </c>
      <c r="S34" s="118">
        <f t="shared" si="16"/>
        <v>0.36845841299700266</v>
      </c>
      <c r="T34" s="118">
        <f t="shared" si="16"/>
        <v>0.41720696482731051</v>
      </c>
      <c r="U34" s="118"/>
      <c r="V34" s="47"/>
      <c r="W34" s="47"/>
      <c r="X34" s="47"/>
    </row>
    <row r="35" spans="1:24" x14ac:dyDescent="0.2">
      <c r="B35" s="1" t="s">
        <v>793</v>
      </c>
      <c r="C35" s="118">
        <f t="shared" ref="C35:T35" si="17">IFERROR(C16/C$25*100,"--")</f>
        <v>0</v>
      </c>
      <c r="D35" s="118">
        <f t="shared" si="17"/>
        <v>0</v>
      </c>
      <c r="E35" s="118">
        <f t="shared" si="17"/>
        <v>0</v>
      </c>
      <c r="F35" s="118">
        <f t="shared" si="17"/>
        <v>0</v>
      </c>
      <c r="G35" s="118">
        <f t="shared" si="17"/>
        <v>0</v>
      </c>
      <c r="H35" s="118">
        <f t="shared" si="17"/>
        <v>9.0572187911172192E-3</v>
      </c>
      <c r="I35" s="118">
        <f t="shared" si="17"/>
        <v>4.997263461395784E-4</v>
      </c>
      <c r="J35" s="118">
        <f t="shared" si="17"/>
        <v>6.8247016298672927E-4</v>
      </c>
      <c r="K35" s="118">
        <f t="shared" si="17"/>
        <v>0</v>
      </c>
      <c r="L35" s="118">
        <f t="shared" si="17"/>
        <v>0</v>
      </c>
      <c r="M35" s="118">
        <f t="shared" si="17"/>
        <v>1.6049815501090452E-5</v>
      </c>
      <c r="N35" s="118">
        <f t="shared" si="17"/>
        <v>8.1418634180081183E-5</v>
      </c>
      <c r="O35" s="118" t="str">
        <f t="shared" si="17"/>
        <v>--</v>
      </c>
      <c r="P35" s="118">
        <f t="shared" si="17"/>
        <v>5.0647573959159285E-5</v>
      </c>
      <c r="Q35" s="118">
        <f t="shared" si="17"/>
        <v>5.687051645009668E-5</v>
      </c>
      <c r="R35" s="118">
        <f t="shared" si="17"/>
        <v>1.0458686415370972E-5</v>
      </c>
      <c r="S35" s="118">
        <f t="shared" si="17"/>
        <v>1.8237136487503752E-5</v>
      </c>
      <c r="T35" s="118">
        <f t="shared" si="17"/>
        <v>2.2640717211209876E-5</v>
      </c>
      <c r="U35" s="118">
        <f t="shared" ref="U35" si="18">U16/U$25*100</f>
        <v>4.1190761178487546E-4</v>
      </c>
      <c r="V35" s="47"/>
      <c r="W35" s="47"/>
      <c r="X35" s="47"/>
    </row>
    <row r="36" spans="1:24" x14ac:dyDescent="0.2">
      <c r="B36" s="1" t="s">
        <v>794</v>
      </c>
      <c r="C36" s="118">
        <f t="shared" ref="C36:T36" si="19">IFERROR(C17/C$25*100,"--")</f>
        <v>0</v>
      </c>
      <c r="D36" s="118">
        <f t="shared" si="19"/>
        <v>0</v>
      </c>
      <c r="E36" s="118">
        <f t="shared" si="19"/>
        <v>0</v>
      </c>
      <c r="F36" s="118">
        <f t="shared" si="19"/>
        <v>0</v>
      </c>
      <c r="G36" s="118">
        <f t="shared" si="19"/>
        <v>0</v>
      </c>
      <c r="H36" s="118">
        <f t="shared" si="19"/>
        <v>0</v>
      </c>
      <c r="I36" s="118">
        <f t="shared" si="19"/>
        <v>0</v>
      </c>
      <c r="J36" s="118">
        <f t="shared" si="19"/>
        <v>0</v>
      </c>
      <c r="K36" s="118">
        <f t="shared" si="19"/>
        <v>0</v>
      </c>
      <c r="L36" s="118">
        <f t="shared" si="19"/>
        <v>0</v>
      </c>
      <c r="M36" s="118">
        <f t="shared" si="19"/>
        <v>0</v>
      </c>
      <c r="N36" s="118">
        <f t="shared" si="19"/>
        <v>0</v>
      </c>
      <c r="O36" s="118" t="str">
        <f>IFERROR(O17/O$25*100,"--")</f>
        <v>--</v>
      </c>
      <c r="P36" s="118">
        <f t="shared" si="19"/>
        <v>0</v>
      </c>
      <c r="Q36" s="118">
        <f t="shared" si="19"/>
        <v>0</v>
      </c>
      <c r="R36" s="118">
        <f t="shared" si="19"/>
        <v>0</v>
      </c>
      <c r="S36" s="118">
        <f t="shared" si="19"/>
        <v>0</v>
      </c>
      <c r="T36" s="118">
        <f t="shared" si="19"/>
        <v>0</v>
      </c>
      <c r="U36" s="118">
        <f t="shared" ref="U36" si="20">U17/U$25*100</f>
        <v>0</v>
      </c>
      <c r="V36" s="47"/>
      <c r="W36" s="47"/>
      <c r="X36" s="47"/>
    </row>
    <row r="37" spans="1:24" x14ac:dyDescent="0.2">
      <c r="B37" s="1" t="s">
        <v>795</v>
      </c>
      <c r="C37" s="118">
        <f t="shared" ref="C37:T37" si="21">IFERROR(C18/C$25*100,"--")</f>
        <v>0</v>
      </c>
      <c r="D37" s="118">
        <f t="shared" si="21"/>
        <v>0</v>
      </c>
      <c r="E37" s="118">
        <f t="shared" si="21"/>
        <v>0</v>
      </c>
      <c r="F37" s="118">
        <f t="shared" si="21"/>
        <v>0</v>
      </c>
      <c r="G37" s="118">
        <f t="shared" si="21"/>
        <v>0</v>
      </c>
      <c r="H37" s="118">
        <f t="shared" si="21"/>
        <v>0</v>
      </c>
      <c r="I37" s="118">
        <f t="shared" si="21"/>
        <v>0</v>
      </c>
      <c r="J37" s="118">
        <f t="shared" si="21"/>
        <v>0</v>
      </c>
      <c r="K37" s="118">
        <f t="shared" si="21"/>
        <v>0</v>
      </c>
      <c r="L37" s="118">
        <f t="shared" si="21"/>
        <v>0</v>
      </c>
      <c r="M37" s="118">
        <f t="shared" si="21"/>
        <v>0</v>
      </c>
      <c r="N37" s="118">
        <f t="shared" si="21"/>
        <v>0</v>
      </c>
      <c r="O37" s="118" t="str">
        <f t="shared" si="21"/>
        <v>--</v>
      </c>
      <c r="P37" s="118">
        <f t="shared" si="21"/>
        <v>0</v>
      </c>
      <c r="Q37" s="118">
        <f t="shared" si="21"/>
        <v>0</v>
      </c>
      <c r="R37" s="118">
        <f t="shared" si="21"/>
        <v>0</v>
      </c>
      <c r="S37" s="118">
        <f t="shared" si="21"/>
        <v>0</v>
      </c>
      <c r="T37" s="118">
        <f t="shared" si="21"/>
        <v>0</v>
      </c>
      <c r="U37" s="118">
        <f t="shared" ref="U37" si="22">U18/U$25*100</f>
        <v>0</v>
      </c>
      <c r="V37" s="47"/>
      <c r="W37" s="47"/>
      <c r="X37" s="47"/>
    </row>
    <row r="38" spans="1:24" x14ac:dyDescent="0.2">
      <c r="B38" s="1" t="s">
        <v>796</v>
      </c>
      <c r="C38" s="118">
        <f t="shared" ref="C38:T38" si="23">IFERROR(C19/C$25*100,"--")</f>
        <v>0</v>
      </c>
      <c r="D38" s="118">
        <f t="shared" si="23"/>
        <v>0</v>
      </c>
      <c r="E38" s="118">
        <f t="shared" si="23"/>
        <v>0</v>
      </c>
      <c r="F38" s="118">
        <f t="shared" si="23"/>
        <v>0</v>
      </c>
      <c r="G38" s="118">
        <f t="shared" si="23"/>
        <v>0</v>
      </c>
      <c r="H38" s="118">
        <f t="shared" si="23"/>
        <v>0</v>
      </c>
      <c r="I38" s="118">
        <f t="shared" si="23"/>
        <v>0</v>
      </c>
      <c r="J38" s="118">
        <f t="shared" si="23"/>
        <v>0</v>
      </c>
      <c r="K38" s="118">
        <f t="shared" si="23"/>
        <v>0</v>
      </c>
      <c r="L38" s="118">
        <f t="shared" si="23"/>
        <v>0</v>
      </c>
      <c r="M38" s="118">
        <f t="shared" si="23"/>
        <v>0</v>
      </c>
      <c r="N38" s="118">
        <f t="shared" si="23"/>
        <v>0</v>
      </c>
      <c r="O38" s="118" t="str">
        <f t="shared" si="23"/>
        <v>--</v>
      </c>
      <c r="P38" s="118">
        <f t="shared" si="23"/>
        <v>0</v>
      </c>
      <c r="Q38" s="118">
        <f t="shared" si="23"/>
        <v>0</v>
      </c>
      <c r="R38" s="118">
        <f t="shared" si="23"/>
        <v>0</v>
      </c>
      <c r="S38" s="118">
        <f t="shared" si="23"/>
        <v>0</v>
      </c>
      <c r="T38" s="118">
        <f t="shared" si="23"/>
        <v>0</v>
      </c>
      <c r="U38" s="118">
        <f t="shared" ref="U38" si="24">U19/U$25*100</f>
        <v>0</v>
      </c>
      <c r="V38" s="47"/>
      <c r="W38" s="47"/>
      <c r="X38" s="47"/>
    </row>
    <row r="39" spans="1:24" x14ac:dyDescent="0.2">
      <c r="B39" s="1" t="s">
        <v>797</v>
      </c>
      <c r="C39" s="118">
        <f t="shared" ref="C39:T39" si="25">IFERROR(C20/C$25*100,"--")</f>
        <v>0</v>
      </c>
      <c r="D39" s="118">
        <f t="shared" si="25"/>
        <v>0</v>
      </c>
      <c r="E39" s="118">
        <f t="shared" si="25"/>
        <v>0</v>
      </c>
      <c r="F39" s="118">
        <f t="shared" si="25"/>
        <v>0</v>
      </c>
      <c r="G39" s="118">
        <f t="shared" si="25"/>
        <v>0</v>
      </c>
      <c r="H39" s="118">
        <f t="shared" si="25"/>
        <v>0</v>
      </c>
      <c r="I39" s="118">
        <f t="shared" si="25"/>
        <v>0</v>
      </c>
      <c r="J39" s="118">
        <f t="shared" si="25"/>
        <v>0</v>
      </c>
      <c r="K39" s="118">
        <f t="shared" si="25"/>
        <v>0</v>
      </c>
      <c r="L39" s="118">
        <f t="shared" si="25"/>
        <v>0</v>
      </c>
      <c r="M39" s="118">
        <f t="shared" si="25"/>
        <v>0</v>
      </c>
      <c r="N39" s="118">
        <f t="shared" si="25"/>
        <v>0</v>
      </c>
      <c r="O39" s="118" t="str">
        <f t="shared" si="25"/>
        <v>--</v>
      </c>
      <c r="P39" s="118">
        <f t="shared" si="25"/>
        <v>0</v>
      </c>
      <c r="Q39" s="118">
        <f t="shared" si="25"/>
        <v>0</v>
      </c>
      <c r="R39" s="118">
        <f t="shared" si="25"/>
        <v>0</v>
      </c>
      <c r="S39" s="118">
        <f t="shared" si="25"/>
        <v>0</v>
      </c>
      <c r="T39" s="118">
        <f t="shared" si="25"/>
        <v>0</v>
      </c>
      <c r="U39" s="118">
        <f t="shared" ref="U39" si="26">U20/U$25*100</f>
        <v>0</v>
      </c>
      <c r="V39" s="47"/>
      <c r="W39" s="47"/>
      <c r="X39" s="47"/>
    </row>
    <row r="40" spans="1:24" x14ac:dyDescent="0.2">
      <c r="B40" s="1" t="s">
        <v>798</v>
      </c>
      <c r="C40" s="118">
        <f t="shared" ref="C40:T40" si="27">IFERROR(C21/C$25*100,"--")</f>
        <v>5.5947216468082549E-3</v>
      </c>
      <c r="D40" s="118">
        <f t="shared" si="27"/>
        <v>0</v>
      </c>
      <c r="E40" s="118">
        <f t="shared" si="27"/>
        <v>0</v>
      </c>
      <c r="F40" s="118">
        <f t="shared" si="27"/>
        <v>0</v>
      </c>
      <c r="G40" s="118">
        <f t="shared" si="27"/>
        <v>0</v>
      </c>
      <c r="H40" s="118">
        <f t="shared" si="27"/>
        <v>0</v>
      </c>
      <c r="I40" s="118">
        <f t="shared" si="27"/>
        <v>0</v>
      </c>
      <c r="J40" s="118">
        <f t="shared" si="27"/>
        <v>0</v>
      </c>
      <c r="K40" s="118">
        <f t="shared" si="27"/>
        <v>0</v>
      </c>
      <c r="L40" s="118">
        <f t="shared" si="27"/>
        <v>0</v>
      </c>
      <c r="M40" s="118">
        <f t="shared" si="27"/>
        <v>0</v>
      </c>
      <c r="N40" s="118">
        <f t="shared" si="27"/>
        <v>0</v>
      </c>
      <c r="O40" s="118" t="str">
        <f t="shared" si="27"/>
        <v>--</v>
      </c>
      <c r="P40" s="118">
        <f t="shared" si="27"/>
        <v>0</v>
      </c>
      <c r="Q40" s="118">
        <f t="shared" si="27"/>
        <v>0</v>
      </c>
      <c r="R40" s="118">
        <f t="shared" si="27"/>
        <v>0</v>
      </c>
      <c r="S40" s="118">
        <f t="shared" si="27"/>
        <v>0</v>
      </c>
      <c r="T40" s="118">
        <f t="shared" si="27"/>
        <v>0</v>
      </c>
      <c r="U40" s="118">
        <f t="shared" ref="U40" si="28">U21/U$25*100</f>
        <v>4.6391495781845872E-5</v>
      </c>
      <c r="V40" s="47"/>
      <c r="W40" s="47"/>
      <c r="X40" s="47"/>
    </row>
    <row r="41" spans="1:24" x14ac:dyDescent="0.2">
      <c r="B41" s="1" t="s">
        <v>799</v>
      </c>
      <c r="C41" s="118">
        <f t="shared" ref="C41:T41" si="29">IFERROR(C22/C$25*100,"--")</f>
        <v>5.5947216468082549E-3</v>
      </c>
      <c r="D41" s="118">
        <f t="shared" si="29"/>
        <v>0</v>
      </c>
      <c r="E41" s="118">
        <f t="shared" si="29"/>
        <v>0</v>
      </c>
      <c r="F41" s="118">
        <f t="shared" si="29"/>
        <v>0</v>
      </c>
      <c r="G41" s="118">
        <f t="shared" si="29"/>
        <v>0</v>
      </c>
      <c r="H41" s="118">
        <f t="shared" si="29"/>
        <v>9.0572187911172192E-3</v>
      </c>
      <c r="I41" s="118">
        <f t="shared" si="29"/>
        <v>4.997263461395784E-4</v>
      </c>
      <c r="J41" s="118">
        <f t="shared" si="29"/>
        <v>6.8247016298672927E-4</v>
      </c>
      <c r="K41" s="118">
        <f t="shared" si="29"/>
        <v>0</v>
      </c>
      <c r="L41" s="118">
        <f t="shared" si="29"/>
        <v>0</v>
      </c>
      <c r="M41" s="118">
        <f t="shared" si="29"/>
        <v>1.6049815501090452E-5</v>
      </c>
      <c r="N41" s="118">
        <f t="shared" si="29"/>
        <v>8.1418634180081183E-5</v>
      </c>
      <c r="O41" s="118" t="str">
        <f t="shared" si="29"/>
        <v>--</v>
      </c>
      <c r="P41" s="118">
        <f t="shared" si="29"/>
        <v>5.0647573959159285E-5</v>
      </c>
      <c r="Q41" s="118">
        <f t="shared" si="29"/>
        <v>5.687051645009668E-5</v>
      </c>
      <c r="R41" s="118">
        <f t="shared" si="29"/>
        <v>1.0458686415370972E-5</v>
      </c>
      <c r="S41" s="118">
        <f t="shared" si="29"/>
        <v>1.8237136487503752E-5</v>
      </c>
      <c r="T41" s="118">
        <f t="shared" si="29"/>
        <v>2.2640717211209876E-5</v>
      </c>
      <c r="U41" s="118">
        <f t="shared" ref="U41" si="30">U22/U$25*100</f>
        <v>4.5829910756672138E-4</v>
      </c>
      <c r="V41" s="47"/>
      <c r="W41" s="47"/>
      <c r="X41" s="47"/>
    </row>
    <row r="42" spans="1:24" x14ac:dyDescent="0.2">
      <c r="A42" s="105"/>
      <c r="B42" s="35" t="s">
        <v>79</v>
      </c>
      <c r="C42" s="118">
        <f t="shared" ref="C42:T42" si="31">IFERROR(C23/C$25*100,"--")</f>
        <v>40.047182554660118</v>
      </c>
      <c r="D42" s="118">
        <f t="shared" si="31"/>
        <v>54.135273006157369</v>
      </c>
      <c r="E42" s="118">
        <f t="shared" si="31"/>
        <v>45.284936010665056</v>
      </c>
      <c r="F42" s="118">
        <f t="shared" si="31"/>
        <v>51.605150950099144</v>
      </c>
      <c r="G42" s="118">
        <f t="shared" si="31"/>
        <v>63.228154769646018</v>
      </c>
      <c r="H42" s="118">
        <f t="shared" si="31"/>
        <v>62.505316901555332</v>
      </c>
      <c r="I42" s="118">
        <f t="shared" si="31"/>
        <v>67.937543017186897</v>
      </c>
      <c r="J42" s="118">
        <f t="shared" si="31"/>
        <v>72.998015150582333</v>
      </c>
      <c r="K42" s="118">
        <f t="shared" si="31"/>
        <v>82.98885240246095</v>
      </c>
      <c r="L42" s="118">
        <f t="shared" si="31"/>
        <v>76.571896580927941</v>
      </c>
      <c r="M42" s="118">
        <f t="shared" si="31"/>
        <v>84.292771299870651</v>
      </c>
      <c r="N42" s="118">
        <f t="shared" si="31"/>
        <v>82.339677307701436</v>
      </c>
      <c r="O42" s="118">
        <f t="shared" si="31"/>
        <v>66.684217859538322</v>
      </c>
      <c r="P42" s="118">
        <f t="shared" si="31"/>
        <v>86.575187551935002</v>
      </c>
      <c r="Q42" s="118">
        <f t="shared" si="31"/>
        <v>85.141170787494104</v>
      </c>
      <c r="R42" s="118">
        <f t="shared" si="31"/>
        <v>79.384102844397958</v>
      </c>
      <c r="S42" s="118">
        <f t="shared" si="31"/>
        <v>68.591416753355816</v>
      </c>
      <c r="T42" s="118">
        <f t="shared" si="31"/>
        <v>63.038818577006715</v>
      </c>
      <c r="U42" s="118">
        <f t="shared" ref="U42" si="32">U23/U$25*100</f>
        <v>74.092292317779624</v>
      </c>
      <c r="V42" s="47"/>
      <c r="W42" s="47"/>
      <c r="X42" s="47"/>
    </row>
    <row r="43" spans="1:24" x14ac:dyDescent="0.2">
      <c r="A43" s="105"/>
      <c r="B43" s="35" t="s">
        <v>80</v>
      </c>
      <c r="C43" s="118">
        <f t="shared" ref="C43:T43" si="33">IFERROR(C24/C$25*100,"--")</f>
        <v>59.952817445339889</v>
      </c>
      <c r="D43" s="118">
        <f t="shared" si="33"/>
        <v>45.864726993842638</v>
      </c>
      <c r="E43" s="118">
        <f t="shared" si="33"/>
        <v>54.715063989334944</v>
      </c>
      <c r="F43" s="118">
        <f t="shared" si="33"/>
        <v>48.394849049900849</v>
      </c>
      <c r="G43" s="118">
        <f t="shared" si="33"/>
        <v>36.771845230353982</v>
      </c>
      <c r="H43" s="118">
        <f t="shared" si="33"/>
        <v>37.494683098444668</v>
      </c>
      <c r="I43" s="118">
        <f t="shared" si="33"/>
        <v>32.06245698281311</v>
      </c>
      <c r="J43" s="118">
        <f t="shared" si="33"/>
        <v>27.001984849417678</v>
      </c>
      <c r="K43" s="118">
        <f t="shared" si="33"/>
        <v>17.011147597539058</v>
      </c>
      <c r="L43" s="118">
        <f t="shared" si="33"/>
        <v>23.428103419072055</v>
      </c>
      <c r="M43" s="118">
        <f t="shared" si="33"/>
        <v>15.707228700129356</v>
      </c>
      <c r="N43" s="118">
        <f t="shared" si="33"/>
        <v>17.660322692298568</v>
      </c>
      <c r="O43" s="118">
        <f t="shared" si="33"/>
        <v>33.315782140461685</v>
      </c>
      <c r="P43" s="118">
        <f t="shared" si="33"/>
        <v>13.424812448064994</v>
      </c>
      <c r="Q43" s="118">
        <f t="shared" si="33"/>
        <v>14.858829212505894</v>
      </c>
      <c r="R43" s="118">
        <f t="shared" si="33"/>
        <v>20.615897155602045</v>
      </c>
      <c r="S43" s="118">
        <f t="shared" si="33"/>
        <v>31.408583246644177</v>
      </c>
      <c r="T43" s="118">
        <f t="shared" si="33"/>
        <v>36.961181422993285</v>
      </c>
      <c r="U43" s="118">
        <f t="shared" ref="U43" si="34">U24/U$25*100</f>
        <v>25.907707682220384</v>
      </c>
      <c r="V43" s="47"/>
      <c r="W43" s="47"/>
      <c r="X43" s="47"/>
    </row>
    <row r="44" spans="1:24" x14ac:dyDescent="0.2">
      <c r="A44" s="105"/>
      <c r="B44" s="35" t="s">
        <v>755</v>
      </c>
      <c r="C44" s="118">
        <f t="shared" ref="C44:T44" si="35">IFERROR(C25/C$25*100,"--")</f>
        <v>100</v>
      </c>
      <c r="D44" s="118">
        <f t="shared" si="35"/>
        <v>100</v>
      </c>
      <c r="E44" s="118">
        <f t="shared" si="35"/>
        <v>100</v>
      </c>
      <c r="F44" s="118">
        <f t="shared" si="35"/>
        <v>100</v>
      </c>
      <c r="G44" s="118">
        <f t="shared" si="35"/>
        <v>100</v>
      </c>
      <c r="H44" s="118">
        <f t="shared" si="35"/>
        <v>100</v>
      </c>
      <c r="I44" s="118">
        <f t="shared" si="35"/>
        <v>100</v>
      </c>
      <c r="J44" s="118">
        <f t="shared" si="35"/>
        <v>100</v>
      </c>
      <c r="K44" s="118">
        <f t="shared" si="35"/>
        <v>100</v>
      </c>
      <c r="L44" s="118">
        <f t="shared" si="35"/>
        <v>100</v>
      </c>
      <c r="M44" s="118">
        <f t="shared" si="35"/>
        <v>100</v>
      </c>
      <c r="N44" s="118">
        <f t="shared" si="35"/>
        <v>100</v>
      </c>
      <c r="O44" s="118">
        <f t="shared" si="35"/>
        <v>100</v>
      </c>
      <c r="P44" s="118">
        <f t="shared" si="35"/>
        <v>100</v>
      </c>
      <c r="Q44" s="118">
        <f t="shared" si="35"/>
        <v>100</v>
      </c>
      <c r="R44" s="118">
        <f t="shared" si="35"/>
        <v>100</v>
      </c>
      <c r="S44" s="118">
        <f t="shared" si="35"/>
        <v>100</v>
      </c>
      <c r="T44" s="118">
        <f t="shared" si="35"/>
        <v>100</v>
      </c>
      <c r="U44" s="118">
        <f t="shared" ref="U44" si="36">U25/U$25*100</f>
        <v>100</v>
      </c>
      <c r="V44" s="47"/>
      <c r="W44" s="47"/>
      <c r="X44" s="47"/>
    </row>
    <row r="45" spans="1:24" x14ac:dyDescent="0.2">
      <c r="A45" s="105"/>
      <c r="B45" s="35"/>
      <c r="C45" s="202" t="s">
        <v>77</v>
      </c>
      <c r="D45" s="202"/>
      <c r="E45" s="202"/>
      <c r="F45" s="202"/>
      <c r="G45" s="202"/>
      <c r="H45" s="202"/>
      <c r="I45" s="202"/>
      <c r="J45" s="202"/>
      <c r="K45" s="202"/>
      <c r="L45" s="202"/>
      <c r="M45" s="202"/>
      <c r="N45" s="202"/>
      <c r="O45" s="202"/>
      <c r="P45" s="202"/>
      <c r="Q45" s="202"/>
      <c r="R45" s="202"/>
      <c r="S45" s="202"/>
      <c r="T45" s="202"/>
      <c r="U45" s="202"/>
      <c r="V45" s="164"/>
      <c r="W45" s="76"/>
      <c r="X45" s="76"/>
    </row>
    <row r="46" spans="1:24"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c r="V46" s="64"/>
      <c r="W46" s="64"/>
      <c r="X46" s="64"/>
    </row>
    <row r="47" spans="1:24" ht="13.5" thickTop="1" x14ac:dyDescent="0.2">
      <c r="B47" s="1" t="s">
        <v>29</v>
      </c>
      <c r="C47" s="119" t="s">
        <v>28</v>
      </c>
      <c r="D47" s="120">
        <f>IFERROR((D9/C9)*100-100,"--")</f>
        <v>25.429975123367569</v>
      </c>
      <c r="E47" s="120">
        <f t="shared" ref="E47:T47" si="37">IFERROR((E9/D9)*100-100,"--")</f>
        <v>71.562534613982052</v>
      </c>
      <c r="F47" s="120">
        <f t="shared" si="37"/>
        <v>25.52722668215921</v>
      </c>
      <c r="G47" s="120">
        <f t="shared" si="37"/>
        <v>64.340717354530341</v>
      </c>
      <c r="H47" s="120">
        <f t="shared" si="37"/>
        <v>3.4729848895250939</v>
      </c>
      <c r="I47" s="120">
        <f t="shared" si="37"/>
        <v>69.247872488936736</v>
      </c>
      <c r="J47" s="120">
        <f t="shared" si="37"/>
        <v>33.262378368459025</v>
      </c>
      <c r="K47" s="120">
        <f t="shared" si="37"/>
        <v>-40.486713864241139</v>
      </c>
      <c r="L47" s="120">
        <f t="shared" si="37"/>
        <v>25.877350849293705</v>
      </c>
      <c r="M47" s="120">
        <f t="shared" si="37"/>
        <v>44.663837218443518</v>
      </c>
      <c r="N47" s="120">
        <f t="shared" si="37"/>
        <v>-10.538600845550079</v>
      </c>
      <c r="O47" s="120">
        <f t="shared" si="37"/>
        <v>36.479521897120321</v>
      </c>
      <c r="P47" s="120">
        <f t="shared" si="37"/>
        <v>-4.4329891295082007</v>
      </c>
      <c r="Q47" s="120">
        <f t="shared" si="37"/>
        <v>-7.9998071477427004</v>
      </c>
      <c r="R47" s="120">
        <f t="shared" si="37"/>
        <v>-42.798115770813205</v>
      </c>
      <c r="S47" s="120">
        <f t="shared" si="37"/>
        <v>-30.969364126191167</v>
      </c>
      <c r="T47" s="120">
        <f t="shared" si="37"/>
        <v>-19.281463642129822</v>
      </c>
      <c r="U47" s="39">
        <f>IFERROR(POWER(T9/C9,1/21)*100-100,"--")</f>
        <v>6.6188230913798662</v>
      </c>
      <c r="V47" s="64"/>
      <c r="W47" s="64"/>
      <c r="X47" s="64"/>
    </row>
    <row r="48" spans="1:24" x14ac:dyDescent="0.2">
      <c r="B48" s="1" t="s">
        <v>30</v>
      </c>
      <c r="C48" s="119" t="s">
        <v>28</v>
      </c>
      <c r="D48" s="120">
        <f t="shared" ref="D48:T48" si="38">IFERROR((D10/C10)*100-100,"--")</f>
        <v>1147.1532068534173</v>
      </c>
      <c r="E48" s="120">
        <f t="shared" si="38"/>
        <v>67.545681060756294</v>
      </c>
      <c r="F48" s="120">
        <f t="shared" si="38"/>
        <v>157.00695492152607</v>
      </c>
      <c r="G48" s="120">
        <f t="shared" si="38"/>
        <v>7.8728843635599759</v>
      </c>
      <c r="H48" s="120">
        <f t="shared" si="38"/>
        <v>-10.258269315889095</v>
      </c>
      <c r="I48" s="120">
        <f t="shared" si="38"/>
        <v>30.668056543625994</v>
      </c>
      <c r="J48" s="120">
        <f t="shared" si="38"/>
        <v>192.83269580486711</v>
      </c>
      <c r="K48" s="120">
        <f t="shared" si="38"/>
        <v>-20.508588239742679</v>
      </c>
      <c r="L48" s="120">
        <f t="shared" si="38"/>
        <v>-7.7196196695443149</v>
      </c>
      <c r="M48" s="120">
        <f t="shared" si="38"/>
        <v>181.16998715924979</v>
      </c>
      <c r="N48" s="120">
        <f t="shared" si="38"/>
        <v>24.579886272470446</v>
      </c>
      <c r="O48" s="120">
        <f t="shared" si="38"/>
        <v>-100</v>
      </c>
      <c r="P48" s="120" t="str">
        <f t="shared" si="38"/>
        <v>--</v>
      </c>
      <c r="Q48" s="120">
        <f t="shared" si="38"/>
        <v>-6.6771043252562521</v>
      </c>
      <c r="R48" s="120">
        <f t="shared" si="38"/>
        <v>-1.3166842979718751</v>
      </c>
      <c r="S48" s="120">
        <f t="shared" si="38"/>
        <v>-42.246716930768834</v>
      </c>
      <c r="T48" s="120">
        <f t="shared" si="38"/>
        <v>-50.59830466769121</v>
      </c>
      <c r="U48" s="39">
        <f t="shared" ref="U48:U63" si="39">IFERROR(POWER(T10/C10,1/21)*100-100,"--")</f>
        <v>29.250563262051514</v>
      </c>
      <c r="V48" s="64"/>
      <c r="W48" s="64"/>
      <c r="X48" s="64"/>
    </row>
    <row r="49" spans="1:24" x14ac:dyDescent="0.2">
      <c r="B49" s="1" t="s">
        <v>36</v>
      </c>
      <c r="C49" s="119" t="s">
        <v>28</v>
      </c>
      <c r="D49" s="120">
        <f t="shared" ref="D49:T49" si="40">IFERROR((D11/C11)*100-100,"--")</f>
        <v>8503.492783865262</v>
      </c>
      <c r="E49" s="120">
        <f t="shared" si="40"/>
        <v>-23.125390878957063</v>
      </c>
      <c r="F49" s="120">
        <f t="shared" si="40"/>
        <v>-30.257824546580451</v>
      </c>
      <c r="G49" s="120">
        <f t="shared" si="40"/>
        <v>106.02699173127726</v>
      </c>
      <c r="H49" s="120">
        <f t="shared" si="40"/>
        <v>-18.522013442337496</v>
      </c>
      <c r="I49" s="120">
        <f t="shared" si="40"/>
        <v>40.833685312761673</v>
      </c>
      <c r="J49" s="120">
        <f t="shared" si="40"/>
        <v>-40.676543244975463</v>
      </c>
      <c r="K49" s="120">
        <f t="shared" si="40"/>
        <v>-53.546168353925225</v>
      </c>
      <c r="L49" s="120">
        <f t="shared" si="40"/>
        <v>-72.231197338121618</v>
      </c>
      <c r="M49" s="120">
        <f t="shared" si="40"/>
        <v>453.28100544318102</v>
      </c>
      <c r="N49" s="120">
        <f t="shared" si="40"/>
        <v>25.409388968845747</v>
      </c>
      <c r="O49" s="120">
        <f t="shared" si="40"/>
        <v>45.32082384098797</v>
      </c>
      <c r="P49" s="120">
        <f t="shared" si="40"/>
        <v>-3.3801777027592266</v>
      </c>
      <c r="Q49" s="120">
        <f t="shared" si="40"/>
        <v>-12.223292736466334</v>
      </c>
      <c r="R49" s="120">
        <f t="shared" si="40"/>
        <v>-1.8972129886940508</v>
      </c>
      <c r="S49" s="120">
        <f t="shared" si="40"/>
        <v>-66.049760809518403</v>
      </c>
      <c r="T49" s="120">
        <f t="shared" si="40"/>
        <v>-22.640986111219263</v>
      </c>
      <c r="U49" s="39">
        <f t="shared" si="39"/>
        <v>14.872198608096483</v>
      </c>
      <c r="V49" s="64"/>
      <c r="W49" s="64"/>
      <c r="X49" s="64"/>
    </row>
    <row r="50" spans="1:24" x14ac:dyDescent="0.2">
      <c r="B50" s="1" t="s">
        <v>38</v>
      </c>
      <c r="C50" s="119" t="s">
        <v>28</v>
      </c>
      <c r="D50" s="120">
        <f t="shared" ref="D50:T50" si="41">IFERROR((D12/C12)*100-100,"--")</f>
        <v>202.07570158842623</v>
      </c>
      <c r="E50" s="120">
        <f t="shared" si="41"/>
        <v>-51.655320428543597</v>
      </c>
      <c r="F50" s="120">
        <f t="shared" si="41"/>
        <v>92.557114791260545</v>
      </c>
      <c r="G50" s="120">
        <f t="shared" si="41"/>
        <v>-5.9625926159220057</v>
      </c>
      <c r="H50" s="120">
        <f t="shared" si="41"/>
        <v>-56.90088804536105</v>
      </c>
      <c r="I50" s="120">
        <f t="shared" si="41"/>
        <v>215.05356765281425</v>
      </c>
      <c r="J50" s="120">
        <f t="shared" si="41"/>
        <v>693.36731339528205</v>
      </c>
      <c r="K50" s="120">
        <f t="shared" si="41"/>
        <v>-31.627200823004927</v>
      </c>
      <c r="L50" s="120">
        <f t="shared" si="41"/>
        <v>31.706812586742956</v>
      </c>
      <c r="M50" s="120">
        <f t="shared" si="41"/>
        <v>-49.42705082047906</v>
      </c>
      <c r="N50" s="120">
        <f t="shared" si="41"/>
        <v>23.710519203451284</v>
      </c>
      <c r="O50" s="120">
        <f t="shared" si="41"/>
        <v>-28.966564293779328</v>
      </c>
      <c r="P50" s="120">
        <f t="shared" si="41"/>
        <v>-2.776727035066628</v>
      </c>
      <c r="Q50" s="120">
        <f t="shared" si="41"/>
        <v>-54.243167816310716</v>
      </c>
      <c r="R50" s="120">
        <f t="shared" si="41"/>
        <v>-44.872663064347364</v>
      </c>
      <c r="S50" s="120">
        <f t="shared" si="41"/>
        <v>20.242208188190631</v>
      </c>
      <c r="T50" s="120">
        <f t="shared" si="41"/>
        <v>-50.124797946399433</v>
      </c>
      <c r="U50" s="39">
        <f t="shared" si="39"/>
        <v>2.4917363551615068</v>
      </c>
      <c r="V50" s="64"/>
      <c r="W50" s="64"/>
      <c r="X50" s="64"/>
    </row>
    <row r="51" spans="1:24" x14ac:dyDescent="0.2">
      <c r="B51" s="1" t="s">
        <v>34</v>
      </c>
      <c r="C51" s="119" t="s">
        <v>28</v>
      </c>
      <c r="D51" s="120">
        <f t="shared" ref="D51:T51" si="42">IFERROR((D13/C13)*100-100,"--")</f>
        <v>465.01028195002823</v>
      </c>
      <c r="E51" s="120">
        <f t="shared" si="42"/>
        <v>-51.478314358842773</v>
      </c>
      <c r="F51" s="120">
        <f t="shared" si="42"/>
        <v>-16.089400637815771</v>
      </c>
      <c r="G51" s="120">
        <f t="shared" si="42"/>
        <v>-4.4880452061916998</v>
      </c>
      <c r="H51" s="120">
        <f t="shared" si="42"/>
        <v>9.7278460494075318</v>
      </c>
      <c r="I51" s="120">
        <f t="shared" si="42"/>
        <v>-5.830164186673727</v>
      </c>
      <c r="J51" s="120">
        <f t="shared" si="42"/>
        <v>-14.96286390688509</v>
      </c>
      <c r="K51" s="120">
        <f t="shared" si="42"/>
        <v>-52.374207575413259</v>
      </c>
      <c r="L51" s="120">
        <f t="shared" si="42"/>
        <v>-6.5977291657639654</v>
      </c>
      <c r="M51" s="120">
        <f t="shared" si="42"/>
        <v>63.913287657336383</v>
      </c>
      <c r="N51" s="120">
        <f t="shared" si="42"/>
        <v>-31.002395317499236</v>
      </c>
      <c r="O51" s="120">
        <f t="shared" si="42"/>
        <v>11.173589842383507</v>
      </c>
      <c r="P51" s="120">
        <f t="shared" si="42"/>
        <v>-25.224102033357426</v>
      </c>
      <c r="Q51" s="120">
        <f t="shared" si="42"/>
        <v>7.7034626861254338</v>
      </c>
      <c r="R51" s="120">
        <f t="shared" si="42"/>
        <v>-16.162803432507786</v>
      </c>
      <c r="S51" s="120">
        <f t="shared" si="42"/>
        <v>-51.974363794724745</v>
      </c>
      <c r="T51" s="120">
        <f t="shared" si="42"/>
        <v>-9.4649892238364828</v>
      </c>
      <c r="U51" s="39">
        <f t="shared" si="39"/>
        <v>-5.3236537996162525</v>
      </c>
      <c r="V51" s="64"/>
      <c r="W51" s="64"/>
      <c r="X51" s="64"/>
    </row>
    <row r="52" spans="1:24" x14ac:dyDescent="0.2">
      <c r="B52" s="1" t="s">
        <v>44</v>
      </c>
      <c r="C52" s="119" t="s">
        <v>28</v>
      </c>
      <c r="D52" s="120" t="str">
        <f t="shared" ref="D52:T52" si="43">IFERROR((D14/C14)*100-100,"--")</f>
        <v>--</v>
      </c>
      <c r="E52" s="120">
        <f t="shared" si="43"/>
        <v>112.11980931368686</v>
      </c>
      <c r="F52" s="120">
        <f t="shared" si="43"/>
        <v>-46.295754570233235</v>
      </c>
      <c r="G52" s="120">
        <f t="shared" si="43"/>
        <v>95.278320565806098</v>
      </c>
      <c r="H52" s="120">
        <f t="shared" si="43"/>
        <v>276.48225631489225</v>
      </c>
      <c r="I52" s="120">
        <f t="shared" si="43"/>
        <v>-41.432358309498717</v>
      </c>
      <c r="J52" s="120">
        <f t="shared" si="43"/>
        <v>191.15627817503105</v>
      </c>
      <c r="K52" s="120">
        <f t="shared" si="43"/>
        <v>-17.339842906769604</v>
      </c>
      <c r="L52" s="120">
        <f t="shared" si="43"/>
        <v>349.87297097730999</v>
      </c>
      <c r="M52" s="120">
        <f t="shared" si="43"/>
        <v>-65.724109919824627</v>
      </c>
      <c r="N52" s="120">
        <f t="shared" si="43"/>
        <v>68.066783108565829</v>
      </c>
      <c r="O52" s="120">
        <f t="shared" si="43"/>
        <v>51.508775002446782</v>
      </c>
      <c r="P52" s="120">
        <f t="shared" si="43"/>
        <v>-4.9325882998923873</v>
      </c>
      <c r="Q52" s="120">
        <f t="shared" si="43"/>
        <v>104.38997022718533</v>
      </c>
      <c r="R52" s="120">
        <f t="shared" si="43"/>
        <v>-80.138868930799788</v>
      </c>
      <c r="S52" s="120">
        <f t="shared" si="43"/>
        <v>278.37097923391121</v>
      </c>
      <c r="T52" s="120">
        <f t="shared" si="43"/>
        <v>-29.045811502324597</v>
      </c>
      <c r="U52" s="39" t="str">
        <f t="shared" si="39"/>
        <v>--</v>
      </c>
      <c r="V52" s="64"/>
      <c r="W52" s="64"/>
      <c r="X52" s="64"/>
    </row>
    <row r="53" spans="1:24" x14ac:dyDescent="0.2">
      <c r="B53" s="1" t="s">
        <v>792</v>
      </c>
      <c r="C53" s="119" t="s">
        <v>28</v>
      </c>
      <c r="D53" s="120">
        <f t="shared" ref="D53:T53" si="44">IFERROR((D15/C15)*100-100,"--")</f>
        <v>1810.7962421068844</v>
      </c>
      <c r="E53" s="120">
        <f t="shared" si="44"/>
        <v>57.132379017957902</v>
      </c>
      <c r="F53" s="120">
        <f t="shared" si="44"/>
        <v>-29.063200496535032</v>
      </c>
      <c r="G53" s="120">
        <f t="shared" si="44"/>
        <v>35.061319526798371</v>
      </c>
      <c r="H53" s="120">
        <f t="shared" si="44"/>
        <v>653.45461748911816</v>
      </c>
      <c r="I53" s="120">
        <f t="shared" si="44"/>
        <v>-79.640089675583297</v>
      </c>
      <c r="J53" s="120">
        <f t="shared" si="44"/>
        <v>346.8320280325558</v>
      </c>
      <c r="K53" s="120">
        <f t="shared" si="44"/>
        <v>3.1621964240662805</v>
      </c>
      <c r="L53" s="120">
        <f t="shared" si="44"/>
        <v>-19.631713717645667</v>
      </c>
      <c r="M53" s="120">
        <f t="shared" si="44"/>
        <v>79.58806455533184</v>
      </c>
      <c r="N53" s="120">
        <f t="shared" si="44"/>
        <v>-7.6400917805617752</v>
      </c>
      <c r="O53" s="120" t="str">
        <f t="shared" si="44"/>
        <v>--</v>
      </c>
      <c r="P53" s="120" t="str">
        <f t="shared" si="44"/>
        <v>--</v>
      </c>
      <c r="Q53" s="120">
        <f t="shared" si="44"/>
        <v>83.545759086611383</v>
      </c>
      <c r="R53" s="120">
        <f t="shared" si="44"/>
        <v>-79.8513580526445</v>
      </c>
      <c r="S53" s="120">
        <f t="shared" si="44"/>
        <v>274.74685789223059</v>
      </c>
      <c r="T53" s="120">
        <f t="shared" si="44"/>
        <v>-29.060998483287207</v>
      </c>
      <c r="U53" s="39">
        <f t="shared" si="39"/>
        <v>32.650222053868077</v>
      </c>
      <c r="V53" s="64"/>
      <c r="W53" s="64"/>
      <c r="X53" s="64"/>
    </row>
    <row r="54" spans="1:24" x14ac:dyDescent="0.2">
      <c r="B54" s="1" t="s">
        <v>793</v>
      </c>
      <c r="C54" s="119" t="s">
        <v>28</v>
      </c>
      <c r="D54" s="120" t="str">
        <f t="shared" ref="D54:T54" si="45">IFERROR((D16/C16)*100-100,"--")</f>
        <v>--</v>
      </c>
      <c r="E54" s="120" t="str">
        <f t="shared" si="45"/>
        <v>--</v>
      </c>
      <c r="F54" s="120" t="str">
        <f t="shared" si="45"/>
        <v>--</v>
      </c>
      <c r="G54" s="120" t="str">
        <f t="shared" si="45"/>
        <v>--</v>
      </c>
      <c r="H54" s="120" t="str">
        <f t="shared" si="45"/>
        <v>--</v>
      </c>
      <c r="I54" s="120">
        <f t="shared" si="45"/>
        <v>-92.557137463074426</v>
      </c>
      <c r="J54" s="120">
        <f t="shared" si="45"/>
        <v>81.886004177857359</v>
      </c>
      <c r="K54" s="120">
        <f t="shared" si="45"/>
        <v>-100</v>
      </c>
      <c r="L54" s="120" t="str">
        <f t="shared" si="45"/>
        <v>--</v>
      </c>
      <c r="M54" s="120" t="str">
        <f t="shared" si="45"/>
        <v>--</v>
      </c>
      <c r="N54" s="120">
        <f t="shared" si="45"/>
        <v>472.0496894409938</v>
      </c>
      <c r="O54" s="120" t="str">
        <f t="shared" si="45"/>
        <v>--</v>
      </c>
      <c r="P54" s="120" t="str">
        <f t="shared" si="45"/>
        <v>--</v>
      </c>
      <c r="Q54" s="120">
        <f t="shared" si="45"/>
        <v>5.3482587064676466</v>
      </c>
      <c r="R54" s="120">
        <f t="shared" si="45"/>
        <v>-82.880755608028338</v>
      </c>
      <c r="S54" s="120">
        <f t="shared" si="45"/>
        <v>17.931034482758633</v>
      </c>
      <c r="T54" s="120">
        <f t="shared" si="45"/>
        <v>-22.222222222222214</v>
      </c>
      <c r="U54" s="39" t="str">
        <f t="shared" si="39"/>
        <v>--</v>
      </c>
      <c r="V54" s="64"/>
      <c r="W54" s="64"/>
      <c r="X54" s="64"/>
    </row>
    <row r="55" spans="1:24" x14ac:dyDescent="0.2">
      <c r="B55" s="1" t="s">
        <v>794</v>
      </c>
      <c r="C55" s="119" t="s">
        <v>28</v>
      </c>
      <c r="D55" s="120" t="str">
        <f t="shared" ref="D55:T55" si="46">IFERROR((D17/C17)*100-100,"--")</f>
        <v>--</v>
      </c>
      <c r="E55" s="120" t="str">
        <f t="shared" si="46"/>
        <v>--</v>
      </c>
      <c r="F55" s="120" t="str">
        <f t="shared" si="46"/>
        <v>--</v>
      </c>
      <c r="G55" s="120" t="str">
        <f t="shared" si="46"/>
        <v>--</v>
      </c>
      <c r="H55" s="120" t="str">
        <f t="shared" si="46"/>
        <v>--</v>
      </c>
      <c r="I55" s="120" t="str">
        <f t="shared" si="46"/>
        <v>--</v>
      </c>
      <c r="J55" s="120" t="str">
        <f t="shared" si="46"/>
        <v>--</v>
      </c>
      <c r="K55" s="120" t="str">
        <f t="shared" si="46"/>
        <v>--</v>
      </c>
      <c r="L55" s="120" t="str">
        <f t="shared" si="46"/>
        <v>--</v>
      </c>
      <c r="M55" s="120" t="str">
        <f t="shared" si="46"/>
        <v>--</v>
      </c>
      <c r="N55" s="120" t="str">
        <f t="shared" si="46"/>
        <v>--</v>
      </c>
      <c r="O55" s="120" t="str">
        <f t="shared" si="46"/>
        <v>--</v>
      </c>
      <c r="P55" s="120" t="str">
        <f t="shared" si="46"/>
        <v>--</v>
      </c>
      <c r="Q55" s="120" t="str">
        <f t="shared" si="46"/>
        <v>--</v>
      </c>
      <c r="R55" s="120" t="str">
        <f t="shared" si="46"/>
        <v>--</v>
      </c>
      <c r="S55" s="120" t="str">
        <f t="shared" si="46"/>
        <v>--</v>
      </c>
      <c r="T55" s="120" t="str">
        <f t="shared" si="46"/>
        <v>--</v>
      </c>
      <c r="U55" s="39" t="str">
        <f t="shared" si="39"/>
        <v>--</v>
      </c>
      <c r="V55" s="64"/>
      <c r="W55" s="64"/>
      <c r="X55" s="64"/>
    </row>
    <row r="56" spans="1:24" x14ac:dyDescent="0.2">
      <c r="B56" s="1" t="s">
        <v>795</v>
      </c>
      <c r="C56" s="119" t="s">
        <v>28</v>
      </c>
      <c r="D56" s="120" t="str">
        <f t="shared" ref="D56:T56" si="47">IFERROR((D18/C18)*100-100,"--")</f>
        <v>--</v>
      </c>
      <c r="E56" s="120" t="str">
        <f t="shared" si="47"/>
        <v>--</v>
      </c>
      <c r="F56" s="120" t="str">
        <f t="shared" si="47"/>
        <v>--</v>
      </c>
      <c r="G56" s="120" t="str">
        <f t="shared" si="47"/>
        <v>--</v>
      </c>
      <c r="H56" s="120" t="str">
        <f t="shared" si="47"/>
        <v>--</v>
      </c>
      <c r="I56" s="120" t="str">
        <f t="shared" si="47"/>
        <v>--</v>
      </c>
      <c r="J56" s="120" t="str">
        <f t="shared" si="47"/>
        <v>--</v>
      </c>
      <c r="K56" s="120" t="str">
        <f t="shared" si="47"/>
        <v>--</v>
      </c>
      <c r="L56" s="120" t="str">
        <f t="shared" si="47"/>
        <v>--</v>
      </c>
      <c r="M56" s="120" t="str">
        <f t="shared" si="47"/>
        <v>--</v>
      </c>
      <c r="N56" s="120" t="str">
        <f t="shared" si="47"/>
        <v>--</v>
      </c>
      <c r="O56" s="120" t="str">
        <f t="shared" si="47"/>
        <v>--</v>
      </c>
      <c r="P56" s="120" t="str">
        <f t="shared" si="47"/>
        <v>--</v>
      </c>
      <c r="Q56" s="120" t="str">
        <f t="shared" si="47"/>
        <v>--</v>
      </c>
      <c r="R56" s="120" t="str">
        <f t="shared" si="47"/>
        <v>--</v>
      </c>
      <c r="S56" s="120" t="str">
        <f t="shared" si="47"/>
        <v>--</v>
      </c>
      <c r="T56" s="120" t="str">
        <f t="shared" si="47"/>
        <v>--</v>
      </c>
      <c r="U56" s="39" t="str">
        <f t="shared" si="39"/>
        <v>--</v>
      </c>
      <c r="V56" s="64"/>
      <c r="W56" s="64"/>
      <c r="X56" s="64"/>
    </row>
    <row r="57" spans="1:24" x14ac:dyDescent="0.2">
      <c r="B57" s="1" t="s">
        <v>796</v>
      </c>
      <c r="C57" s="119" t="s">
        <v>28</v>
      </c>
      <c r="D57" s="120" t="str">
        <f t="shared" ref="D57:T57" si="48">IFERROR((D19/C19)*100-100,"--")</f>
        <v>--</v>
      </c>
      <c r="E57" s="120" t="str">
        <f t="shared" si="48"/>
        <v>--</v>
      </c>
      <c r="F57" s="120" t="str">
        <f t="shared" si="48"/>
        <v>--</v>
      </c>
      <c r="G57" s="120" t="str">
        <f t="shared" si="48"/>
        <v>--</v>
      </c>
      <c r="H57" s="120" t="str">
        <f t="shared" si="48"/>
        <v>--</v>
      </c>
      <c r="I57" s="120" t="str">
        <f t="shared" si="48"/>
        <v>--</v>
      </c>
      <c r="J57" s="120" t="str">
        <f t="shared" si="48"/>
        <v>--</v>
      </c>
      <c r="K57" s="120" t="str">
        <f t="shared" si="48"/>
        <v>--</v>
      </c>
      <c r="L57" s="120" t="str">
        <f t="shared" si="48"/>
        <v>--</v>
      </c>
      <c r="M57" s="120" t="str">
        <f t="shared" si="48"/>
        <v>--</v>
      </c>
      <c r="N57" s="120" t="str">
        <f t="shared" si="48"/>
        <v>--</v>
      </c>
      <c r="O57" s="120" t="str">
        <f t="shared" si="48"/>
        <v>--</v>
      </c>
      <c r="P57" s="120" t="str">
        <f t="shared" si="48"/>
        <v>--</v>
      </c>
      <c r="Q57" s="120" t="str">
        <f t="shared" si="48"/>
        <v>--</v>
      </c>
      <c r="R57" s="120" t="str">
        <f t="shared" si="48"/>
        <v>--</v>
      </c>
      <c r="S57" s="120" t="str">
        <f t="shared" si="48"/>
        <v>--</v>
      </c>
      <c r="T57" s="120" t="str">
        <f t="shared" si="48"/>
        <v>--</v>
      </c>
      <c r="U57" s="39" t="str">
        <f t="shared" si="39"/>
        <v>--</v>
      </c>
      <c r="V57" s="64"/>
      <c r="W57" s="64"/>
      <c r="X57" s="64"/>
    </row>
    <row r="58" spans="1:24" x14ac:dyDescent="0.2">
      <c r="B58" s="1" t="s">
        <v>797</v>
      </c>
      <c r="C58" s="119" t="s">
        <v>28</v>
      </c>
      <c r="D58" s="120" t="str">
        <f t="shared" ref="D58:T58" si="49">IFERROR((D20/C20)*100-100,"--")</f>
        <v>--</v>
      </c>
      <c r="E58" s="120" t="str">
        <f t="shared" si="49"/>
        <v>--</v>
      </c>
      <c r="F58" s="120" t="str">
        <f t="shared" si="49"/>
        <v>--</v>
      </c>
      <c r="G58" s="120" t="str">
        <f t="shared" si="49"/>
        <v>--</v>
      </c>
      <c r="H58" s="120" t="str">
        <f t="shared" si="49"/>
        <v>--</v>
      </c>
      <c r="I58" s="120" t="str">
        <f t="shared" si="49"/>
        <v>--</v>
      </c>
      <c r="J58" s="120" t="str">
        <f t="shared" si="49"/>
        <v>--</v>
      </c>
      <c r="K58" s="120" t="str">
        <f t="shared" si="49"/>
        <v>--</v>
      </c>
      <c r="L58" s="120" t="str">
        <f t="shared" si="49"/>
        <v>--</v>
      </c>
      <c r="M58" s="120" t="str">
        <f t="shared" si="49"/>
        <v>--</v>
      </c>
      <c r="N58" s="120" t="str">
        <f t="shared" si="49"/>
        <v>--</v>
      </c>
      <c r="O58" s="120" t="str">
        <f t="shared" si="49"/>
        <v>--</v>
      </c>
      <c r="P58" s="120" t="str">
        <f t="shared" si="49"/>
        <v>--</v>
      </c>
      <c r="Q58" s="120" t="str">
        <f t="shared" si="49"/>
        <v>--</v>
      </c>
      <c r="R58" s="120" t="str">
        <f t="shared" si="49"/>
        <v>--</v>
      </c>
      <c r="S58" s="120" t="str">
        <f t="shared" si="49"/>
        <v>--</v>
      </c>
      <c r="T58" s="120" t="str">
        <f t="shared" si="49"/>
        <v>--</v>
      </c>
      <c r="U58" s="39" t="str">
        <f t="shared" si="39"/>
        <v>--</v>
      </c>
      <c r="V58" s="64"/>
      <c r="W58" s="64"/>
      <c r="X58" s="64"/>
    </row>
    <row r="59" spans="1:24" x14ac:dyDescent="0.2">
      <c r="B59" s="1" t="s">
        <v>798</v>
      </c>
      <c r="C59" s="119" t="s">
        <v>28</v>
      </c>
      <c r="D59" s="120">
        <f t="shared" ref="D59:T59" si="50">IFERROR((D21/C21)*100-100,"--")</f>
        <v>-100</v>
      </c>
      <c r="E59" s="120" t="str">
        <f t="shared" si="50"/>
        <v>--</v>
      </c>
      <c r="F59" s="120" t="str">
        <f t="shared" si="50"/>
        <v>--</v>
      </c>
      <c r="G59" s="120" t="str">
        <f t="shared" si="50"/>
        <v>--</v>
      </c>
      <c r="H59" s="120" t="str">
        <f t="shared" si="50"/>
        <v>--</v>
      </c>
      <c r="I59" s="120" t="str">
        <f t="shared" si="50"/>
        <v>--</v>
      </c>
      <c r="J59" s="120" t="str">
        <f t="shared" si="50"/>
        <v>--</v>
      </c>
      <c r="K59" s="120" t="str">
        <f t="shared" si="50"/>
        <v>--</v>
      </c>
      <c r="L59" s="120" t="str">
        <f t="shared" si="50"/>
        <v>--</v>
      </c>
      <c r="M59" s="120" t="str">
        <f t="shared" si="50"/>
        <v>--</v>
      </c>
      <c r="N59" s="120" t="str">
        <f t="shared" si="50"/>
        <v>--</v>
      </c>
      <c r="O59" s="120" t="str">
        <f t="shared" si="50"/>
        <v>--</v>
      </c>
      <c r="P59" s="120" t="str">
        <f t="shared" si="50"/>
        <v>--</v>
      </c>
      <c r="Q59" s="120" t="str">
        <f t="shared" si="50"/>
        <v>--</v>
      </c>
      <c r="R59" s="120" t="str">
        <f t="shared" si="50"/>
        <v>--</v>
      </c>
      <c r="S59" s="120" t="str">
        <f t="shared" si="50"/>
        <v>--</v>
      </c>
      <c r="T59" s="120" t="str">
        <f t="shared" si="50"/>
        <v>--</v>
      </c>
      <c r="U59" s="39">
        <f t="shared" si="39"/>
        <v>-100</v>
      </c>
      <c r="V59" s="64"/>
      <c r="W59" s="64"/>
      <c r="X59" s="64"/>
    </row>
    <row r="60" spans="1:24" x14ac:dyDescent="0.2">
      <c r="B60" s="1" t="s">
        <v>799</v>
      </c>
      <c r="C60" s="119" t="s">
        <v>28</v>
      </c>
      <c r="D60" s="120">
        <f t="shared" ref="D60:T60" si="51">IFERROR((D22/C22)*100-100,"--")</f>
        <v>-100</v>
      </c>
      <c r="E60" s="120" t="str">
        <f t="shared" si="51"/>
        <v>--</v>
      </c>
      <c r="F60" s="120" t="str">
        <f t="shared" si="51"/>
        <v>--</v>
      </c>
      <c r="G60" s="120" t="str">
        <f t="shared" si="51"/>
        <v>--</v>
      </c>
      <c r="H60" s="120" t="str">
        <f t="shared" si="51"/>
        <v>--</v>
      </c>
      <c r="I60" s="120">
        <f t="shared" si="51"/>
        <v>-92.557137463074426</v>
      </c>
      <c r="J60" s="120">
        <f t="shared" si="51"/>
        <v>81.886004177857359</v>
      </c>
      <c r="K60" s="120">
        <f t="shared" si="51"/>
        <v>-100</v>
      </c>
      <c r="L60" s="120" t="str">
        <f t="shared" si="51"/>
        <v>--</v>
      </c>
      <c r="M60" s="120" t="str">
        <f t="shared" si="51"/>
        <v>--</v>
      </c>
      <c r="N60" s="120">
        <f t="shared" si="51"/>
        <v>472.0496894409938</v>
      </c>
      <c r="O60" s="120" t="str">
        <f t="shared" si="51"/>
        <v>--</v>
      </c>
      <c r="P60" s="120" t="str">
        <f t="shared" si="51"/>
        <v>--</v>
      </c>
      <c r="Q60" s="120">
        <f t="shared" si="51"/>
        <v>5.3482587064676466</v>
      </c>
      <c r="R60" s="120">
        <f t="shared" si="51"/>
        <v>-82.880755608028338</v>
      </c>
      <c r="S60" s="120">
        <f t="shared" si="51"/>
        <v>17.931034482758633</v>
      </c>
      <c r="T60" s="120">
        <f t="shared" si="51"/>
        <v>-22.222222222222214</v>
      </c>
      <c r="U60" s="39">
        <f t="shared" si="39"/>
        <v>-16.901961364888479</v>
      </c>
      <c r="V60" s="64"/>
      <c r="W60" s="64"/>
      <c r="X60" s="64"/>
    </row>
    <row r="61" spans="1:24" x14ac:dyDescent="0.2">
      <c r="A61" s="105"/>
      <c r="B61" s="35" t="s">
        <v>79</v>
      </c>
      <c r="C61" s="119" t="s">
        <v>28</v>
      </c>
      <c r="D61" s="120">
        <f t="shared" ref="D61:T61" si="52">IFERROR((D23/C23)*100-100,"--")</f>
        <v>403.27483099171519</v>
      </c>
      <c r="E61" s="120">
        <f t="shared" si="52"/>
        <v>-14.110394382076038</v>
      </c>
      <c r="F61" s="120">
        <f t="shared" si="52"/>
        <v>11.402455403096837</v>
      </c>
      <c r="G61" s="120">
        <f t="shared" si="52"/>
        <v>48.316115163956226</v>
      </c>
      <c r="H61" s="120">
        <f t="shared" si="52"/>
        <v>-6.3972257029393518</v>
      </c>
      <c r="I61" s="120">
        <f t="shared" si="52"/>
        <v>46.620766457682151</v>
      </c>
      <c r="J61" s="120">
        <f t="shared" si="52"/>
        <v>43.103110827677114</v>
      </c>
      <c r="K61" s="120">
        <f t="shared" si="52"/>
        <v>-35.395810608795102</v>
      </c>
      <c r="L61" s="120">
        <f t="shared" si="52"/>
        <v>4.3897475404322677</v>
      </c>
      <c r="M61" s="120">
        <f t="shared" si="52"/>
        <v>92.320926587625507</v>
      </c>
      <c r="N61" s="120">
        <f t="shared" si="52"/>
        <v>10.153630163849471</v>
      </c>
      <c r="O61" s="120">
        <f t="shared" si="52"/>
        <v>-44.113513737559963</v>
      </c>
      <c r="P61" s="120">
        <f t="shared" si="52"/>
        <v>164.02135717428251</v>
      </c>
      <c r="Q61" s="120">
        <f t="shared" si="52"/>
        <v>-7.7332945569919218</v>
      </c>
      <c r="R61" s="120">
        <f t="shared" si="52"/>
        <v>-13.20623148890266</v>
      </c>
      <c r="S61" s="120">
        <f t="shared" si="52"/>
        <v>-41.563414241056797</v>
      </c>
      <c r="T61" s="120">
        <f t="shared" si="52"/>
        <v>-42.421507419394224</v>
      </c>
      <c r="U61" s="39">
        <f t="shared" si="39"/>
        <v>10.387654762558867</v>
      </c>
      <c r="V61" s="64"/>
      <c r="W61" s="64"/>
      <c r="X61" s="64"/>
    </row>
    <row r="62" spans="1:24" x14ac:dyDescent="0.2">
      <c r="A62" s="105"/>
      <c r="B62" s="35" t="s">
        <v>80</v>
      </c>
      <c r="C62" s="119" t="s">
        <v>28</v>
      </c>
      <c r="D62" s="120">
        <f t="shared" ref="D62:T62" si="53">IFERROR((D24/C24)*100-100,"--")</f>
        <v>184.81710208778878</v>
      </c>
      <c r="E62" s="120">
        <f t="shared" si="53"/>
        <v>22.488489816966251</v>
      </c>
      <c r="F62" s="120">
        <f t="shared" si="53"/>
        <v>-13.533536432517408</v>
      </c>
      <c r="G62" s="120">
        <f t="shared" si="53"/>
        <v>-8.0213204525742015</v>
      </c>
      <c r="H62" s="120">
        <f t="shared" si="53"/>
        <v>-3.4535007284605399</v>
      </c>
      <c r="I62" s="120">
        <f t="shared" si="53"/>
        <v>15.353220217153535</v>
      </c>
      <c r="J62" s="120">
        <f t="shared" si="53"/>
        <v>12.162259358777078</v>
      </c>
      <c r="K62" s="120">
        <f t="shared" si="53"/>
        <v>-64.199433597830676</v>
      </c>
      <c r="L62" s="120">
        <f t="shared" si="53"/>
        <v>55.81588185171077</v>
      </c>
      <c r="M62" s="120">
        <f t="shared" si="53"/>
        <v>17.129974609952711</v>
      </c>
      <c r="N62" s="120">
        <f t="shared" si="53"/>
        <v>26.788263417993804</v>
      </c>
      <c r="O62" s="120">
        <f t="shared" si="53"/>
        <v>30.180004673729741</v>
      </c>
      <c r="P62" s="120">
        <f t="shared" si="53"/>
        <v>-18.054163393422442</v>
      </c>
      <c r="Q62" s="120">
        <f t="shared" si="53"/>
        <v>3.8425156353933119</v>
      </c>
      <c r="R62" s="120">
        <f t="shared" si="53"/>
        <v>29.155311289122267</v>
      </c>
      <c r="S62" s="120">
        <f t="shared" si="53"/>
        <v>3.0373568367614894</v>
      </c>
      <c r="T62" s="120">
        <f t="shared" si="53"/>
        <v>-26.274199596985667</v>
      </c>
      <c r="U62" s="39">
        <f t="shared" si="39"/>
        <v>5.5686090642503245</v>
      </c>
      <c r="V62" s="64"/>
      <c r="W62" s="64"/>
      <c r="X62" s="64"/>
    </row>
    <row r="63" spans="1:24" x14ac:dyDescent="0.2">
      <c r="A63" s="105"/>
      <c r="B63" s="35" t="s">
        <v>755</v>
      </c>
      <c r="C63" s="119" t="s">
        <v>28</v>
      </c>
      <c r="D63" s="120">
        <f t="shared" ref="D63:T63" si="54">IFERROR((D25/C25)*100-100,"--")</f>
        <v>272.30326758670873</v>
      </c>
      <c r="E63" s="120">
        <f t="shared" si="54"/>
        <v>2.6755839386073177</v>
      </c>
      <c r="F63" s="120">
        <f t="shared" si="54"/>
        <v>-2.2412884861348346</v>
      </c>
      <c r="G63" s="120">
        <f t="shared" si="54"/>
        <v>21.051698238751243</v>
      </c>
      <c r="H63" s="120">
        <f t="shared" si="54"/>
        <v>-5.314763711316715</v>
      </c>
      <c r="I63" s="120">
        <f t="shared" si="54"/>
        <v>34.897099082136293</v>
      </c>
      <c r="J63" s="120">
        <f t="shared" si="54"/>
        <v>33.182713635344953</v>
      </c>
      <c r="K63" s="120">
        <f t="shared" si="54"/>
        <v>-43.173360524377877</v>
      </c>
      <c r="L63" s="120">
        <f t="shared" si="54"/>
        <v>13.137923151832524</v>
      </c>
      <c r="M63" s="120">
        <f t="shared" si="54"/>
        <v>74.705112596511526</v>
      </c>
      <c r="N63" s="120">
        <f t="shared" si="54"/>
        <v>12.766470052505682</v>
      </c>
      <c r="O63" s="120">
        <f t="shared" si="54"/>
        <v>-30.993038646663948</v>
      </c>
      <c r="P63" s="120">
        <f t="shared" si="54"/>
        <v>103.36147341083444</v>
      </c>
      <c r="Q63" s="120">
        <f t="shared" si="54"/>
        <v>-6.1792637493202136</v>
      </c>
      <c r="R63" s="120">
        <f t="shared" si="54"/>
        <v>-6.9118021957333156</v>
      </c>
      <c r="S63" s="120">
        <f t="shared" si="54"/>
        <v>-32.368565145048279</v>
      </c>
      <c r="T63" s="120">
        <f t="shared" si="54"/>
        <v>-37.349866799901143</v>
      </c>
      <c r="U63" s="39">
        <f t="shared" si="39"/>
        <v>8.0283730081449107</v>
      </c>
      <c r="V63" s="64"/>
      <c r="W63" s="64"/>
      <c r="X63" s="64"/>
    </row>
    <row r="64" spans="1:24" ht="13.5" thickBot="1" x14ac:dyDescent="0.25">
      <c r="A64" s="107"/>
      <c r="B64" s="107"/>
      <c r="C64" s="117"/>
      <c r="D64" s="117"/>
      <c r="E64" s="117"/>
      <c r="F64" s="117"/>
      <c r="G64" s="117"/>
      <c r="H64" s="117"/>
      <c r="I64" s="117"/>
      <c r="J64" s="117"/>
      <c r="K64" s="117"/>
      <c r="L64" s="117"/>
      <c r="M64" s="117"/>
      <c r="N64" s="117"/>
      <c r="O64" s="117"/>
      <c r="P64" s="117"/>
      <c r="Q64" s="117"/>
      <c r="R64" s="117"/>
      <c r="S64" s="117"/>
      <c r="T64" s="117"/>
      <c r="U64" s="117"/>
      <c r="V64" s="64"/>
      <c r="W64" s="64"/>
      <c r="X64" s="64"/>
    </row>
    <row r="65" spans="1:24" ht="13.5" thickTop="1" x14ac:dyDescent="0.2">
      <c r="A65" s="13" t="s">
        <v>668</v>
      </c>
      <c r="B65" s="13"/>
      <c r="C65" s="37"/>
      <c r="D65" s="37"/>
      <c r="E65" s="37"/>
      <c r="F65" s="37"/>
      <c r="G65" s="37"/>
      <c r="H65" s="37"/>
      <c r="I65" s="37"/>
      <c r="J65" s="37"/>
      <c r="K65" s="37"/>
      <c r="L65" s="37"/>
      <c r="M65" s="37"/>
      <c r="N65" s="37"/>
      <c r="O65" s="37"/>
      <c r="P65" s="37"/>
      <c r="Q65" s="37"/>
      <c r="R65" s="37"/>
      <c r="S65" s="37"/>
      <c r="T65" s="37"/>
      <c r="U65" s="37"/>
      <c r="V65" s="64"/>
      <c r="W65" s="64"/>
      <c r="X65" s="64"/>
    </row>
    <row r="66" spans="1:24" x14ac:dyDescent="0.2">
      <c r="A66" s="34"/>
      <c r="B66" s="35"/>
      <c r="C66" s="64"/>
      <c r="D66" s="64"/>
      <c r="E66" s="64"/>
      <c r="F66" s="64"/>
      <c r="G66" s="64"/>
      <c r="H66" s="64"/>
      <c r="I66" s="64"/>
      <c r="J66" s="64"/>
      <c r="K66" s="64"/>
      <c r="L66" s="64"/>
      <c r="M66" s="64"/>
      <c r="N66" s="64"/>
      <c r="O66" s="64"/>
      <c r="P66" s="64"/>
      <c r="Q66" s="64"/>
      <c r="R66" s="64"/>
      <c r="S66" s="64"/>
      <c r="T66" s="64"/>
      <c r="U66" s="64"/>
      <c r="V66" s="64"/>
      <c r="W66" s="64"/>
      <c r="X66" s="64"/>
    </row>
    <row r="67" spans="1:24" x14ac:dyDescent="0.2">
      <c r="A67" s="34"/>
      <c r="B67" s="35"/>
      <c r="C67" s="64"/>
      <c r="D67" s="64"/>
      <c r="E67" s="64"/>
      <c r="F67" s="64"/>
      <c r="G67" s="64"/>
      <c r="H67" s="64"/>
      <c r="I67" s="64"/>
      <c r="J67" s="64"/>
      <c r="K67" s="64"/>
      <c r="L67" s="64"/>
      <c r="M67" s="64"/>
      <c r="N67" s="64"/>
      <c r="O67" s="64"/>
      <c r="P67" s="64"/>
      <c r="Q67" s="64"/>
      <c r="R67" s="64"/>
      <c r="S67" s="64"/>
      <c r="T67" s="64"/>
      <c r="U67" s="64"/>
      <c r="V67" s="64"/>
      <c r="W67" s="64"/>
      <c r="X67" s="64"/>
    </row>
    <row r="68" spans="1:24" x14ac:dyDescent="0.2">
      <c r="A68" s="34"/>
      <c r="B68" s="35"/>
      <c r="C68" s="64"/>
      <c r="D68" s="64"/>
      <c r="E68" s="64"/>
      <c r="F68" s="64"/>
      <c r="G68" s="64"/>
      <c r="H68" s="64"/>
      <c r="I68" s="64"/>
      <c r="J68" s="64"/>
      <c r="K68" s="64"/>
      <c r="L68" s="64"/>
      <c r="M68" s="64"/>
      <c r="N68" s="64"/>
      <c r="O68" s="64"/>
      <c r="P68" s="64"/>
      <c r="Q68" s="64"/>
      <c r="R68" s="64"/>
      <c r="S68" s="64"/>
      <c r="T68" s="64"/>
      <c r="U68" s="64"/>
      <c r="V68" s="64"/>
      <c r="W68" s="64"/>
      <c r="X68" s="64"/>
    </row>
    <row r="69" spans="1:24" x14ac:dyDescent="0.2">
      <c r="A69" s="34"/>
      <c r="B69" s="35"/>
      <c r="C69" s="64"/>
      <c r="D69" s="64"/>
      <c r="E69" s="64"/>
      <c r="F69" s="64"/>
      <c r="G69" s="64"/>
      <c r="H69" s="64"/>
      <c r="I69" s="64"/>
      <c r="J69" s="64"/>
      <c r="K69" s="64"/>
      <c r="L69" s="64"/>
      <c r="M69" s="64"/>
      <c r="N69" s="64"/>
      <c r="O69" s="64"/>
      <c r="P69" s="64"/>
      <c r="Q69" s="64"/>
      <c r="R69" s="64"/>
      <c r="S69" s="64"/>
      <c r="T69" s="64"/>
      <c r="U69" s="64"/>
      <c r="V69" s="64"/>
      <c r="W69" s="64"/>
      <c r="X69" s="64"/>
    </row>
    <row r="70" spans="1:24" x14ac:dyDescent="0.2">
      <c r="A70" s="34"/>
      <c r="B70" s="35"/>
      <c r="C70" s="64"/>
      <c r="D70" s="64"/>
      <c r="E70" s="64"/>
      <c r="F70" s="64"/>
      <c r="G70" s="64"/>
      <c r="H70" s="64"/>
      <c r="I70" s="64"/>
      <c r="J70" s="64"/>
      <c r="K70" s="64"/>
      <c r="L70" s="64"/>
      <c r="M70" s="64"/>
      <c r="N70" s="64"/>
      <c r="O70" s="64"/>
      <c r="P70" s="64"/>
      <c r="Q70" s="64"/>
      <c r="R70" s="64"/>
      <c r="S70" s="64"/>
      <c r="T70" s="64"/>
      <c r="U70" s="64"/>
      <c r="V70" s="64"/>
      <c r="W70" s="64"/>
      <c r="X70" s="64"/>
    </row>
    <row r="71" spans="1:24" x14ac:dyDescent="0.2">
      <c r="A71" s="34"/>
      <c r="B71" s="35"/>
      <c r="C71" s="59"/>
      <c r="D71" s="59"/>
      <c r="E71" s="59"/>
      <c r="F71" s="59"/>
      <c r="G71" s="59"/>
      <c r="H71" s="59"/>
      <c r="I71" s="59"/>
      <c r="J71" s="59"/>
      <c r="K71" s="59"/>
      <c r="L71" s="59"/>
      <c r="M71" s="59"/>
      <c r="N71" s="59"/>
      <c r="O71" s="59"/>
      <c r="P71" s="59"/>
      <c r="Q71" s="59"/>
      <c r="R71" s="59"/>
      <c r="S71" s="59"/>
      <c r="T71" s="59"/>
      <c r="U71" s="59"/>
      <c r="V71" s="59"/>
      <c r="W71" s="59"/>
      <c r="X71" s="59"/>
    </row>
    <row r="72" spans="1:24" x14ac:dyDescent="0.2">
      <c r="A72" s="34"/>
      <c r="B72" s="35"/>
      <c r="C72" s="59"/>
      <c r="D72" s="59"/>
      <c r="E72" s="59"/>
      <c r="F72" s="59"/>
      <c r="G72" s="59"/>
      <c r="H72" s="59"/>
      <c r="I72" s="59"/>
      <c r="J72" s="59"/>
      <c r="K72" s="59"/>
      <c r="L72" s="59"/>
      <c r="M72" s="59"/>
      <c r="N72" s="59"/>
      <c r="O72" s="59"/>
      <c r="P72" s="59"/>
      <c r="Q72" s="59"/>
      <c r="R72" s="59"/>
      <c r="S72" s="59"/>
      <c r="T72" s="59"/>
      <c r="U72" s="59"/>
      <c r="V72" s="59"/>
      <c r="W72" s="59"/>
      <c r="X72" s="59"/>
    </row>
    <row r="73" spans="1:24" x14ac:dyDescent="0.2">
      <c r="A73" s="34"/>
      <c r="B73" s="35"/>
      <c r="C73" s="59"/>
      <c r="D73" s="59"/>
      <c r="E73" s="59"/>
      <c r="F73" s="59"/>
      <c r="G73" s="59"/>
      <c r="H73" s="59"/>
      <c r="I73" s="59"/>
      <c r="J73" s="59"/>
      <c r="K73" s="59"/>
      <c r="L73" s="59"/>
      <c r="M73" s="59"/>
      <c r="N73" s="59"/>
      <c r="O73" s="59"/>
      <c r="P73" s="59"/>
      <c r="Q73" s="59"/>
      <c r="R73" s="59"/>
      <c r="S73" s="59"/>
      <c r="T73" s="59"/>
      <c r="U73" s="59"/>
      <c r="V73" s="59"/>
      <c r="W73" s="59"/>
      <c r="X73" s="59"/>
    </row>
    <row r="74" spans="1:24" x14ac:dyDescent="0.2">
      <c r="A74" s="34"/>
      <c r="B74" s="35"/>
      <c r="C74" s="207"/>
      <c r="D74" s="207"/>
      <c r="E74" s="207"/>
      <c r="F74" s="207"/>
      <c r="G74" s="207"/>
      <c r="H74" s="207"/>
      <c r="I74" s="207"/>
      <c r="J74" s="207"/>
      <c r="K74" s="207"/>
      <c r="L74" s="207"/>
      <c r="M74" s="207"/>
      <c r="N74" s="207"/>
      <c r="O74" s="207"/>
      <c r="P74" s="207"/>
      <c r="Q74" s="207"/>
      <c r="R74" s="207"/>
      <c r="S74" s="207"/>
      <c r="T74" s="207"/>
      <c r="U74" s="207"/>
      <c r="V74" s="207"/>
      <c r="W74" s="207"/>
      <c r="X74" s="207"/>
    </row>
    <row r="75" spans="1:24" x14ac:dyDescent="0.2">
      <c r="A75" s="34"/>
      <c r="B75" s="35"/>
      <c r="C75" s="59"/>
      <c r="D75" s="59"/>
      <c r="E75" s="59"/>
      <c r="F75" s="59"/>
      <c r="G75" s="59"/>
      <c r="H75" s="59"/>
      <c r="I75" s="59"/>
      <c r="J75" s="59"/>
      <c r="K75" s="59"/>
      <c r="L75" s="59"/>
      <c r="M75" s="59"/>
      <c r="N75" s="59"/>
      <c r="O75" s="59"/>
      <c r="P75" s="59"/>
      <c r="Q75" s="59"/>
      <c r="R75" s="59"/>
      <c r="S75" s="59"/>
      <c r="T75" s="59"/>
      <c r="U75" s="59"/>
      <c r="V75" s="59"/>
      <c r="W75" s="59"/>
      <c r="X75" s="59"/>
    </row>
    <row r="76" spans="1:24" x14ac:dyDescent="0.2">
      <c r="A76" s="34"/>
      <c r="B76" s="35"/>
      <c r="C76" s="60"/>
      <c r="D76" s="51"/>
      <c r="E76" s="51"/>
      <c r="F76" s="51"/>
      <c r="G76" s="51"/>
      <c r="H76" s="51"/>
      <c r="I76" s="51"/>
      <c r="J76" s="51"/>
      <c r="K76" s="51"/>
      <c r="L76" s="51"/>
      <c r="M76" s="51"/>
      <c r="N76" s="51"/>
      <c r="O76" s="51"/>
      <c r="P76" s="51"/>
      <c r="Q76" s="51"/>
      <c r="R76" s="51"/>
      <c r="S76" s="51"/>
      <c r="T76" s="51"/>
      <c r="U76" s="51"/>
      <c r="V76" s="51"/>
      <c r="W76" s="51"/>
      <c r="X76" s="51"/>
    </row>
    <row r="77" spans="1:24" x14ac:dyDescent="0.2">
      <c r="A77" s="34"/>
      <c r="B77" s="35"/>
      <c r="C77" s="60"/>
      <c r="D77" s="51"/>
      <c r="E77" s="51"/>
      <c r="F77" s="51"/>
      <c r="G77" s="51"/>
      <c r="H77" s="51"/>
      <c r="I77" s="51"/>
      <c r="J77" s="51"/>
      <c r="K77" s="51"/>
      <c r="L77" s="51"/>
      <c r="M77" s="51"/>
      <c r="N77" s="51"/>
      <c r="O77" s="51"/>
      <c r="P77" s="51"/>
      <c r="Q77" s="51"/>
      <c r="R77" s="51"/>
      <c r="S77" s="51"/>
      <c r="T77" s="51"/>
      <c r="U77" s="51"/>
      <c r="V77" s="51"/>
      <c r="W77" s="51"/>
      <c r="X77" s="51"/>
    </row>
    <row r="78" spans="1:24" x14ac:dyDescent="0.2">
      <c r="A78" s="34"/>
      <c r="B78" s="35"/>
      <c r="C78" s="60"/>
      <c r="D78" s="51"/>
      <c r="E78" s="51"/>
      <c r="F78" s="51"/>
      <c r="G78" s="51"/>
      <c r="H78" s="51"/>
      <c r="I78" s="51"/>
      <c r="J78" s="51"/>
      <c r="K78" s="51"/>
      <c r="L78" s="51"/>
      <c r="M78" s="51"/>
      <c r="N78" s="51"/>
      <c r="O78" s="51"/>
      <c r="P78" s="51"/>
      <c r="Q78" s="51"/>
      <c r="R78" s="51"/>
      <c r="S78" s="51"/>
      <c r="T78" s="51"/>
      <c r="U78" s="51"/>
      <c r="V78" s="51"/>
      <c r="W78" s="51"/>
      <c r="X78" s="51"/>
    </row>
    <row r="79" spans="1:24" x14ac:dyDescent="0.2">
      <c r="A79" s="34"/>
      <c r="B79" s="35"/>
      <c r="C79" s="60"/>
      <c r="D79" s="51"/>
      <c r="E79" s="51"/>
      <c r="F79" s="51"/>
      <c r="G79" s="51"/>
      <c r="H79" s="51"/>
      <c r="I79" s="51"/>
      <c r="J79" s="51"/>
      <c r="K79" s="51"/>
      <c r="L79" s="51"/>
      <c r="M79" s="51"/>
      <c r="N79" s="51"/>
      <c r="O79" s="51"/>
      <c r="P79" s="51"/>
      <c r="Q79" s="51"/>
      <c r="R79" s="51"/>
      <c r="S79" s="51"/>
      <c r="T79" s="51"/>
      <c r="U79" s="51"/>
      <c r="V79" s="51"/>
      <c r="W79" s="51"/>
      <c r="X79" s="51"/>
    </row>
    <row r="80" spans="1:24" x14ac:dyDescent="0.2">
      <c r="A80" s="34"/>
      <c r="B80" s="35"/>
      <c r="C80" s="60"/>
      <c r="D80" s="51"/>
      <c r="E80" s="51"/>
      <c r="F80" s="51"/>
      <c r="G80" s="51"/>
      <c r="H80" s="51"/>
      <c r="I80" s="51"/>
      <c r="J80" s="51"/>
      <c r="K80" s="51"/>
      <c r="L80" s="51"/>
      <c r="M80" s="51"/>
      <c r="N80" s="51"/>
      <c r="O80" s="51"/>
      <c r="P80" s="51"/>
      <c r="Q80" s="51"/>
      <c r="R80" s="51"/>
      <c r="S80" s="51"/>
      <c r="T80" s="51"/>
      <c r="U80" s="51"/>
      <c r="V80" s="51"/>
      <c r="W80" s="51"/>
      <c r="X80" s="51"/>
    </row>
    <row r="81" spans="1:24" x14ac:dyDescent="0.2">
      <c r="A81" s="34"/>
      <c r="B81" s="35"/>
      <c r="C81" s="60"/>
      <c r="D81" s="51"/>
      <c r="E81" s="51"/>
      <c r="F81" s="51"/>
      <c r="G81" s="51"/>
      <c r="H81" s="51"/>
      <c r="I81" s="51"/>
      <c r="J81" s="51"/>
      <c r="K81" s="51"/>
      <c r="L81" s="51"/>
      <c r="M81" s="51"/>
      <c r="N81" s="51"/>
      <c r="O81" s="51"/>
      <c r="P81" s="51"/>
      <c r="Q81" s="51"/>
      <c r="R81" s="51"/>
      <c r="S81" s="51"/>
      <c r="T81" s="51"/>
      <c r="U81" s="51"/>
      <c r="V81" s="51"/>
      <c r="W81" s="51"/>
      <c r="X81" s="51"/>
    </row>
    <row r="82" spans="1:24" x14ac:dyDescent="0.2">
      <c r="A82" s="34"/>
      <c r="B82" s="35"/>
      <c r="C82" s="60"/>
      <c r="D82" s="51"/>
      <c r="E82" s="51"/>
      <c r="F82" s="51"/>
      <c r="G82" s="51"/>
      <c r="H82" s="51"/>
      <c r="I82" s="51"/>
      <c r="J82" s="51"/>
      <c r="K82" s="51"/>
      <c r="L82" s="51"/>
      <c r="M82" s="51"/>
      <c r="N82" s="51"/>
      <c r="O82" s="51"/>
      <c r="P82" s="51"/>
      <c r="Q82" s="51"/>
      <c r="R82" s="51"/>
      <c r="S82" s="51"/>
      <c r="T82" s="51"/>
      <c r="U82" s="51"/>
      <c r="V82" s="51"/>
      <c r="W82" s="51"/>
      <c r="X82" s="51"/>
    </row>
    <row r="83" spans="1:24" x14ac:dyDescent="0.2">
      <c r="A83" s="34"/>
      <c r="B83" s="35"/>
      <c r="C83" s="60"/>
      <c r="D83" s="51"/>
      <c r="E83" s="51"/>
      <c r="F83" s="51"/>
      <c r="G83" s="51"/>
      <c r="H83" s="51"/>
      <c r="I83" s="51"/>
      <c r="J83" s="51"/>
      <c r="K83" s="51"/>
      <c r="L83" s="51"/>
      <c r="M83" s="51"/>
      <c r="N83" s="51"/>
      <c r="O83" s="51"/>
      <c r="P83" s="51"/>
      <c r="Q83" s="51"/>
      <c r="R83" s="51"/>
      <c r="S83" s="51"/>
      <c r="T83" s="51"/>
      <c r="U83" s="51"/>
      <c r="V83" s="51"/>
      <c r="W83" s="51"/>
      <c r="X83" s="51"/>
    </row>
    <row r="84" spans="1:24" x14ac:dyDescent="0.2">
      <c r="A84" s="34"/>
      <c r="B84" s="35"/>
      <c r="C84" s="60"/>
      <c r="D84" s="51"/>
      <c r="E84" s="51"/>
      <c r="F84" s="51"/>
      <c r="G84" s="51"/>
      <c r="H84" s="51"/>
      <c r="I84" s="51"/>
      <c r="J84" s="51"/>
      <c r="K84" s="51"/>
      <c r="L84" s="51"/>
      <c r="M84" s="51"/>
      <c r="N84" s="51"/>
      <c r="O84" s="51"/>
      <c r="P84" s="51"/>
      <c r="Q84" s="51"/>
      <c r="R84" s="51"/>
      <c r="S84" s="51"/>
      <c r="T84" s="51"/>
      <c r="U84" s="51"/>
      <c r="V84" s="51"/>
      <c r="W84" s="51"/>
      <c r="X84" s="51"/>
    </row>
    <row r="85" spans="1:24" x14ac:dyDescent="0.2">
      <c r="A85" s="34"/>
      <c r="B85" s="35"/>
      <c r="C85" s="60"/>
      <c r="D85" s="51"/>
      <c r="E85" s="51"/>
      <c r="F85" s="51"/>
      <c r="G85" s="51"/>
      <c r="H85" s="51"/>
      <c r="I85" s="51"/>
      <c r="J85" s="51"/>
      <c r="K85" s="51"/>
      <c r="L85" s="51"/>
      <c r="M85" s="51"/>
      <c r="N85" s="51"/>
      <c r="O85" s="51"/>
      <c r="P85" s="51"/>
      <c r="Q85" s="51"/>
      <c r="R85" s="51"/>
      <c r="S85" s="51"/>
      <c r="T85" s="51"/>
      <c r="U85" s="51"/>
      <c r="V85" s="51"/>
      <c r="W85" s="51"/>
      <c r="X85" s="51"/>
    </row>
    <row r="86" spans="1:24" x14ac:dyDescent="0.2">
      <c r="A86" s="34"/>
      <c r="B86" s="35"/>
      <c r="C86" s="60"/>
      <c r="D86" s="51"/>
      <c r="E86" s="51"/>
      <c r="F86" s="51"/>
      <c r="G86" s="51"/>
      <c r="H86" s="51"/>
      <c r="I86" s="51"/>
      <c r="J86" s="51"/>
      <c r="K86" s="51"/>
      <c r="L86" s="51"/>
      <c r="M86" s="51"/>
      <c r="N86" s="51"/>
      <c r="O86" s="51"/>
      <c r="P86" s="51"/>
      <c r="Q86" s="51"/>
      <c r="R86" s="51"/>
      <c r="S86" s="51"/>
      <c r="T86" s="51"/>
      <c r="U86" s="51"/>
      <c r="V86" s="51"/>
      <c r="W86" s="51"/>
      <c r="X86" s="51"/>
    </row>
    <row r="87" spans="1:24" x14ac:dyDescent="0.2">
      <c r="A87" s="34"/>
      <c r="B87" s="35"/>
      <c r="C87" s="60"/>
      <c r="D87" s="51"/>
      <c r="E87" s="51"/>
      <c r="F87" s="51"/>
      <c r="G87" s="51"/>
      <c r="H87" s="51"/>
      <c r="I87" s="51"/>
      <c r="J87" s="51"/>
      <c r="K87" s="51"/>
      <c r="L87" s="51"/>
      <c r="M87" s="51"/>
      <c r="N87" s="51"/>
      <c r="O87" s="51"/>
      <c r="P87" s="51"/>
      <c r="Q87" s="51"/>
      <c r="R87" s="51"/>
      <c r="S87" s="51"/>
      <c r="T87" s="51"/>
      <c r="U87" s="51"/>
      <c r="V87" s="51"/>
      <c r="W87" s="51"/>
      <c r="X87" s="51"/>
    </row>
    <row r="88" spans="1:24" x14ac:dyDescent="0.2">
      <c r="A88" s="34"/>
      <c r="B88" s="35"/>
      <c r="C88" s="60"/>
      <c r="D88" s="51"/>
      <c r="E88" s="51"/>
      <c r="F88" s="51"/>
      <c r="G88" s="51"/>
      <c r="H88" s="51"/>
      <c r="I88" s="51"/>
      <c r="J88" s="51"/>
      <c r="K88" s="51"/>
      <c r="L88" s="51"/>
      <c r="M88" s="51"/>
      <c r="N88" s="51"/>
      <c r="O88" s="51"/>
      <c r="P88" s="51"/>
      <c r="Q88" s="51"/>
      <c r="R88" s="51"/>
      <c r="S88" s="51"/>
      <c r="T88" s="51"/>
      <c r="U88" s="51"/>
      <c r="V88" s="51"/>
      <c r="W88" s="51"/>
      <c r="X88" s="51"/>
    </row>
    <row r="89" spans="1:24" x14ac:dyDescent="0.2">
      <c r="A89" s="34"/>
      <c r="B89" s="35"/>
      <c r="C89" s="60"/>
      <c r="D89" s="51"/>
      <c r="E89" s="51"/>
      <c r="F89" s="51"/>
      <c r="G89" s="51"/>
      <c r="H89" s="51"/>
      <c r="I89" s="51"/>
      <c r="J89" s="51"/>
      <c r="K89" s="51"/>
      <c r="L89" s="51"/>
      <c r="M89" s="51"/>
      <c r="N89" s="51"/>
      <c r="O89" s="51"/>
      <c r="P89" s="51"/>
      <c r="Q89" s="51"/>
      <c r="R89" s="51"/>
      <c r="S89" s="51"/>
      <c r="T89" s="51"/>
      <c r="U89" s="51"/>
      <c r="V89" s="51"/>
      <c r="W89" s="51"/>
      <c r="X89" s="51"/>
    </row>
    <row r="90" spans="1:24" x14ac:dyDescent="0.2">
      <c r="A90" s="34"/>
      <c r="B90" s="35"/>
      <c r="C90" s="60"/>
      <c r="D90" s="51"/>
      <c r="E90" s="60"/>
      <c r="F90" s="60"/>
      <c r="G90" s="60"/>
      <c r="H90" s="60"/>
      <c r="I90" s="60"/>
      <c r="J90" s="51"/>
      <c r="K90" s="51"/>
      <c r="L90" s="51"/>
      <c r="M90" s="51"/>
      <c r="N90" s="51"/>
      <c r="O90" s="51"/>
      <c r="P90" s="51"/>
      <c r="Q90" s="51"/>
      <c r="R90" s="51"/>
      <c r="S90" s="51"/>
      <c r="T90" s="51"/>
      <c r="U90" s="51"/>
      <c r="V90" s="51"/>
      <c r="W90" s="51"/>
      <c r="X90" s="51"/>
    </row>
    <row r="91" spans="1:24" x14ac:dyDescent="0.2">
      <c r="A91" s="34"/>
      <c r="B91" s="35"/>
      <c r="C91" s="60"/>
      <c r="D91" s="51"/>
      <c r="E91" s="51"/>
      <c r="F91" s="51"/>
      <c r="G91" s="51"/>
      <c r="H91" s="51"/>
      <c r="I91" s="51"/>
      <c r="J91" s="51"/>
      <c r="K91" s="51"/>
      <c r="L91" s="51"/>
      <c r="M91" s="51"/>
      <c r="N91" s="51"/>
      <c r="O91" s="51"/>
      <c r="P91" s="51"/>
      <c r="Q91" s="51"/>
      <c r="R91" s="51"/>
      <c r="S91" s="51"/>
      <c r="T91" s="51"/>
      <c r="U91" s="51"/>
      <c r="V91" s="51"/>
      <c r="W91" s="51"/>
      <c r="X91" s="51"/>
    </row>
    <row r="92" spans="1:24" x14ac:dyDescent="0.2">
      <c r="A92" s="34"/>
      <c r="B92" s="35"/>
      <c r="C92" s="60"/>
      <c r="D92" s="51"/>
      <c r="E92" s="51"/>
      <c r="F92" s="51"/>
      <c r="G92" s="51"/>
      <c r="H92" s="51"/>
      <c r="I92" s="51"/>
      <c r="J92" s="51"/>
      <c r="K92" s="51"/>
      <c r="L92" s="51"/>
      <c r="M92" s="51"/>
      <c r="N92" s="51"/>
      <c r="O92" s="51"/>
      <c r="P92" s="51"/>
      <c r="Q92" s="51"/>
      <c r="R92" s="51"/>
      <c r="S92" s="51"/>
      <c r="T92" s="51"/>
      <c r="U92" s="51"/>
      <c r="V92" s="51"/>
      <c r="W92" s="51"/>
      <c r="X92" s="51"/>
    </row>
    <row r="93" spans="1:24" x14ac:dyDescent="0.2">
      <c r="A93" s="34"/>
      <c r="B93" s="35"/>
      <c r="C93" s="60"/>
      <c r="D93" s="51"/>
      <c r="E93" s="51"/>
      <c r="F93" s="51"/>
      <c r="G93" s="51"/>
      <c r="H93" s="51"/>
      <c r="I93" s="51"/>
      <c r="J93" s="51"/>
      <c r="K93" s="51"/>
      <c r="L93" s="51"/>
      <c r="M93" s="51"/>
      <c r="N93" s="51"/>
      <c r="O93" s="51"/>
      <c r="P93" s="51"/>
      <c r="Q93" s="51"/>
      <c r="R93" s="51"/>
      <c r="S93" s="51"/>
      <c r="T93" s="51"/>
      <c r="U93" s="51"/>
      <c r="V93" s="51"/>
      <c r="W93" s="51"/>
      <c r="X93" s="51"/>
    </row>
    <row r="94" spans="1:24"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row>
    <row r="95" spans="1:24" x14ac:dyDescent="0.2">
      <c r="A95" s="67"/>
      <c r="B95" s="67"/>
      <c r="C95" s="59"/>
      <c r="D95" s="59"/>
      <c r="E95" s="59"/>
      <c r="F95" s="59"/>
      <c r="G95" s="59"/>
      <c r="H95" s="59"/>
      <c r="I95" s="59"/>
      <c r="J95" s="59"/>
      <c r="K95" s="59"/>
      <c r="L95" s="59"/>
      <c r="M95" s="59"/>
      <c r="N95" s="59"/>
      <c r="O95" s="59"/>
      <c r="P95" s="59"/>
      <c r="Q95" s="59"/>
      <c r="R95" s="59"/>
      <c r="S95" s="59"/>
      <c r="T95" s="59"/>
      <c r="U95" s="59"/>
      <c r="V95" s="59"/>
      <c r="W95" s="59"/>
      <c r="X95" s="59"/>
    </row>
    <row r="96" spans="1:24" x14ac:dyDescent="0.2">
      <c r="A96" s="54"/>
      <c r="B96" s="54"/>
      <c r="C96" s="54"/>
      <c r="D96" s="54"/>
      <c r="E96" s="54"/>
      <c r="F96" s="54"/>
      <c r="G96" s="54"/>
      <c r="H96" s="54"/>
      <c r="I96" s="54"/>
      <c r="J96" s="54"/>
      <c r="K96" s="54"/>
      <c r="L96" s="54"/>
      <c r="M96" s="54"/>
      <c r="N96" s="54"/>
      <c r="O96" s="54"/>
      <c r="P96" s="54"/>
      <c r="Q96" s="54"/>
      <c r="R96" s="54"/>
      <c r="S96" s="54"/>
      <c r="T96" s="54"/>
      <c r="U96" s="54"/>
      <c r="V96" s="54"/>
      <c r="W96" s="54"/>
      <c r="X96" s="54"/>
    </row>
    <row r="101" spans="1:1" x14ac:dyDescent="0.2">
      <c r="A101" s="1" t="s">
        <v>71</v>
      </c>
    </row>
  </sheetData>
  <mergeCells count="7">
    <mergeCell ref="C74:X74"/>
    <mergeCell ref="C2:U2"/>
    <mergeCell ref="C4:U4"/>
    <mergeCell ref="C5:U5"/>
    <mergeCell ref="C7:U8"/>
    <mergeCell ref="C26:U27"/>
    <mergeCell ref="C45:U46"/>
  </mergeCells>
  <phoneticPr fontId="7" type="noConversion"/>
  <hyperlinks>
    <hyperlink ref="A1" location="INDICE!A1" display="ÍNDICE"/>
  </hyperlinks>
  <pageMargins left="0.75" right="0.75" top="1" bottom="1" header="0" footer="0"/>
  <pageSetup orientation="portrait"/>
  <headerFooter alignWithMargins="0"/>
  <ignoredErrors>
    <ignoredError sqref="C23:T2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topLeftCell="A13" zoomScale="55" zoomScaleNormal="55" workbookViewId="0">
      <selection activeCell="O53" sqref="O53:P53"/>
    </sheetView>
  </sheetViews>
  <sheetFormatPr baseColWidth="10" defaultColWidth="10.85546875" defaultRowHeight="12.75" x14ac:dyDescent="0.2"/>
  <cols>
    <col min="1" max="1" width="10.85546875" style="1"/>
    <col min="2" max="2" width="16.7109375" style="1" customWidth="1"/>
    <col min="3" max="10" width="11.42578125" style="1" bestFit="1" customWidth="1"/>
    <col min="11" max="11" width="12" style="1" bestFit="1" customWidth="1"/>
    <col min="12" max="12" width="12.85546875" style="1" bestFit="1" customWidth="1"/>
    <col min="13" max="13" width="12" style="1" bestFit="1" customWidth="1"/>
    <col min="14" max="20" width="12" style="1" customWidth="1"/>
    <col min="21" max="21" width="12.42578125" style="1" bestFit="1" customWidth="1"/>
    <col min="22" max="16384" width="10.85546875" style="1"/>
  </cols>
  <sheetData>
    <row r="1" spans="1:22" x14ac:dyDescent="0.2">
      <c r="A1" s="5" t="s">
        <v>75</v>
      </c>
    </row>
    <row r="2" spans="1:22" x14ac:dyDescent="0.2">
      <c r="B2" s="110"/>
      <c r="C2" s="201" t="s">
        <v>47</v>
      </c>
      <c r="D2" s="201"/>
      <c r="E2" s="201"/>
      <c r="F2" s="201"/>
      <c r="G2" s="201"/>
      <c r="H2" s="201"/>
      <c r="I2" s="201"/>
      <c r="J2" s="201"/>
      <c r="K2" s="201"/>
      <c r="L2" s="201"/>
      <c r="M2" s="201"/>
      <c r="N2" s="201"/>
      <c r="O2" s="201"/>
      <c r="P2" s="201"/>
      <c r="Q2" s="201"/>
      <c r="R2" s="201"/>
      <c r="S2" s="201"/>
      <c r="T2" s="201"/>
      <c r="U2" s="201"/>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B4" s="110"/>
      <c r="C4" s="201" t="s">
        <v>757</v>
      </c>
      <c r="D4" s="201"/>
      <c r="E4" s="201"/>
      <c r="F4" s="201"/>
      <c r="G4" s="201"/>
      <c r="H4" s="201"/>
      <c r="I4" s="201"/>
      <c r="J4" s="201"/>
      <c r="K4" s="201"/>
      <c r="L4" s="201"/>
      <c r="M4" s="201"/>
      <c r="N4" s="201"/>
      <c r="O4" s="201"/>
      <c r="P4" s="201"/>
      <c r="Q4" s="201"/>
      <c r="R4" s="201"/>
      <c r="S4" s="201"/>
      <c r="T4" s="201"/>
      <c r="U4" s="201"/>
    </row>
    <row r="5" spans="1:22" s="77" customFormat="1" ht="13.5" thickBot="1" x14ac:dyDescent="0.25">
      <c r="A5" s="109"/>
      <c r="B5" s="63"/>
      <c r="C5" s="209" t="s">
        <v>102</v>
      </c>
      <c r="D5" s="209"/>
      <c r="E5" s="209"/>
      <c r="F5" s="209"/>
      <c r="G5" s="209"/>
      <c r="H5" s="209"/>
      <c r="I5" s="209"/>
      <c r="J5" s="209"/>
      <c r="K5" s="209"/>
      <c r="L5" s="209"/>
      <c r="M5" s="209"/>
      <c r="N5" s="209"/>
      <c r="O5" s="209"/>
      <c r="P5" s="209"/>
      <c r="Q5" s="209"/>
      <c r="R5" s="209"/>
      <c r="S5" s="209"/>
      <c r="T5" s="209"/>
      <c r="U5" s="209"/>
      <c r="V5" s="109"/>
    </row>
    <row r="6" spans="1:22"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A9" s="105"/>
      <c r="B9" s="178" t="s">
        <v>41</v>
      </c>
      <c r="C9" s="24">
        <v>698.39374150000003</v>
      </c>
      <c r="D9" s="24">
        <v>1742.2800589999999</v>
      </c>
      <c r="E9" s="24">
        <v>1899.5881870000001</v>
      </c>
      <c r="F9" s="24">
        <v>2369.3753700000002</v>
      </c>
      <c r="G9" s="24">
        <v>4659.2452235000001</v>
      </c>
      <c r="H9" s="24">
        <v>7824.5573304999998</v>
      </c>
      <c r="I9" s="24">
        <v>10504.835069000001</v>
      </c>
      <c r="J9" s="24">
        <v>14607.730293500001</v>
      </c>
      <c r="K9" s="24">
        <v>16891.395317999999</v>
      </c>
      <c r="L9" s="24">
        <v>33642.336322000003</v>
      </c>
      <c r="M9" s="24">
        <v>47143.526733999999</v>
      </c>
      <c r="N9" s="24">
        <v>59358.535779999998</v>
      </c>
      <c r="O9" s="17">
        <v>47640.910695999999</v>
      </c>
      <c r="P9" s="24">
        <v>57868.601129000002</v>
      </c>
      <c r="Q9" s="24">
        <v>65945.776710999999</v>
      </c>
      <c r="R9" s="71">
        <v>75571.378591000001</v>
      </c>
      <c r="S9" s="71">
        <v>85592.980335</v>
      </c>
      <c r="T9" s="71">
        <v>71652.355267999999</v>
      </c>
      <c r="U9" s="24">
        <f>(SUM(C9:N9)+P9+Q9+R9)</f>
        <v>400727.55585900001</v>
      </c>
    </row>
    <row r="10" spans="1:22" x14ac:dyDescent="0.2">
      <c r="A10" s="105"/>
      <c r="B10" s="178" t="s">
        <v>34</v>
      </c>
      <c r="C10" s="24">
        <v>384.97512399999999</v>
      </c>
      <c r="D10" s="24">
        <v>1386.2018465000001</v>
      </c>
      <c r="E10" s="24">
        <v>1495.9745419999999</v>
      </c>
      <c r="F10" s="24">
        <v>2317.2027305000001</v>
      </c>
      <c r="G10" s="24">
        <v>4803.6717209999997</v>
      </c>
      <c r="H10" s="24">
        <v>6915.9361474999996</v>
      </c>
      <c r="I10" s="24">
        <v>8663.1229504999992</v>
      </c>
      <c r="J10" s="24">
        <v>10500.330902</v>
      </c>
      <c r="K10" s="24">
        <v>10087.997897499999</v>
      </c>
      <c r="L10" s="24">
        <v>17968.046418999998</v>
      </c>
      <c r="M10" s="24">
        <v>22565.615405</v>
      </c>
      <c r="N10" s="24">
        <v>27797.583159999998</v>
      </c>
      <c r="O10" s="17">
        <v>23859.034234000006</v>
      </c>
      <c r="P10" s="24">
        <v>35631.383662</v>
      </c>
      <c r="Q10" s="24">
        <v>39034.06</v>
      </c>
      <c r="R10" s="71">
        <v>54884.822989</v>
      </c>
      <c r="S10" s="71">
        <v>57229.639476999997</v>
      </c>
      <c r="T10" s="71">
        <v>56478.144123999999</v>
      </c>
      <c r="U10" s="24">
        <f t="shared" ref="U10:U24" si="0">(SUM(C10:N10)+P10+Q10+R10)</f>
        <v>244436.92549649999</v>
      </c>
    </row>
    <row r="11" spans="1:22" x14ac:dyDescent="0.2">
      <c r="A11" s="105"/>
      <c r="B11" s="178" t="s">
        <v>758</v>
      </c>
      <c r="C11" s="24">
        <v>85.581175999999999</v>
      </c>
      <c r="D11" s="24">
        <v>246.74549099999999</v>
      </c>
      <c r="E11" s="24">
        <v>474.68713200000002</v>
      </c>
      <c r="F11" s="24">
        <v>581.94037049999997</v>
      </c>
      <c r="G11" s="24">
        <v>1133.3894375</v>
      </c>
      <c r="H11" s="24">
        <v>1378.569043</v>
      </c>
      <c r="I11" s="24">
        <v>1852.8983035000001</v>
      </c>
      <c r="J11" s="24">
        <v>2358.6011844999998</v>
      </c>
      <c r="K11" s="24">
        <v>4044.3580805000001</v>
      </c>
      <c r="L11" s="24">
        <v>8429.9044610000001</v>
      </c>
      <c r="M11" s="24">
        <v>9413.5937169999997</v>
      </c>
      <c r="N11" s="24">
        <v>11334.362466</v>
      </c>
      <c r="O11" s="17">
        <v>17160.198853999998</v>
      </c>
      <c r="P11" s="24">
        <v>17959.303236</v>
      </c>
      <c r="Q11" s="24">
        <v>20679.446609999999</v>
      </c>
      <c r="R11" s="71">
        <v>22128.467182</v>
      </c>
      <c r="S11" s="71">
        <v>21020.094562999999</v>
      </c>
      <c r="T11" s="71">
        <v>17096.728232000001</v>
      </c>
      <c r="U11" s="24">
        <f t="shared" si="0"/>
        <v>102101.84789050001</v>
      </c>
    </row>
    <row r="12" spans="1:22" x14ac:dyDescent="0.2">
      <c r="A12" s="105"/>
      <c r="B12" s="178" t="s">
        <v>29</v>
      </c>
      <c r="C12" s="24">
        <v>443.7547955</v>
      </c>
      <c r="D12" s="24">
        <v>833.96203100000002</v>
      </c>
      <c r="E12" s="24">
        <v>1145.7306725000001</v>
      </c>
      <c r="F12" s="24">
        <v>1415.2513125</v>
      </c>
      <c r="G12" s="24">
        <v>1975.6013195</v>
      </c>
      <c r="H12" s="24">
        <v>1899.0515385000001</v>
      </c>
      <c r="I12" s="24">
        <v>1987.3229905000001</v>
      </c>
      <c r="J12" s="24">
        <v>3052.0454</v>
      </c>
      <c r="K12" s="24">
        <v>3498.3421800000001</v>
      </c>
      <c r="L12" s="24">
        <v>6518.5308699999996</v>
      </c>
      <c r="M12" s="24">
        <v>8354.3978790000001</v>
      </c>
      <c r="N12" s="24">
        <v>9518.6877810000005</v>
      </c>
      <c r="O12" s="17">
        <v>9144.7884119999981</v>
      </c>
      <c r="P12" s="24">
        <v>13035.233275000001</v>
      </c>
      <c r="Q12" s="24">
        <v>13469.193938</v>
      </c>
      <c r="R12" s="71">
        <v>15821.331947999999</v>
      </c>
      <c r="S12" s="71">
        <v>16019.330647999999</v>
      </c>
      <c r="T12" s="71">
        <v>16578.582093000001</v>
      </c>
      <c r="U12" s="24">
        <f t="shared" si="0"/>
        <v>82968.437930999993</v>
      </c>
    </row>
    <row r="13" spans="1:22" x14ac:dyDescent="0.2">
      <c r="A13" s="105"/>
      <c r="B13" s="178" t="s">
        <v>26</v>
      </c>
      <c r="C13" s="24">
        <v>39.711289499999999</v>
      </c>
      <c r="D13" s="24">
        <v>111.77790950000001</v>
      </c>
      <c r="E13" s="24">
        <v>130.44743550000001</v>
      </c>
      <c r="F13" s="24">
        <v>189.19186149999999</v>
      </c>
      <c r="G13" s="24">
        <v>540.51660749999996</v>
      </c>
      <c r="H13" s="24">
        <v>491.66188399999999</v>
      </c>
      <c r="I13" s="24">
        <v>619.18653749999999</v>
      </c>
      <c r="J13" s="24">
        <v>2058.1494200000002</v>
      </c>
      <c r="K13" s="24">
        <v>2286.3840869999999</v>
      </c>
      <c r="L13" s="24">
        <v>3638.158629</v>
      </c>
      <c r="M13" s="24">
        <v>4721.254739</v>
      </c>
      <c r="N13" s="24">
        <v>6219.3180320000001</v>
      </c>
      <c r="O13" s="17">
        <v>4193.8913700000003</v>
      </c>
      <c r="P13" s="24">
        <v>7956.7341829999996</v>
      </c>
      <c r="Q13" s="24">
        <v>9311.3174799999997</v>
      </c>
      <c r="R13" s="71">
        <v>12200.15898</v>
      </c>
      <c r="S13" s="71">
        <v>13977.997396999999</v>
      </c>
      <c r="T13" s="71">
        <v>14653.372216</v>
      </c>
      <c r="U13" s="24">
        <f t="shared" si="0"/>
        <v>50513.969075000001</v>
      </c>
    </row>
    <row r="14" spans="1:22" x14ac:dyDescent="0.2">
      <c r="A14" s="105"/>
      <c r="B14" s="178" t="s">
        <v>44</v>
      </c>
      <c r="C14" s="24">
        <v>7.2273664999999996</v>
      </c>
      <c r="D14" s="24">
        <v>68.932834</v>
      </c>
      <c r="E14" s="24">
        <v>79.625619999999998</v>
      </c>
      <c r="F14" s="24">
        <v>123.30719000000001</v>
      </c>
      <c r="G14" s="24">
        <v>237.1265085</v>
      </c>
      <c r="H14" s="24">
        <v>328.65150799999998</v>
      </c>
      <c r="I14" s="24">
        <v>512.65198799999996</v>
      </c>
      <c r="J14" s="24">
        <v>881.64157450000005</v>
      </c>
      <c r="K14" s="24">
        <v>1117.1951425</v>
      </c>
      <c r="L14" s="24">
        <v>2113.2393619999998</v>
      </c>
      <c r="M14" s="24">
        <v>2925.0918080000001</v>
      </c>
      <c r="N14" s="24">
        <v>3838.4292869999999</v>
      </c>
      <c r="O14" s="17">
        <v>2984.402619</v>
      </c>
      <c r="P14" s="24">
        <v>3808.7103090000001</v>
      </c>
      <c r="Q14" s="24">
        <v>4757.0802439999998</v>
      </c>
      <c r="R14" s="71">
        <v>5071.523005</v>
      </c>
      <c r="S14" s="71">
        <v>5066.3137939999997</v>
      </c>
      <c r="T14" s="71">
        <v>4940.020673</v>
      </c>
      <c r="U14" s="24">
        <f t="shared" si="0"/>
        <v>25870.433746999995</v>
      </c>
    </row>
    <row r="15" spans="1:22" x14ac:dyDescent="0.2">
      <c r="A15" s="105"/>
      <c r="B15" s="178" t="s">
        <v>792</v>
      </c>
      <c r="C15" s="24">
        <v>146.30729099999999</v>
      </c>
      <c r="D15" s="24">
        <v>377.51757600000002</v>
      </c>
      <c r="E15" s="24">
        <v>405.99096100000003</v>
      </c>
      <c r="F15" s="24">
        <v>573.02281700000003</v>
      </c>
      <c r="G15" s="24">
        <v>1354.0116680000001</v>
      </c>
      <c r="H15" s="24">
        <v>2071.5364869999999</v>
      </c>
      <c r="I15" s="24">
        <v>3272.6757130000001</v>
      </c>
      <c r="J15" s="24">
        <v>5852.4772400000002</v>
      </c>
      <c r="K15" s="24">
        <v>8101.0903349999999</v>
      </c>
      <c r="L15" s="24">
        <v>6705.7212289999998</v>
      </c>
      <c r="M15" s="24">
        <v>9709.6843210000006</v>
      </c>
      <c r="N15" s="24">
        <v>12292.535819000001</v>
      </c>
      <c r="O15" s="177" t="s">
        <v>28</v>
      </c>
      <c r="P15" s="24">
        <v>12790.633905999999</v>
      </c>
      <c r="Q15" s="24">
        <v>14658.734017999999</v>
      </c>
      <c r="R15" s="71">
        <v>14020.493477</v>
      </c>
      <c r="S15" s="71">
        <v>13264.731448</v>
      </c>
      <c r="T15" s="71">
        <v>12580.656014</v>
      </c>
      <c r="U15" s="24">
        <f t="shared" si="0"/>
        <v>92332.432858</v>
      </c>
    </row>
    <row r="16" spans="1:22" x14ac:dyDescent="0.2">
      <c r="A16" s="105"/>
      <c r="B16" s="178" t="s">
        <v>793</v>
      </c>
      <c r="C16" s="24">
        <v>0</v>
      </c>
      <c r="D16" s="24">
        <v>1.273906</v>
      </c>
      <c r="E16" s="24">
        <v>0.22664400000000001</v>
      </c>
      <c r="F16" s="24">
        <v>0.31719900000000001</v>
      </c>
      <c r="G16" s="24">
        <v>2.5970909999999998</v>
      </c>
      <c r="H16" s="24">
        <v>6.9538840000000004</v>
      </c>
      <c r="I16" s="24">
        <v>10.012987000000001</v>
      </c>
      <c r="J16" s="24">
        <v>15.852425</v>
      </c>
      <c r="K16" s="24">
        <v>17.743590999999999</v>
      </c>
      <c r="L16" s="24">
        <v>82.517109000000005</v>
      </c>
      <c r="M16" s="24">
        <v>51.143239000000001</v>
      </c>
      <c r="N16" s="24">
        <v>128.827913</v>
      </c>
      <c r="O16" s="177" t="s">
        <v>28</v>
      </c>
      <c r="P16" s="24">
        <v>77.483371000000005</v>
      </c>
      <c r="Q16" s="24">
        <v>102.29442299999999</v>
      </c>
      <c r="R16" s="71">
        <v>117.36348599999999</v>
      </c>
      <c r="S16" s="71">
        <v>130.42005599999999</v>
      </c>
      <c r="T16" s="71">
        <v>155.27731700000001</v>
      </c>
      <c r="U16" s="24">
        <f t="shared" si="0"/>
        <v>614.60726800000009</v>
      </c>
    </row>
    <row r="17" spans="1:21" x14ac:dyDescent="0.2">
      <c r="A17" s="105"/>
      <c r="B17" s="178" t="s">
        <v>794</v>
      </c>
      <c r="C17" s="24">
        <v>0.11279</v>
      </c>
      <c r="D17" s="24">
        <v>0.376442</v>
      </c>
      <c r="E17" s="24">
        <v>1.0496129999999999</v>
      </c>
      <c r="F17" s="24">
        <v>0.78270300000000004</v>
      </c>
      <c r="G17" s="24">
        <v>1.2924279999999999</v>
      </c>
      <c r="H17" s="24">
        <v>2.2363339999999998</v>
      </c>
      <c r="I17" s="24">
        <v>5.3521369999999999</v>
      </c>
      <c r="J17" s="24">
        <v>17.938206000000001</v>
      </c>
      <c r="K17" s="24">
        <v>21.070436000000001</v>
      </c>
      <c r="L17" s="24">
        <v>18.111028000000001</v>
      </c>
      <c r="M17" s="24">
        <v>31.726838999999998</v>
      </c>
      <c r="N17" s="24">
        <v>32.324857000000002</v>
      </c>
      <c r="O17" s="177" t="s">
        <v>28</v>
      </c>
      <c r="P17" s="24">
        <v>36.093792999999998</v>
      </c>
      <c r="Q17" s="24">
        <v>36.532125999999998</v>
      </c>
      <c r="R17" s="71">
        <v>37.311982</v>
      </c>
      <c r="S17" s="71">
        <v>43.835073999999999</v>
      </c>
      <c r="T17" s="71">
        <v>45.105072</v>
      </c>
      <c r="U17" s="24">
        <f t="shared" si="0"/>
        <v>242.31171400000002</v>
      </c>
    </row>
    <row r="18" spans="1:21" x14ac:dyDescent="0.2">
      <c r="A18" s="105"/>
      <c r="B18" s="178" t="s">
        <v>795</v>
      </c>
      <c r="C18" s="24">
        <v>7.4690000000000006E-2</v>
      </c>
      <c r="D18" s="24">
        <v>0.44809300000000002</v>
      </c>
      <c r="E18" s="24">
        <v>0.62120399999999998</v>
      </c>
      <c r="F18" s="24">
        <v>0.60433400000000004</v>
      </c>
      <c r="G18" s="24">
        <v>1.9823440000000001</v>
      </c>
      <c r="H18" s="24">
        <v>7.1885570000000003</v>
      </c>
      <c r="I18" s="24">
        <v>15.103350000000001</v>
      </c>
      <c r="J18" s="24">
        <v>30.306373000000001</v>
      </c>
      <c r="K18" s="24">
        <v>66.598230999999998</v>
      </c>
      <c r="L18" s="24">
        <v>61.497737999999998</v>
      </c>
      <c r="M18" s="24">
        <v>140.696653</v>
      </c>
      <c r="N18" s="24">
        <v>103.76387</v>
      </c>
      <c r="O18" s="177" t="s">
        <v>28</v>
      </c>
      <c r="P18" s="24">
        <v>85.709182999999996</v>
      </c>
      <c r="Q18" s="24">
        <v>78.149171999999993</v>
      </c>
      <c r="R18" s="71">
        <v>124.661967</v>
      </c>
      <c r="S18" s="71">
        <v>127.171706</v>
      </c>
      <c r="T18" s="71">
        <v>124.245631</v>
      </c>
      <c r="U18" s="24">
        <f t="shared" si="0"/>
        <v>717.4057590000001</v>
      </c>
    </row>
    <row r="19" spans="1:21" x14ac:dyDescent="0.2">
      <c r="A19" s="105"/>
      <c r="B19" s="178" t="s">
        <v>796</v>
      </c>
      <c r="C19" s="24">
        <v>1.026E-3</v>
      </c>
      <c r="D19" s="24">
        <v>6.0969000000000002E-2</v>
      </c>
      <c r="E19" s="24">
        <v>3.9865999999999999E-2</v>
      </c>
      <c r="F19" s="24">
        <v>6.0933000000000001E-2</v>
      </c>
      <c r="G19" s="24">
        <v>8.5828059999999997</v>
      </c>
      <c r="H19" s="24">
        <v>2.8447269999999998</v>
      </c>
      <c r="I19" s="24">
        <v>3.9213079999999998</v>
      </c>
      <c r="J19" s="24">
        <v>8.4864289999999993</v>
      </c>
      <c r="K19" s="24">
        <v>21.859788999999999</v>
      </c>
      <c r="L19" s="24">
        <v>30.980657000000001</v>
      </c>
      <c r="M19" s="24">
        <v>30.845433</v>
      </c>
      <c r="N19" s="24">
        <v>20.425180999999998</v>
      </c>
      <c r="O19" s="177" t="s">
        <v>28</v>
      </c>
      <c r="P19" s="24">
        <v>32.265545000000003</v>
      </c>
      <c r="Q19" s="24">
        <v>31.646104000000001</v>
      </c>
      <c r="R19" s="71">
        <v>44.320740999999998</v>
      </c>
      <c r="S19" s="71">
        <v>38.249305</v>
      </c>
      <c r="T19" s="71">
        <v>46.228382000000003</v>
      </c>
      <c r="U19" s="24">
        <f t="shared" si="0"/>
        <v>236.34151400000002</v>
      </c>
    </row>
    <row r="20" spans="1:21" x14ac:dyDescent="0.2">
      <c r="A20" s="105"/>
      <c r="B20" s="178" t="s">
        <v>797</v>
      </c>
      <c r="C20" s="24">
        <v>1.7912999999999998E-2</v>
      </c>
      <c r="D20" s="24">
        <v>1.259E-2</v>
      </c>
      <c r="E20" s="24">
        <v>1.5214999999999999E-2</v>
      </c>
      <c r="F20" s="24">
        <v>1.333E-3</v>
      </c>
      <c r="G20" s="24">
        <v>2.3260839999999998</v>
      </c>
      <c r="H20" s="24">
        <v>0.94648200000000005</v>
      </c>
      <c r="I20" s="24">
        <v>1.8135060000000001</v>
      </c>
      <c r="J20" s="24">
        <v>10.510464000000001</v>
      </c>
      <c r="K20" s="24">
        <v>9.0059539999999991</v>
      </c>
      <c r="L20" s="24">
        <v>6.3826010000000002</v>
      </c>
      <c r="M20" s="24">
        <v>17.46801</v>
      </c>
      <c r="N20" s="24">
        <v>22.491354000000001</v>
      </c>
      <c r="O20" s="177" t="s">
        <v>28</v>
      </c>
      <c r="P20" s="24">
        <v>23.106055999999999</v>
      </c>
      <c r="Q20" s="24">
        <v>65.860201000000004</v>
      </c>
      <c r="R20" s="71">
        <v>25.839096999999999</v>
      </c>
      <c r="S20" s="71">
        <v>93.823560999999998</v>
      </c>
      <c r="T20" s="71">
        <v>61.491132999999998</v>
      </c>
      <c r="U20" s="24">
        <f t="shared" si="0"/>
        <v>185.79686000000001</v>
      </c>
    </row>
    <row r="21" spans="1:21" x14ac:dyDescent="0.2">
      <c r="A21" s="105"/>
      <c r="B21" s="178" t="s">
        <v>798</v>
      </c>
      <c r="C21" s="24">
        <v>21.838951999999999</v>
      </c>
      <c r="D21" s="24">
        <v>34.149115999999999</v>
      </c>
      <c r="E21" s="24">
        <v>34.165447</v>
      </c>
      <c r="F21" s="24">
        <v>41.402211000000001</v>
      </c>
      <c r="G21" s="24">
        <v>52.834544000000001</v>
      </c>
      <c r="H21" s="24">
        <v>55.308546</v>
      </c>
      <c r="I21" s="24">
        <v>90.361281000000005</v>
      </c>
      <c r="J21" s="24">
        <v>235.491502</v>
      </c>
      <c r="K21" s="24">
        <v>337.21712600000001</v>
      </c>
      <c r="L21" s="24">
        <v>177.05227300000001</v>
      </c>
      <c r="M21" s="24">
        <v>278.83286500000003</v>
      </c>
      <c r="N21" s="24">
        <v>371.57873999999998</v>
      </c>
      <c r="O21" s="177" t="s">
        <v>28</v>
      </c>
      <c r="P21" s="24">
        <v>417.13208300000002</v>
      </c>
      <c r="Q21" s="24">
        <v>277.56496099999998</v>
      </c>
      <c r="R21" s="71">
        <v>264.53378900000001</v>
      </c>
      <c r="S21" s="71">
        <v>284.35643099999999</v>
      </c>
      <c r="T21" s="71">
        <v>354.236604</v>
      </c>
      <c r="U21" s="24">
        <f t="shared" si="0"/>
        <v>2689.4634360000005</v>
      </c>
    </row>
    <row r="22" spans="1:21" x14ac:dyDescent="0.2">
      <c r="A22" s="105"/>
      <c r="B22" s="178" t="s">
        <v>799</v>
      </c>
      <c r="C22" s="24">
        <v>22.045370999999999</v>
      </c>
      <c r="D22" s="24">
        <v>36.321115999999996</v>
      </c>
      <c r="E22" s="24">
        <v>36.117989000000001</v>
      </c>
      <c r="F22" s="24">
        <v>43.168713000000004</v>
      </c>
      <c r="G22" s="24">
        <v>69.615296999999998</v>
      </c>
      <c r="H22" s="24">
        <v>75.478530000000006</v>
      </c>
      <c r="I22" s="24">
        <v>126.56456900000001</v>
      </c>
      <c r="J22" s="24">
        <v>318.585399</v>
      </c>
      <c r="K22" s="24">
        <v>473.49512700000002</v>
      </c>
      <c r="L22" s="24">
        <v>376.54140600000005</v>
      </c>
      <c r="M22" s="24">
        <v>550.71303899999998</v>
      </c>
      <c r="N22" s="24">
        <v>679.41191500000002</v>
      </c>
      <c r="O22" s="177" t="s">
        <v>28</v>
      </c>
      <c r="P22" s="24">
        <v>671.790031</v>
      </c>
      <c r="Q22" s="24">
        <v>592.04698699999994</v>
      </c>
      <c r="R22" s="71">
        <v>614.03106200000002</v>
      </c>
      <c r="S22" s="71">
        <v>717.856133</v>
      </c>
      <c r="T22" s="71">
        <v>786.58413900000005</v>
      </c>
      <c r="U22" s="24">
        <f t="shared" si="0"/>
        <v>4685.9265510000005</v>
      </c>
    </row>
    <row r="23" spans="1:21" x14ac:dyDescent="0.2">
      <c r="A23" s="105"/>
      <c r="B23" s="35" t="s">
        <v>79</v>
      </c>
      <c r="C23" s="24">
        <f>SUM(C9:C14)</f>
        <v>1659.643493</v>
      </c>
      <c r="D23" s="24">
        <f t="shared" ref="D23:Q23" si="1">SUM(D9:D14)</f>
        <v>4389.9001709999993</v>
      </c>
      <c r="E23" s="24">
        <f t="shared" si="1"/>
        <v>5226.0535890000001</v>
      </c>
      <c r="F23" s="24">
        <f t="shared" si="1"/>
        <v>6996.2688350000026</v>
      </c>
      <c r="G23" s="24">
        <f t="shared" si="1"/>
        <v>13349.5508175</v>
      </c>
      <c r="H23" s="24">
        <f t="shared" si="1"/>
        <v>18838.4274515</v>
      </c>
      <c r="I23" s="24">
        <f t="shared" si="1"/>
        <v>24140.017839000004</v>
      </c>
      <c r="J23" s="24">
        <f t="shared" si="1"/>
        <v>33458.498774499996</v>
      </c>
      <c r="K23" s="24">
        <f t="shared" si="1"/>
        <v>37925.672705500001</v>
      </c>
      <c r="L23" s="24">
        <f t="shared" si="1"/>
        <v>72310.216062999985</v>
      </c>
      <c r="M23" s="24">
        <f t="shared" si="1"/>
        <v>95123.48028199999</v>
      </c>
      <c r="N23" s="24">
        <f t="shared" si="1"/>
        <v>118066.91650600001</v>
      </c>
      <c r="O23" s="17">
        <f t="shared" si="1"/>
        <v>104983.22618499999</v>
      </c>
      <c r="P23" s="24">
        <f t="shared" si="1"/>
        <v>136259.96579399999</v>
      </c>
      <c r="Q23" s="24">
        <f t="shared" si="1"/>
        <v>153196.87498300002</v>
      </c>
      <c r="R23" s="71">
        <v>185677.682695</v>
      </c>
      <c r="S23" s="71">
        <v>198906.35621399997</v>
      </c>
      <c r="T23" s="71">
        <v>181399.20260599998</v>
      </c>
      <c r="U23" s="24">
        <f t="shared" si="0"/>
        <v>906619.16999899992</v>
      </c>
    </row>
    <row r="24" spans="1:21" x14ac:dyDescent="0.2">
      <c r="A24" s="105"/>
      <c r="B24" s="35" t="s">
        <v>80</v>
      </c>
      <c r="C24" s="24">
        <f>C25-C23</f>
        <v>632.7088389999999</v>
      </c>
      <c r="D24" s="24">
        <f t="shared" ref="D24:Q24" si="2">D25-D23</f>
        <v>2486.3411360000009</v>
      </c>
      <c r="E24" s="24">
        <f t="shared" si="2"/>
        <v>3009.0543189999999</v>
      </c>
      <c r="F24" s="24">
        <f t="shared" si="2"/>
        <v>3680.2756739999968</v>
      </c>
      <c r="G24" s="24">
        <f t="shared" si="2"/>
        <v>9098.9717330000021</v>
      </c>
      <c r="H24" s="24">
        <f t="shared" si="2"/>
        <v>12621.851880999999</v>
      </c>
      <c r="I24" s="24">
        <f t="shared" si="2"/>
        <v>17649.288205499997</v>
      </c>
      <c r="J24" s="24">
        <f t="shared" si="2"/>
        <v>23673.8788375</v>
      </c>
      <c r="K24" s="24">
        <f t="shared" si="2"/>
        <v>120500.38839808086</v>
      </c>
      <c r="L24" s="24">
        <f t="shared" si="2"/>
        <v>47012.059897000028</v>
      </c>
      <c r="M24" s="24">
        <f t="shared" si="2"/>
        <v>55101.202292999995</v>
      </c>
      <c r="N24" s="24">
        <f t="shared" si="2"/>
        <v>63495.790653000004</v>
      </c>
      <c r="O24" s="17">
        <f t="shared" si="2"/>
        <v>42346.455380999963</v>
      </c>
      <c r="P24" s="24">
        <f t="shared" si="2"/>
        <v>64172.84854200008</v>
      </c>
      <c r="Q24" s="24">
        <f t="shared" si="2"/>
        <v>68828.635533999972</v>
      </c>
      <c r="R24" s="71">
        <v>95940.801001000014</v>
      </c>
      <c r="S24" s="71">
        <v>98720.639296000008</v>
      </c>
      <c r="T24" s="71">
        <v>100766.978684</v>
      </c>
      <c r="U24" s="24">
        <f t="shared" si="0"/>
        <v>587904.09694308101</v>
      </c>
    </row>
    <row r="25" spans="1:21" x14ac:dyDescent="0.2">
      <c r="A25" s="105"/>
      <c r="B25" s="35" t="s">
        <v>755</v>
      </c>
      <c r="C25" s="24">
        <v>2292.3523319999999</v>
      </c>
      <c r="D25" s="24">
        <v>6876.2413070000002</v>
      </c>
      <c r="E25" s="24">
        <v>8235.107908</v>
      </c>
      <c r="F25" s="24">
        <v>10676.544508999999</v>
      </c>
      <c r="G25" s="24">
        <v>22448.522550500002</v>
      </c>
      <c r="H25" s="24">
        <v>31460.279332499998</v>
      </c>
      <c r="I25" s="24">
        <v>41789.306044500001</v>
      </c>
      <c r="J25" s="24">
        <v>57132.377611999997</v>
      </c>
      <c r="K25" s="24">
        <f>SUM(J:J)</f>
        <v>158426.06110358087</v>
      </c>
      <c r="L25" s="165">
        <v>119322.27596000001</v>
      </c>
      <c r="M25" s="24">
        <v>150224.68257499998</v>
      </c>
      <c r="N25" s="24">
        <v>181562.70715900001</v>
      </c>
      <c r="O25" s="17">
        <v>147329.68156599996</v>
      </c>
      <c r="P25" s="24">
        <v>200432.81433600007</v>
      </c>
      <c r="Q25" s="24">
        <v>222025.51051699999</v>
      </c>
      <c r="R25" s="71">
        <v>281618.48369600001</v>
      </c>
      <c r="S25" s="71">
        <v>297626.99550999998</v>
      </c>
      <c r="T25" s="71">
        <v>282166.18128999998</v>
      </c>
      <c r="U25" s="24">
        <f>(SUM(C25:N25)+P25+Q25+R25)</f>
        <v>1494523.2669420808</v>
      </c>
    </row>
    <row r="26" spans="1:21" x14ac:dyDescent="0.2">
      <c r="A26" s="105"/>
      <c r="B26" s="54"/>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3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105"/>
      <c r="B28" s="178" t="s">
        <v>41</v>
      </c>
      <c r="C28" s="59">
        <f>IFERROR(C9/C$25*100,""--"")</f>
        <v>30.466247781844036</v>
      </c>
      <c r="D28" s="59">
        <f t="shared" ref="D28:T43" si="3">IFERROR(D9/D$25*100,""--"")</f>
        <v>25.337680590504615</v>
      </c>
      <c r="E28" s="59">
        <f t="shared" si="3"/>
        <v>23.066949555750739</v>
      </c>
      <c r="F28" s="59">
        <f t="shared" si="3"/>
        <v>22.192342925210397</v>
      </c>
      <c r="G28" s="59">
        <f t="shared" si="3"/>
        <v>20.755242190298283</v>
      </c>
      <c r="H28" s="59">
        <f t="shared" si="3"/>
        <v>24.871226500576082</v>
      </c>
      <c r="I28" s="59">
        <f t="shared" si="3"/>
        <v>25.137615489029088</v>
      </c>
      <c r="J28" s="59">
        <f t="shared" si="3"/>
        <v>25.568217014710438</v>
      </c>
      <c r="K28" s="59">
        <f t="shared" si="3"/>
        <v>10.662005480876156</v>
      </c>
      <c r="L28" s="59">
        <f t="shared" si="3"/>
        <v>28.194514436916879</v>
      </c>
      <c r="M28" s="59">
        <f t="shared" si="3"/>
        <v>31.382011215409623</v>
      </c>
      <c r="N28" s="59">
        <f t="shared" si="3"/>
        <v>32.693132146359723</v>
      </c>
      <c r="O28" s="59">
        <f t="shared" si="3"/>
        <v>32.336261226939584</v>
      </c>
      <c r="P28" s="59">
        <f t="shared" si="3"/>
        <v>28.871819876754646</v>
      </c>
      <c r="Q28" s="59">
        <f t="shared" si="3"/>
        <v>29.701891713903155</v>
      </c>
      <c r="R28" s="59">
        <f t="shared" si="3"/>
        <v>26.834665679322871</v>
      </c>
      <c r="S28" s="59">
        <f t="shared" si="3"/>
        <v>28.758473400012583</v>
      </c>
      <c r="T28" s="59">
        <f t="shared" si="3"/>
        <v>25.393672246766652</v>
      </c>
      <c r="U28" s="59">
        <f t="shared" ref="U28" si="4">U9/U$25*100</f>
        <v>26.813069071779793</v>
      </c>
    </row>
    <row r="29" spans="1:21" x14ac:dyDescent="0.2">
      <c r="A29" s="105"/>
      <c r="B29" s="178" t="s">
        <v>34</v>
      </c>
      <c r="C29" s="59">
        <f t="shared" ref="C29:R44" si="5">IFERROR(C10/C$25*100,""--"")</f>
        <v>16.793889779767067</v>
      </c>
      <c r="D29" s="59">
        <f t="shared" si="5"/>
        <v>20.159296112672038</v>
      </c>
      <c r="E29" s="59">
        <f t="shared" si="5"/>
        <v>18.16581590323467</v>
      </c>
      <c r="F29" s="59">
        <f t="shared" si="5"/>
        <v>21.70367695790215</v>
      </c>
      <c r="G29" s="59">
        <f t="shared" si="5"/>
        <v>21.398609686645084</v>
      </c>
      <c r="H29" s="59">
        <f t="shared" si="5"/>
        <v>21.983072923181268</v>
      </c>
      <c r="I29" s="59">
        <f t="shared" si="5"/>
        <v>20.730478130636907</v>
      </c>
      <c r="J29" s="59">
        <f t="shared" si="5"/>
        <v>18.37894962697041</v>
      </c>
      <c r="K29" s="59">
        <f t="shared" si="5"/>
        <v>6.367637891914983</v>
      </c>
      <c r="L29" s="59">
        <f t="shared" si="5"/>
        <v>15.058417445057254</v>
      </c>
      <c r="M29" s="59">
        <f t="shared" si="5"/>
        <v>15.021243525499925</v>
      </c>
      <c r="N29" s="59">
        <f t="shared" si="5"/>
        <v>15.310183239147676</v>
      </c>
      <c r="O29" s="59">
        <f t="shared" si="5"/>
        <v>16.194316026748325</v>
      </c>
      <c r="P29" s="59">
        <f t="shared" si="5"/>
        <v>17.777220651239535</v>
      </c>
      <c r="Q29" s="59">
        <f t="shared" si="5"/>
        <v>17.580889650521151</v>
      </c>
      <c r="R29" s="59">
        <f t="shared" si="5"/>
        <v>19.489069846795555</v>
      </c>
      <c r="S29" s="59">
        <f t="shared" si="3"/>
        <v>19.228645364958886</v>
      </c>
      <c r="T29" s="59">
        <f t="shared" si="3"/>
        <v>20.015915396308195</v>
      </c>
      <c r="U29" s="59">
        <f t="shared" ref="U29" si="6">U10/U$25*100</f>
        <v>16.355511546945557</v>
      </c>
    </row>
    <row r="30" spans="1:21" x14ac:dyDescent="0.2">
      <c r="A30" s="105"/>
      <c r="B30" s="178" t="s">
        <v>31</v>
      </c>
      <c r="C30" s="59">
        <f t="shared" si="5"/>
        <v>3.7333343049117285</v>
      </c>
      <c r="D30" s="59">
        <f t="shared" si="3"/>
        <v>3.588377428651516</v>
      </c>
      <c r="E30" s="59">
        <f t="shared" si="3"/>
        <v>5.764188366479873</v>
      </c>
      <c r="F30" s="59">
        <f t="shared" si="3"/>
        <v>5.4506434175349723</v>
      </c>
      <c r="G30" s="59">
        <f t="shared" si="3"/>
        <v>5.0488375569053012</v>
      </c>
      <c r="H30" s="59">
        <f t="shared" si="3"/>
        <v>4.3819351647519262</v>
      </c>
      <c r="I30" s="59">
        <f t="shared" si="3"/>
        <v>4.433905414765472</v>
      </c>
      <c r="J30" s="59">
        <f t="shared" si="3"/>
        <v>4.1283091708835213</v>
      </c>
      <c r="K30" s="59">
        <f t="shared" si="3"/>
        <v>2.552836353013757</v>
      </c>
      <c r="L30" s="59">
        <f t="shared" si="3"/>
        <v>7.0648203725395984</v>
      </c>
      <c r="M30" s="59">
        <f t="shared" si="3"/>
        <v>6.2663428909561807</v>
      </c>
      <c r="N30" s="59">
        <f t="shared" si="3"/>
        <v>6.2426709996531136</v>
      </c>
      <c r="O30" s="59">
        <f t="shared" si="3"/>
        <v>11.647482483909846</v>
      </c>
      <c r="P30" s="59">
        <f t="shared" si="3"/>
        <v>8.9602609709872745</v>
      </c>
      <c r="Q30" s="59">
        <f t="shared" si="3"/>
        <v>9.3139957484374847</v>
      </c>
      <c r="R30" s="59">
        <f t="shared" si="3"/>
        <v>7.8576046897145853</v>
      </c>
      <c r="S30" s="59">
        <f t="shared" si="3"/>
        <v>7.0625631680288032</v>
      </c>
      <c r="T30" s="59">
        <f t="shared" si="3"/>
        <v>6.0590989869294845</v>
      </c>
      <c r="U30" s="59">
        <f t="shared" ref="U30" si="7">U11/U$25*100</f>
        <v>6.8317335801274544</v>
      </c>
    </row>
    <row r="31" spans="1:21" x14ac:dyDescent="0.2">
      <c r="A31" s="105"/>
      <c r="B31" s="178" t="s">
        <v>29</v>
      </c>
      <c r="C31" s="59">
        <f t="shared" si="5"/>
        <v>19.358053703412988</v>
      </c>
      <c r="D31" s="59">
        <f t="shared" si="3"/>
        <v>12.128167028562949</v>
      </c>
      <c r="E31" s="59">
        <f t="shared" si="3"/>
        <v>13.91275846412382</v>
      </c>
      <c r="F31" s="59">
        <f t="shared" si="3"/>
        <v>13.255705638720341</v>
      </c>
      <c r="G31" s="59">
        <f t="shared" si="3"/>
        <v>8.8005850498878235</v>
      </c>
      <c r="H31" s="59">
        <f t="shared" si="3"/>
        <v>6.0363467165346734</v>
      </c>
      <c r="I31" s="59">
        <f t="shared" si="3"/>
        <v>4.7555778705292884</v>
      </c>
      <c r="J31" s="59">
        <f t="shared" si="3"/>
        <v>5.3420591397879313</v>
      </c>
      <c r="K31" s="59">
        <f t="shared" si="3"/>
        <v>2.2081860494611059</v>
      </c>
      <c r="L31" s="59">
        <f t="shared" si="3"/>
        <v>5.4629622319517139</v>
      </c>
      <c r="M31" s="59">
        <f t="shared" si="3"/>
        <v>5.5612684518930831</v>
      </c>
      <c r="N31" s="59">
        <f t="shared" si="3"/>
        <v>5.242644775429679</v>
      </c>
      <c r="O31" s="59">
        <f t="shared" si="3"/>
        <v>6.2070238086433145</v>
      </c>
      <c r="P31" s="59">
        <f t="shared" si="3"/>
        <v>6.5035425053445062</v>
      </c>
      <c r="Q31" s="59">
        <f t="shared" si="3"/>
        <v>6.0665073606344411</v>
      </c>
      <c r="R31" s="59">
        <f t="shared" si="3"/>
        <v>5.6180019650552211</v>
      </c>
      <c r="S31" s="59">
        <f t="shared" si="3"/>
        <v>5.3823513624999002</v>
      </c>
      <c r="T31" s="59">
        <f t="shared" si="3"/>
        <v>5.875467434547426</v>
      </c>
      <c r="U31" s="59">
        <f t="shared" ref="U31" si="8">U12/U$25*100</f>
        <v>5.5514985792600164</v>
      </c>
    </row>
    <row r="32" spans="1:21" x14ac:dyDescent="0.2">
      <c r="A32" s="105"/>
      <c r="B32" s="178" t="s">
        <v>26</v>
      </c>
      <c r="C32" s="59">
        <f t="shared" si="5"/>
        <v>1.7323379545828035</v>
      </c>
      <c r="D32" s="59">
        <f t="shared" si="3"/>
        <v>1.6255669996079154</v>
      </c>
      <c r="E32" s="59">
        <f t="shared" si="3"/>
        <v>1.584040390937401</v>
      </c>
      <c r="F32" s="59">
        <f t="shared" si="3"/>
        <v>1.7720327147094928</v>
      </c>
      <c r="G32" s="59">
        <f t="shared" si="3"/>
        <v>2.407804817818449</v>
      </c>
      <c r="H32" s="59">
        <f t="shared" si="3"/>
        <v>1.5628020298347745</v>
      </c>
      <c r="I32" s="59">
        <f t="shared" si="3"/>
        <v>1.4816865751267787</v>
      </c>
      <c r="J32" s="59">
        <f t="shared" si="3"/>
        <v>3.6024221396445255</v>
      </c>
      <c r="K32" s="59">
        <f t="shared" si="3"/>
        <v>1.4431868539009718</v>
      </c>
      <c r="L32" s="59">
        <f t="shared" si="3"/>
        <v>3.0490188020044195</v>
      </c>
      <c r="M32" s="59">
        <f t="shared" si="3"/>
        <v>3.1427956165877764</v>
      </c>
      <c r="N32" s="59">
        <f t="shared" si="3"/>
        <v>3.4254380369827557</v>
      </c>
      <c r="O32" s="59">
        <f t="shared" si="3"/>
        <v>2.8466031592698742</v>
      </c>
      <c r="P32" s="59">
        <f t="shared" si="3"/>
        <v>3.9697762112253483</v>
      </c>
      <c r="Q32" s="59">
        <f t="shared" si="3"/>
        <v>4.1938052336049259</v>
      </c>
      <c r="R32" s="59">
        <f t="shared" si="3"/>
        <v>4.3321584648434373</v>
      </c>
      <c r="S32" s="59">
        <f t="shared" si="3"/>
        <v>4.6964817062538105</v>
      </c>
      <c r="T32" s="59">
        <f t="shared" si="3"/>
        <v>5.1931709707407512</v>
      </c>
      <c r="U32" s="59">
        <f t="shared" ref="U32" si="9">U13/U$25*100</f>
        <v>3.379938619380332</v>
      </c>
    </row>
    <row r="33" spans="1:21" x14ac:dyDescent="0.2">
      <c r="A33" s="105"/>
      <c r="B33" s="178" t="s">
        <v>44</v>
      </c>
      <c r="C33" s="59">
        <f t="shared" si="5"/>
        <v>0.31528166063784652</v>
      </c>
      <c r="D33" s="59">
        <f t="shared" si="3"/>
        <v>1.0024784024060718</v>
      </c>
      <c r="E33" s="59">
        <f t="shared" si="3"/>
        <v>0.96690439141237783</v>
      </c>
      <c r="F33" s="59">
        <f t="shared" si="3"/>
        <v>1.1549353809751444</v>
      </c>
      <c r="G33" s="59">
        <f t="shared" si="3"/>
        <v>1.0563123161738697</v>
      </c>
      <c r="H33" s="59">
        <f t="shared" si="3"/>
        <v>1.0446554034899715</v>
      </c>
      <c r="I33" s="59">
        <f t="shared" si="3"/>
        <v>1.2267540108325667</v>
      </c>
      <c r="J33" s="59">
        <f t="shared" si="3"/>
        <v>1.5431557574716117</v>
      </c>
      <c r="K33" s="59">
        <f t="shared" si="3"/>
        <v>0.70518394178187915</v>
      </c>
      <c r="L33" s="59">
        <f t="shared" si="3"/>
        <v>1.7710350770617329</v>
      </c>
      <c r="M33" s="59">
        <f t="shared" si="3"/>
        <v>1.9471446089024964</v>
      </c>
      <c r="N33" s="59">
        <f t="shared" si="3"/>
        <v>2.114106661583631</v>
      </c>
      <c r="O33" s="59">
        <f t="shared" si="3"/>
        <v>2.025662844905467</v>
      </c>
      <c r="P33" s="59">
        <f t="shared" si="3"/>
        <v>1.900242892670849</v>
      </c>
      <c r="Q33" s="59">
        <f t="shared" si="3"/>
        <v>2.1425827297605791</v>
      </c>
      <c r="R33" s="59">
        <f t="shared" si="3"/>
        <v>1.8008487718705921</v>
      </c>
      <c r="S33" s="59">
        <f t="shared" si="3"/>
        <v>1.7022359767193149</v>
      </c>
      <c r="T33" s="59">
        <f t="shared" si="3"/>
        <v>1.7507486724366976</v>
      </c>
      <c r="U33" s="59">
        <f t="shared" ref="U33" si="10">U14/U$25*100</f>
        <v>1.7310157907366046</v>
      </c>
    </row>
    <row r="34" spans="1:21" x14ac:dyDescent="0.2">
      <c r="A34" s="105"/>
      <c r="B34" s="178"/>
      <c r="C34" s="59">
        <f t="shared" si="5"/>
        <v>6.3824085398055646</v>
      </c>
      <c r="D34" s="59">
        <f t="shared" si="3"/>
        <v>5.4901734704348994</v>
      </c>
      <c r="E34" s="59">
        <f t="shared" si="3"/>
        <v>4.9300017138281804</v>
      </c>
      <c r="F34" s="59">
        <f t="shared" si="3"/>
        <v>5.3671187013453592</v>
      </c>
      <c r="G34" s="59">
        <f t="shared" si="3"/>
        <v>6.0316293197203841</v>
      </c>
      <c r="H34" s="59">
        <f t="shared" si="3"/>
        <v>6.5846093262751229</v>
      </c>
      <c r="I34" s="59">
        <f t="shared" si="3"/>
        <v>7.83137128315804</v>
      </c>
      <c r="J34" s="59">
        <f t="shared" si="3"/>
        <v>10.243713783006914</v>
      </c>
      <c r="K34" s="59">
        <f t="shared" si="3"/>
        <v>5.1134833994915834</v>
      </c>
      <c r="L34" s="59">
        <f t="shared" si="3"/>
        <v>5.6198401975234988</v>
      </c>
      <c r="M34" s="59">
        <f t="shared" si="3"/>
        <v>6.463441396291465</v>
      </c>
      <c r="N34" s="59">
        <f t="shared" si="3"/>
        <v>6.7704078724906056</v>
      </c>
      <c r="O34" s="179" t="s">
        <v>28</v>
      </c>
      <c r="P34" s="59">
        <f t="shared" si="3"/>
        <v>6.3815069146103642</v>
      </c>
      <c r="Q34" s="59">
        <f t="shared" si="3"/>
        <v>6.6022746592795754</v>
      </c>
      <c r="R34" s="59">
        <f t="shared" si="3"/>
        <v>4.978541640091624</v>
      </c>
      <c r="S34" s="59">
        <f t="shared" si="3"/>
        <v>4.4568307472479658</v>
      </c>
      <c r="T34" s="59">
        <f t="shared" si="3"/>
        <v>4.4585981057276545</v>
      </c>
      <c r="U34" s="59">
        <f t="shared" ref="U34" si="11">U15/U$25*100</f>
        <v>6.1780525536360402</v>
      </c>
    </row>
    <row r="35" spans="1:21" x14ac:dyDescent="0.2">
      <c r="A35" s="105"/>
      <c r="B35" s="178"/>
      <c r="C35" s="59">
        <f t="shared" si="5"/>
        <v>0</v>
      </c>
      <c r="D35" s="59">
        <f t="shared" si="3"/>
        <v>1.8526196843952611E-2</v>
      </c>
      <c r="E35" s="59">
        <f t="shared" si="3"/>
        <v>2.7521679440268968E-3</v>
      </c>
      <c r="F35" s="59">
        <f t="shared" si="3"/>
        <v>2.9709893470926947E-3</v>
      </c>
      <c r="G35" s="59">
        <f t="shared" si="3"/>
        <v>1.1569095445625012E-2</v>
      </c>
      <c r="H35" s="59">
        <f t="shared" si="3"/>
        <v>2.2103694396687381E-2</v>
      </c>
      <c r="I35" s="59">
        <f t="shared" si="3"/>
        <v>2.3960644355609812E-2</v>
      </c>
      <c r="J35" s="59">
        <f t="shared" si="3"/>
        <v>2.7746832291240722E-2</v>
      </c>
      <c r="K35" s="59">
        <f t="shared" si="3"/>
        <v>1.1199919303932592E-2</v>
      </c>
      <c r="L35" s="59">
        <f t="shared" si="3"/>
        <v>6.915482321814069E-2</v>
      </c>
      <c r="M35" s="59">
        <f t="shared" si="3"/>
        <v>3.4044497963553112E-2</v>
      </c>
      <c r="N35" s="59">
        <f t="shared" si="3"/>
        <v>7.0955051847283512E-2</v>
      </c>
      <c r="O35" s="179" t="s">
        <v>28</v>
      </c>
      <c r="P35" s="59">
        <f t="shared" si="3"/>
        <v>3.8658026759085973E-2</v>
      </c>
      <c r="Q35" s="59">
        <f t="shared" si="3"/>
        <v>4.6073274535795988E-2</v>
      </c>
      <c r="R35" s="59">
        <f t="shared" si="3"/>
        <v>4.1674638844618909E-2</v>
      </c>
      <c r="S35" s="59">
        <f t="shared" si="3"/>
        <v>4.3819968607524386E-2</v>
      </c>
      <c r="T35" s="59">
        <f t="shared" si="3"/>
        <v>5.5030449180730037E-2</v>
      </c>
      <c r="U35" s="59">
        <f t="shared" ref="U35" si="12">U16/U$25*100</f>
        <v>4.1123967862844842E-2</v>
      </c>
    </row>
    <row r="36" spans="1:21" x14ac:dyDescent="0.2">
      <c r="A36" s="105"/>
      <c r="B36" s="178"/>
      <c r="C36" s="59">
        <f t="shared" si="5"/>
        <v>4.9202733116333183E-3</v>
      </c>
      <c r="D36" s="59">
        <f t="shared" si="3"/>
        <v>5.4745315528235286E-3</v>
      </c>
      <c r="E36" s="59">
        <f t="shared" si="3"/>
        <v>1.2745588906981447E-2</v>
      </c>
      <c r="F36" s="59">
        <f t="shared" si="3"/>
        <v>7.3310517212774743E-3</v>
      </c>
      <c r="G36" s="59">
        <f t="shared" si="3"/>
        <v>5.7572964861832892E-3</v>
      </c>
      <c r="H36" s="59">
        <f t="shared" si="3"/>
        <v>7.1084365665175708E-3</v>
      </c>
      <c r="I36" s="59">
        <f t="shared" si="3"/>
        <v>1.2807432107871551E-2</v>
      </c>
      <c r="J36" s="59">
        <f t="shared" si="3"/>
        <v>3.1397618565470457E-2</v>
      </c>
      <c r="K36" s="59">
        <f t="shared" si="3"/>
        <v>1.3299854741843196E-2</v>
      </c>
      <c r="L36" s="59">
        <f t="shared" si="3"/>
        <v>1.5178245515591151E-2</v>
      </c>
      <c r="M36" s="59">
        <f t="shared" si="3"/>
        <v>2.1119591305616713E-2</v>
      </c>
      <c r="N36" s="59">
        <f t="shared" si="3"/>
        <v>1.7803687500480003E-2</v>
      </c>
      <c r="O36" s="179" t="s">
        <v>28</v>
      </c>
      <c r="P36" s="59">
        <f t="shared" si="3"/>
        <v>1.8007926057204061E-2</v>
      </c>
      <c r="Q36" s="59">
        <f t="shared" si="3"/>
        <v>1.6454021844126247E-2</v>
      </c>
      <c r="R36" s="59">
        <f t="shared" si="3"/>
        <v>1.32491239602999E-2</v>
      </c>
      <c r="S36" s="59">
        <f t="shared" si="3"/>
        <v>1.4728191548917201E-2</v>
      </c>
      <c r="T36" s="59">
        <f t="shared" si="3"/>
        <v>1.5985286328003522E-2</v>
      </c>
      <c r="U36" s="59">
        <f t="shared" ref="U36" si="13">U17/U$25*100</f>
        <v>1.6213311586362252E-2</v>
      </c>
    </row>
    <row r="37" spans="1:21" x14ac:dyDescent="0.2">
      <c r="A37" s="105"/>
      <c r="B37" s="178"/>
      <c r="C37" s="59">
        <f t="shared" si="5"/>
        <v>3.2582251409335279E-3</v>
      </c>
      <c r="D37" s="59">
        <f t="shared" si="3"/>
        <v>6.5165397779720479E-3</v>
      </c>
      <c r="E37" s="59">
        <f t="shared" si="3"/>
        <v>7.543361992822596E-3</v>
      </c>
      <c r="F37" s="59">
        <f t="shared" si="3"/>
        <v>5.660389459254022E-3</v>
      </c>
      <c r="G37" s="59">
        <f t="shared" si="3"/>
        <v>8.8306212381707352E-3</v>
      </c>
      <c r="H37" s="59">
        <f t="shared" si="3"/>
        <v>2.2849628650861566E-2</v>
      </c>
      <c r="I37" s="59">
        <f t="shared" si="3"/>
        <v>3.6141662615591083E-2</v>
      </c>
      <c r="J37" s="59">
        <f t="shared" si="3"/>
        <v>5.3045880929055711E-2</v>
      </c>
      <c r="K37" s="59">
        <f t="shared" si="3"/>
        <v>4.2037421454578276E-2</v>
      </c>
      <c r="L37" s="59">
        <f t="shared" si="3"/>
        <v>5.1539192917017161E-2</v>
      </c>
      <c r="M37" s="59">
        <f t="shared" si="3"/>
        <v>9.3657480640544466E-2</v>
      </c>
      <c r="N37" s="59">
        <f t="shared" si="3"/>
        <v>5.7150431178100251E-2</v>
      </c>
      <c r="O37" s="179" t="s">
        <v>28</v>
      </c>
      <c r="P37" s="59">
        <f t="shared" si="3"/>
        <v>4.2762051355682444E-2</v>
      </c>
      <c r="Q37" s="59">
        <f t="shared" si="3"/>
        <v>3.5198285015998775E-2</v>
      </c>
      <c r="R37" s="59">
        <f t="shared" si="3"/>
        <v>4.4266258863381078E-2</v>
      </c>
      <c r="S37" s="59">
        <f t="shared" si="3"/>
        <v>4.2728552153706488E-2</v>
      </c>
      <c r="T37" s="59">
        <f t="shared" si="3"/>
        <v>4.403278608087513E-2</v>
      </c>
      <c r="U37" s="59">
        <f t="shared" ref="U37" si="14">U18/U$25*100</f>
        <v>4.8002314508483503E-2</v>
      </c>
    </row>
    <row r="38" spans="1:21" x14ac:dyDescent="0.2">
      <c r="A38" s="105"/>
      <c r="B38" s="178"/>
      <c r="C38" s="59">
        <f t="shared" si="5"/>
        <v>4.4757517667663664E-5</v>
      </c>
      <c r="D38" s="59">
        <f t="shared" si="3"/>
        <v>8.8666172808586109E-4</v>
      </c>
      <c r="E38" s="59">
        <f t="shared" si="3"/>
        <v>4.840980888820188E-4</v>
      </c>
      <c r="F38" s="59">
        <f t="shared" si="3"/>
        <v>5.707183625623005E-4</v>
      </c>
      <c r="G38" s="59">
        <f t="shared" si="3"/>
        <v>3.8233277850211272E-2</v>
      </c>
      <c r="H38" s="59">
        <f t="shared" si="3"/>
        <v>9.0422814430044119E-3</v>
      </c>
      <c r="I38" s="59">
        <f t="shared" si="3"/>
        <v>9.3835202619166093E-3</v>
      </c>
      <c r="J38" s="59">
        <f t="shared" si="3"/>
        <v>1.4853974847035812E-2</v>
      </c>
      <c r="K38" s="59">
        <f t="shared" si="3"/>
        <v>1.3798101680826241E-2</v>
      </c>
      <c r="L38" s="59">
        <f t="shared" si="3"/>
        <v>2.5963850212164522E-2</v>
      </c>
      <c r="M38" s="59">
        <f t="shared" si="3"/>
        <v>2.0532866151739316E-2</v>
      </c>
      <c r="N38" s="59">
        <f t="shared" si="3"/>
        <v>1.1249656561968446E-2</v>
      </c>
      <c r="O38" s="179" t="s">
        <v>28</v>
      </c>
      <c r="P38" s="59">
        <f t="shared" si="3"/>
        <v>1.6097935413864384E-2</v>
      </c>
      <c r="Q38" s="59">
        <f t="shared" si="3"/>
        <v>1.4253363915844676E-2</v>
      </c>
      <c r="R38" s="59">
        <f t="shared" si="3"/>
        <v>1.5737866498792427E-2</v>
      </c>
      <c r="S38" s="59">
        <f t="shared" si="3"/>
        <v>1.2851423283851568E-2</v>
      </c>
      <c r="T38" s="59">
        <f t="shared" si="3"/>
        <v>1.6383388607612116E-2</v>
      </c>
      <c r="U38" s="59">
        <f t="shared" ref="U38" si="15">U19/U$25*100</f>
        <v>1.5813839719175094E-2</v>
      </c>
    </row>
    <row r="39" spans="1:21" x14ac:dyDescent="0.2">
      <c r="A39" s="105"/>
      <c r="B39" s="178"/>
      <c r="C39" s="59">
        <f t="shared" si="5"/>
        <v>7.8142438009830317E-4</v>
      </c>
      <c r="D39" s="59">
        <f t="shared" si="3"/>
        <v>1.8309421438109517E-4</v>
      </c>
      <c r="E39" s="59">
        <f t="shared" si="3"/>
        <v>1.8475774901770723E-4</v>
      </c>
      <c r="F39" s="59">
        <f t="shared" si="3"/>
        <v>1.248531300437442E-5</v>
      </c>
      <c r="G39" s="59">
        <f t="shared" si="3"/>
        <v>1.0361857867337423E-2</v>
      </c>
      <c r="H39" s="59">
        <f t="shared" si="3"/>
        <v>3.0084983988754293E-3</v>
      </c>
      <c r="I39" s="59">
        <f t="shared" si="3"/>
        <v>4.3396413380707008E-3</v>
      </c>
      <c r="J39" s="59">
        <f t="shared" si="3"/>
        <v>1.8396685801139141E-2</v>
      </c>
      <c r="K39" s="59">
        <f t="shared" si="3"/>
        <v>5.6846417421889941E-3</v>
      </c>
      <c r="L39" s="59">
        <f t="shared" si="3"/>
        <v>5.3490439640454203E-3</v>
      </c>
      <c r="M39" s="59">
        <f t="shared" si="3"/>
        <v>1.1627922722538661E-2</v>
      </c>
      <c r="N39" s="59">
        <f t="shared" si="3"/>
        <v>1.2387650719651165E-2</v>
      </c>
      <c r="O39" s="179" t="s">
        <v>28</v>
      </c>
      <c r="P39" s="59">
        <f t="shared" si="3"/>
        <v>1.1528080407665005E-2</v>
      </c>
      <c r="Q39" s="59">
        <f t="shared" si="3"/>
        <v>2.9663348525419665E-2</v>
      </c>
      <c r="R39" s="59">
        <f t="shared" si="3"/>
        <v>9.1752134522152494E-3</v>
      </c>
      <c r="S39" s="59">
        <f t="shared" si="3"/>
        <v>3.1523874653651036E-2</v>
      </c>
      <c r="T39" s="59">
        <f t="shared" si="3"/>
        <v>2.1792524078851846E-2</v>
      </c>
      <c r="U39" s="59">
        <f t="shared" ref="U39" si="16">U20/U$25*100</f>
        <v>1.2431847941728996E-2</v>
      </c>
    </row>
    <row r="40" spans="1:21" x14ac:dyDescent="0.2">
      <c r="A40" s="105"/>
      <c r="B40" s="178"/>
      <c r="C40" s="59">
        <f t="shared" si="5"/>
        <v>0.95268740739109026</v>
      </c>
      <c r="D40" s="59">
        <f t="shared" si="3"/>
        <v>0.49662474708728249</v>
      </c>
      <c r="E40" s="59">
        <f t="shared" si="3"/>
        <v>0.41487552296442842</v>
      </c>
      <c r="F40" s="59">
        <f t="shared" si="3"/>
        <v>0.387786619210918</v>
      </c>
      <c r="G40" s="59">
        <f t="shared" si="3"/>
        <v>0.23535866951218667</v>
      </c>
      <c r="H40" s="59">
        <f t="shared" si="3"/>
        <v>0.17580437037907537</v>
      </c>
      <c r="I40" s="59">
        <f t="shared" si="3"/>
        <v>0.21623063303271264</v>
      </c>
      <c r="J40" s="59">
        <f t="shared" si="3"/>
        <v>0.41218571997699899</v>
      </c>
      <c r="K40" s="59">
        <f t="shared" si="3"/>
        <v>0.21285457938610453</v>
      </c>
      <c r="L40" s="59">
        <f t="shared" si="3"/>
        <v>0.14838157550678352</v>
      </c>
      <c r="M40" s="59">
        <f t="shared" si="3"/>
        <v>0.18561055361910461</v>
      </c>
      <c r="N40" s="59">
        <f t="shared" si="3"/>
        <v>0.20465587113910849</v>
      </c>
      <c r="O40" s="179" t="s">
        <v>28</v>
      </c>
      <c r="P40" s="59">
        <f t="shared" si="3"/>
        <v>0.20811566428475692</v>
      </c>
      <c r="Q40" s="59">
        <f t="shared" si="3"/>
        <v>0.12501489597014009</v>
      </c>
      <c r="R40" s="59">
        <f t="shared" si="3"/>
        <v>9.3933390141237152E-2</v>
      </c>
      <c r="S40" s="59">
        <f t="shared" si="3"/>
        <v>9.5541209396257834E-2</v>
      </c>
      <c r="T40" s="59">
        <f t="shared" si="3"/>
        <v>0.12554183580063008</v>
      </c>
      <c r="U40" s="59">
        <f t="shared" ref="U40" si="17">U21/U$25*100</f>
        <v>0.17995460462136978</v>
      </c>
    </row>
    <row r="41" spans="1:21" x14ac:dyDescent="0.2">
      <c r="A41" s="105"/>
      <c r="B41" s="178"/>
      <c r="C41" s="59">
        <f t="shared" si="5"/>
        <v>0.96169208774142312</v>
      </c>
      <c r="D41" s="59">
        <f t="shared" si="3"/>
        <v>0.52821177120449758</v>
      </c>
      <c r="E41" s="59">
        <f t="shared" si="3"/>
        <v>0.43858549764615912</v>
      </c>
      <c r="F41" s="59">
        <f t="shared" si="3"/>
        <v>0.40433225341410883</v>
      </c>
      <c r="G41" s="59">
        <f t="shared" si="3"/>
        <v>0.31011081839971444</v>
      </c>
      <c r="H41" s="59">
        <f t="shared" si="3"/>
        <v>0.23991690983502179</v>
      </c>
      <c r="I41" s="59">
        <f t="shared" si="3"/>
        <v>0.30286353371177238</v>
      </c>
      <c r="J41" s="59">
        <f t="shared" si="3"/>
        <v>0.55762671241094086</v>
      </c>
      <c r="K41" s="59">
        <f t="shared" si="3"/>
        <v>0.29887451830947381</v>
      </c>
      <c r="L41" s="59">
        <f t="shared" si="3"/>
        <v>0.31556673133374252</v>
      </c>
      <c r="M41" s="59">
        <f t="shared" si="3"/>
        <v>0.36659291240309683</v>
      </c>
      <c r="N41" s="59">
        <f t="shared" si="3"/>
        <v>0.37420234894659188</v>
      </c>
      <c r="O41" s="179" t="s">
        <v>28</v>
      </c>
      <c r="P41" s="59">
        <f t="shared" si="3"/>
        <v>0.33516968427825877</v>
      </c>
      <c r="Q41" s="59">
        <f t="shared" si="3"/>
        <v>0.26665718980732545</v>
      </c>
      <c r="R41" s="59">
        <f t="shared" si="3"/>
        <v>0.21803649176054471</v>
      </c>
      <c r="S41" s="59">
        <f t="shared" si="3"/>
        <v>0.24119321964390852</v>
      </c>
      <c r="T41" s="59">
        <f t="shared" si="3"/>
        <v>0.27876627007670274</v>
      </c>
      <c r="U41" s="59">
        <f t="shared" ref="U41" si="18">U22/U$25*100</f>
        <v>0.31353988623996443</v>
      </c>
    </row>
    <row r="42" spans="1:21" x14ac:dyDescent="0.2">
      <c r="A42" s="105"/>
      <c r="B42" s="35" t="s">
        <v>79</v>
      </c>
      <c r="C42" s="59">
        <f t="shared" si="5"/>
        <v>72.39914518515647</v>
      </c>
      <c r="D42" s="59">
        <f t="shared" si="3"/>
        <v>63.841566562405092</v>
      </c>
      <c r="E42" s="59">
        <f t="shared" si="3"/>
        <v>63.460657071938883</v>
      </c>
      <c r="F42" s="59">
        <f t="shared" si="3"/>
        <v>65.529337035052521</v>
      </c>
      <c r="G42" s="59">
        <f t="shared" si="3"/>
        <v>59.467391617728808</v>
      </c>
      <c r="H42" s="59">
        <f t="shared" si="3"/>
        <v>59.880038738368704</v>
      </c>
      <c r="I42" s="59">
        <f t="shared" si="3"/>
        <v>57.766017490920106</v>
      </c>
      <c r="J42" s="59">
        <f t="shared" si="3"/>
        <v>58.563112849468432</v>
      </c>
      <c r="K42" s="59">
        <f t="shared" si="3"/>
        <v>23.939036570948854</v>
      </c>
      <c r="L42" s="59">
        <f t="shared" si="3"/>
        <v>60.600768365531586</v>
      </c>
      <c r="M42" s="59">
        <f t="shared" si="3"/>
        <v>63.320806309249079</v>
      </c>
      <c r="N42" s="59">
        <f t="shared" si="3"/>
        <v>65.028175859156576</v>
      </c>
      <c r="O42" s="59">
        <f t="shared" si="3"/>
        <v>71.257349550416407</v>
      </c>
      <c r="P42" s="59">
        <f t="shared" si="3"/>
        <v>67.982863108222148</v>
      </c>
      <c r="Q42" s="59">
        <f t="shared" si="3"/>
        <v>68.999672436861744</v>
      </c>
      <c r="R42" s="59">
        <f t="shared" si="3"/>
        <v>65.932349417602268</v>
      </c>
      <c r="S42" s="59">
        <f t="shared" si="3"/>
        <v>66.83075097847329</v>
      </c>
      <c r="T42" s="59">
        <f t="shared" si="3"/>
        <v>64.288073707729197</v>
      </c>
      <c r="U42" s="59">
        <f t="shared" ref="U42" si="19">U23/U$25*100</f>
        <v>60.662767188229751</v>
      </c>
    </row>
    <row r="43" spans="1:21" x14ac:dyDescent="0.2">
      <c r="A43" s="105"/>
      <c r="B43" s="35" t="s">
        <v>80</v>
      </c>
      <c r="C43" s="59">
        <f t="shared" si="5"/>
        <v>27.60085481484353</v>
      </c>
      <c r="D43" s="59">
        <f t="shared" si="3"/>
        <v>36.158433437594908</v>
      </c>
      <c r="E43" s="59">
        <f t="shared" si="3"/>
        <v>36.539342928061117</v>
      </c>
      <c r="F43" s="59">
        <f t="shared" si="3"/>
        <v>34.470662964947486</v>
      </c>
      <c r="G43" s="59">
        <f t="shared" si="3"/>
        <v>40.532608382271192</v>
      </c>
      <c r="H43" s="59">
        <f t="shared" si="3"/>
        <v>40.119961261631303</v>
      </c>
      <c r="I43" s="59">
        <f t="shared" si="3"/>
        <v>42.233982509079894</v>
      </c>
      <c r="J43" s="59">
        <f t="shared" si="3"/>
        <v>41.436887150531568</v>
      </c>
      <c r="K43" s="59">
        <f t="shared" si="3"/>
        <v>76.060963429051142</v>
      </c>
      <c r="L43" s="59">
        <f t="shared" si="3"/>
        <v>39.399231634468421</v>
      </c>
      <c r="M43" s="59">
        <f t="shared" si="3"/>
        <v>36.679193690750921</v>
      </c>
      <c r="N43" s="59">
        <f t="shared" si="3"/>
        <v>34.971824140843417</v>
      </c>
      <c r="O43" s="59">
        <f t="shared" si="3"/>
        <v>28.742650449583596</v>
      </c>
      <c r="P43" s="59">
        <f t="shared" si="3"/>
        <v>32.017136891777845</v>
      </c>
      <c r="Q43" s="59">
        <f t="shared" si="3"/>
        <v>31.000327563138253</v>
      </c>
      <c r="R43" s="59">
        <f t="shared" si="3"/>
        <v>34.067650582397732</v>
      </c>
      <c r="S43" s="59">
        <f t="shared" ref="D43:T44" si="20">IFERROR(S24/S$25*100,""--"")</f>
        <v>33.16924902152671</v>
      </c>
      <c r="T43" s="59">
        <f t="shared" si="20"/>
        <v>35.711926292270803</v>
      </c>
      <c r="U43" s="59">
        <f t="shared" ref="U43" si="21">U24/U$25*100</f>
        <v>39.337232811770257</v>
      </c>
    </row>
    <row r="44" spans="1:21" x14ac:dyDescent="0.2">
      <c r="A44" s="105"/>
      <c r="B44" s="35" t="s">
        <v>81</v>
      </c>
      <c r="C44" s="59">
        <f t="shared" si="5"/>
        <v>100</v>
      </c>
      <c r="D44" s="59">
        <f t="shared" si="20"/>
        <v>100</v>
      </c>
      <c r="E44" s="59">
        <f t="shared" si="20"/>
        <v>100</v>
      </c>
      <c r="F44" s="59">
        <f t="shared" si="20"/>
        <v>100</v>
      </c>
      <c r="G44" s="59">
        <f t="shared" si="20"/>
        <v>100</v>
      </c>
      <c r="H44" s="59">
        <f t="shared" si="20"/>
        <v>100</v>
      </c>
      <c r="I44" s="59">
        <f t="shared" si="20"/>
        <v>100</v>
      </c>
      <c r="J44" s="59">
        <f t="shared" si="20"/>
        <v>100</v>
      </c>
      <c r="K44" s="59">
        <f t="shared" si="20"/>
        <v>100</v>
      </c>
      <c r="L44" s="59">
        <f t="shared" si="20"/>
        <v>100</v>
      </c>
      <c r="M44" s="59">
        <f t="shared" si="20"/>
        <v>100</v>
      </c>
      <c r="N44" s="59">
        <f t="shared" si="20"/>
        <v>100</v>
      </c>
      <c r="O44" s="59">
        <f t="shared" si="20"/>
        <v>100</v>
      </c>
      <c r="P44" s="59">
        <f t="shared" si="20"/>
        <v>100</v>
      </c>
      <c r="Q44" s="59">
        <f t="shared" si="20"/>
        <v>100</v>
      </c>
      <c r="R44" s="59">
        <f t="shared" si="20"/>
        <v>100</v>
      </c>
      <c r="S44" s="59">
        <f t="shared" si="20"/>
        <v>100</v>
      </c>
      <c r="T44" s="59">
        <f t="shared" si="20"/>
        <v>100</v>
      </c>
      <c r="U44" s="59">
        <f t="shared" ref="U44" si="22">U25/U$25*100</f>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105"/>
      <c r="B47" s="35" t="s">
        <v>41</v>
      </c>
      <c r="C47" s="38" t="s">
        <v>28</v>
      </c>
      <c r="D47" s="39">
        <f t="shared" ref="D47:T47" si="23">IF(C9=0,"--",((D9/C9)*100-100))</f>
        <v>149.46959794598902</v>
      </c>
      <c r="E47" s="39">
        <f t="shared" si="23"/>
        <v>9.0288657777721966</v>
      </c>
      <c r="F47" s="39">
        <f t="shared" si="23"/>
        <v>24.731001498905414</v>
      </c>
      <c r="G47" s="39">
        <f t="shared" si="23"/>
        <v>96.644452478629404</v>
      </c>
      <c r="H47" s="39">
        <f t="shared" si="23"/>
        <v>67.936156075988521</v>
      </c>
      <c r="I47" s="39">
        <f t="shared" si="23"/>
        <v>34.25468847997729</v>
      </c>
      <c r="J47" s="39">
        <f t="shared" si="23"/>
        <v>39.057207443529819</v>
      </c>
      <c r="K47" s="39">
        <f t="shared" si="23"/>
        <v>15.633263885739737</v>
      </c>
      <c r="L47" s="39">
        <f t="shared" si="23"/>
        <v>99.16848601695844</v>
      </c>
      <c r="M47" s="39">
        <f t="shared" si="23"/>
        <v>40.131548186120028</v>
      </c>
      <c r="N47" s="39">
        <f t="shared" si="23"/>
        <v>25.910257234087069</v>
      </c>
      <c r="O47" s="39">
        <f t="shared" si="23"/>
        <v>-19.740421373311705</v>
      </c>
      <c r="P47" s="39">
        <f t="shared" si="23"/>
        <v>21.468293287388263</v>
      </c>
      <c r="Q47" s="39">
        <f t="shared" si="23"/>
        <v>13.957786129985152</v>
      </c>
      <c r="R47" s="39">
        <f t="shared" si="23"/>
        <v>14.596237029981651</v>
      </c>
      <c r="S47" s="39">
        <f t="shared" si="23"/>
        <v>13.261107486523343</v>
      </c>
      <c r="T47" s="39">
        <f t="shared" si="23"/>
        <v>-16.287112579136959</v>
      </c>
      <c r="U47" s="39">
        <f t="shared" ref="U47:U53" si="24">POWER(T9/C9,1/21)*100-100</f>
        <v>24.671763164072175</v>
      </c>
    </row>
    <row r="48" spans="1:21" x14ac:dyDescent="0.2">
      <c r="A48" s="105"/>
      <c r="B48" s="35" t="s">
        <v>34</v>
      </c>
      <c r="C48" s="38" t="s">
        <v>28</v>
      </c>
      <c r="D48" s="39">
        <f t="shared" ref="D48:T48" si="25">IF(C10=0,"--",((D10/C10)*100-100))</f>
        <v>260.07569322842795</v>
      </c>
      <c r="E48" s="39">
        <f t="shared" si="25"/>
        <v>7.9189546440991592</v>
      </c>
      <c r="F48" s="39">
        <f t="shared" si="25"/>
        <v>54.895866570167897</v>
      </c>
      <c r="G48" s="39">
        <f t="shared" si="25"/>
        <v>107.30476698357228</v>
      </c>
      <c r="H48" s="39">
        <f t="shared" si="25"/>
        <v>43.971872958468566</v>
      </c>
      <c r="I48" s="39">
        <f t="shared" si="25"/>
        <v>25.263200320777685</v>
      </c>
      <c r="J48" s="39">
        <f t="shared" si="25"/>
        <v>21.207224715585554</v>
      </c>
      <c r="K48" s="39">
        <f t="shared" si="25"/>
        <v>-3.9268572423890191</v>
      </c>
      <c r="L48" s="39">
        <f t="shared" si="25"/>
        <v>78.113106302815794</v>
      </c>
      <c r="M48" s="39">
        <f t="shared" si="25"/>
        <v>25.587472776886784</v>
      </c>
      <c r="N48" s="39">
        <f t="shared" si="25"/>
        <v>23.185575314913493</v>
      </c>
      <c r="O48" s="39">
        <f t="shared" si="25"/>
        <v>-14.16867395748082</v>
      </c>
      <c r="P48" s="39">
        <f t="shared" si="25"/>
        <v>49.341265503630325</v>
      </c>
      <c r="Q48" s="39">
        <f t="shared" si="25"/>
        <v>9.5496609682010956</v>
      </c>
      <c r="R48" s="39">
        <f t="shared" si="25"/>
        <v>40.607518123915384</v>
      </c>
      <c r="S48" s="39">
        <f t="shared" si="25"/>
        <v>4.2722493401681163</v>
      </c>
      <c r="T48" s="39">
        <f t="shared" si="25"/>
        <v>-1.313122640414349</v>
      </c>
      <c r="U48" s="39">
        <f t="shared" si="24"/>
        <v>26.813117336001937</v>
      </c>
    </row>
    <row r="49" spans="1:21" x14ac:dyDescent="0.2">
      <c r="A49" s="105"/>
      <c r="B49" s="35" t="s">
        <v>31</v>
      </c>
      <c r="C49" s="38" t="s">
        <v>28</v>
      </c>
      <c r="D49" s="39">
        <f t="shared" ref="D49:T49" si="26">IF(C11=0,"--",((D11/C11)*100-100))</f>
        <v>188.31748117132673</v>
      </c>
      <c r="E49" s="39">
        <f t="shared" si="26"/>
        <v>92.379252839112667</v>
      </c>
      <c r="F49" s="39">
        <f t="shared" si="26"/>
        <v>22.594511472874728</v>
      </c>
      <c r="G49" s="39">
        <f t="shared" si="26"/>
        <v>94.760407587155015</v>
      </c>
      <c r="H49" s="39">
        <f t="shared" si="26"/>
        <v>21.632423718436144</v>
      </c>
      <c r="I49" s="39">
        <f t="shared" si="26"/>
        <v>34.407363411249918</v>
      </c>
      <c r="J49" s="39">
        <f t="shared" si="26"/>
        <v>27.292533003282543</v>
      </c>
      <c r="K49" s="39">
        <f t="shared" si="26"/>
        <v>71.472740159645269</v>
      </c>
      <c r="L49" s="39">
        <f t="shared" si="26"/>
        <v>108.43615459385381</v>
      </c>
      <c r="M49" s="39">
        <f t="shared" si="26"/>
        <v>11.669043944103123</v>
      </c>
      <c r="N49" s="39">
        <f t="shared" si="26"/>
        <v>20.40420275979497</v>
      </c>
      <c r="O49" s="39">
        <f t="shared" si="26"/>
        <v>51.399771319083186</v>
      </c>
      <c r="P49" s="39">
        <f t="shared" si="26"/>
        <v>4.6567314796222945</v>
      </c>
      <c r="Q49" s="39">
        <f t="shared" si="26"/>
        <v>15.146152043066934</v>
      </c>
      <c r="R49" s="39">
        <f t="shared" si="26"/>
        <v>7.0070568102112247</v>
      </c>
      <c r="S49" s="39">
        <f t="shared" si="26"/>
        <v>-5.0088088338156069</v>
      </c>
      <c r="T49" s="39">
        <f t="shared" si="26"/>
        <v>-18.664836731543474</v>
      </c>
      <c r="U49" s="39">
        <f t="shared" si="24"/>
        <v>28.691325540991215</v>
      </c>
    </row>
    <row r="50" spans="1:21" x14ac:dyDescent="0.2">
      <c r="A50" s="105"/>
      <c r="B50" s="35" t="s">
        <v>29</v>
      </c>
      <c r="C50" s="38" t="s">
        <v>28</v>
      </c>
      <c r="D50" s="39">
        <f t="shared" ref="D50:T50" si="27">IF(C12=0,"--",((D12/C12)*100-100))</f>
        <v>87.933074629725326</v>
      </c>
      <c r="E50" s="39">
        <f t="shared" si="27"/>
        <v>37.384033074762357</v>
      </c>
      <c r="F50" s="39">
        <f t="shared" si="27"/>
        <v>23.523908931573104</v>
      </c>
      <c r="G50" s="39">
        <f t="shared" si="27"/>
        <v>39.593675133934909</v>
      </c>
      <c r="H50" s="39">
        <f t="shared" si="27"/>
        <v>-3.8747585479125775</v>
      </c>
      <c r="I50" s="39">
        <f t="shared" si="27"/>
        <v>4.6481862240412113</v>
      </c>
      <c r="J50" s="39">
        <f t="shared" si="27"/>
        <v>53.575710369662744</v>
      </c>
      <c r="K50" s="39">
        <f t="shared" si="27"/>
        <v>14.622874875976621</v>
      </c>
      <c r="L50" s="39">
        <f t="shared" si="27"/>
        <v>86.331997689259765</v>
      </c>
      <c r="M50" s="39">
        <f t="shared" si="27"/>
        <v>28.163815522438426</v>
      </c>
      <c r="N50" s="39">
        <f t="shared" si="27"/>
        <v>13.936251527194003</v>
      </c>
      <c r="O50" s="39">
        <f t="shared" si="27"/>
        <v>-3.9280558161213435</v>
      </c>
      <c r="P50" s="39">
        <f t="shared" si="27"/>
        <v>42.542754274061423</v>
      </c>
      <c r="Q50" s="39">
        <f t="shared" si="27"/>
        <v>3.3291361485051567</v>
      </c>
      <c r="R50" s="39">
        <f t="shared" si="27"/>
        <v>17.463094085860803</v>
      </c>
      <c r="S50" s="39">
        <f t="shared" si="27"/>
        <v>1.2514666947812287</v>
      </c>
      <c r="T50" s="39">
        <f t="shared" si="27"/>
        <v>3.4911037002025154</v>
      </c>
      <c r="U50" s="39">
        <f t="shared" si="24"/>
        <v>18.81640186062414</v>
      </c>
    </row>
    <row r="51" spans="1:21" x14ac:dyDescent="0.2">
      <c r="A51" s="105"/>
      <c r="B51" s="35" t="s">
        <v>26</v>
      </c>
      <c r="C51" s="38" t="s">
        <v>28</v>
      </c>
      <c r="D51" s="39">
        <f t="shared" ref="D51:T51" si="28">IF(C13=0,"--",((D13/C13)*100-100))</f>
        <v>181.47640358039746</v>
      </c>
      <c r="E51" s="39">
        <f t="shared" si="28"/>
        <v>16.702339562004425</v>
      </c>
      <c r="F51" s="39">
        <f t="shared" si="28"/>
        <v>45.033024815577903</v>
      </c>
      <c r="G51" s="39">
        <f t="shared" si="28"/>
        <v>185.69759989385165</v>
      </c>
      <c r="H51" s="39">
        <f t="shared" si="28"/>
        <v>-9.0385240383201335</v>
      </c>
      <c r="I51" s="39">
        <f t="shared" si="28"/>
        <v>25.937469966657005</v>
      </c>
      <c r="J51" s="39">
        <f t="shared" si="28"/>
        <v>232.39569909092222</v>
      </c>
      <c r="K51" s="39">
        <f t="shared" si="28"/>
        <v>11.089314739840404</v>
      </c>
      <c r="L51" s="39">
        <f t="shared" si="28"/>
        <v>59.122810978521301</v>
      </c>
      <c r="M51" s="39">
        <f t="shared" si="28"/>
        <v>29.770447648064874</v>
      </c>
      <c r="N51" s="39">
        <f t="shared" si="28"/>
        <v>31.730194107621941</v>
      </c>
      <c r="O51" s="39">
        <f t="shared" si="28"/>
        <v>-32.566700264862732</v>
      </c>
      <c r="P51" s="39">
        <f t="shared" si="28"/>
        <v>89.721990414835147</v>
      </c>
      <c r="Q51" s="39">
        <f t="shared" si="28"/>
        <v>17.024362833361238</v>
      </c>
      <c r="R51" s="39">
        <f t="shared" si="28"/>
        <v>31.025056402652041</v>
      </c>
      <c r="S51" s="39">
        <f t="shared" si="28"/>
        <v>14.572256147763738</v>
      </c>
      <c r="T51" s="39">
        <f t="shared" si="28"/>
        <v>4.8316994188663358</v>
      </c>
      <c r="U51" s="39">
        <f t="shared" si="24"/>
        <v>32.507121167895463</v>
      </c>
    </row>
    <row r="52" spans="1:21" x14ac:dyDescent="0.2">
      <c r="A52" s="105"/>
      <c r="B52" s="35" t="s">
        <v>44</v>
      </c>
      <c r="C52" s="38" t="s">
        <v>28</v>
      </c>
      <c r="D52" s="39">
        <f t="shared" ref="D52:D60" si="29">IF(C14=0,"--",((D14/C14)*100-100))</f>
        <v>853.7752651674715</v>
      </c>
      <c r="E52" s="39">
        <f t="shared" ref="E52:E60" si="30">IF(D14=0,"--",((E14/D14)*100-100))</f>
        <v>15.511890893677744</v>
      </c>
      <c r="F52" s="39">
        <f t="shared" ref="F52:F60" si="31">IF(E14=0,"--",((F14/E14)*100-100))</f>
        <v>54.858687442559329</v>
      </c>
      <c r="G52" s="39">
        <f t="shared" ref="G52:G60" si="32">IF(F14=0,"--",((G14/F14)*100-100))</f>
        <v>92.30550019021598</v>
      </c>
      <c r="H52" s="39">
        <f t="shared" ref="H52:H60" si="33">IF(G14=0,"--",((H14/G14)*100-100))</f>
        <v>38.597540223977092</v>
      </c>
      <c r="I52" s="39">
        <f t="shared" ref="I52:I60" si="34">IF(H14=0,"--",((I14/H14)*100-100))</f>
        <v>55.986501056918939</v>
      </c>
      <c r="J52" s="39">
        <f t="shared" ref="J52:J60" si="35">IF(I14=0,"--",((J14/I14)*100-100))</f>
        <v>71.976622569929475</v>
      </c>
      <c r="K52" s="39">
        <f t="shared" ref="K52:K60" si="36">IF(J14=0,"--",((K14/J14)*100-100))</f>
        <v>26.717611194048786</v>
      </c>
      <c r="L52" s="39">
        <f t="shared" ref="L52:L60" si="37">IF(K14=0,"--",((L14/K14)*100-100))</f>
        <v>89.155795761079389</v>
      </c>
      <c r="M52" s="39">
        <f t="shared" ref="M52:M60" si="38">IF(L14=0,"--",((M14/L14)*100-100))</f>
        <v>38.417439150463849</v>
      </c>
      <c r="N52" s="39">
        <f t="shared" ref="N52:N60" si="39">IF(M14=0,"--",((N14/M14)*100-100))</f>
        <v>31.224232911324748</v>
      </c>
      <c r="O52" s="39">
        <f t="shared" ref="O52" si="40">IF(N14=0,"--",((O14/N14)*100-100))</f>
        <v>-22.249378694884896</v>
      </c>
      <c r="P52" s="39">
        <f t="shared" ref="P52" si="41">IF(O14=0,"--",((P14/O14)*100-100))</f>
        <v>27.620525620507792</v>
      </c>
      <c r="Q52" s="39">
        <f t="shared" ref="Q52:Q60" si="42">IF(P14=0,"--",((Q14/P14)*100-100))</f>
        <v>24.900028042537059</v>
      </c>
      <c r="R52" s="39">
        <f t="shared" ref="R52:R60" si="43">IF(Q14=0,"--",((R14/Q14)*100-100))</f>
        <v>6.6099948891255309</v>
      </c>
      <c r="S52" s="39">
        <f t="shared" ref="S52:S60" si="44">IF(R14=0,"--",((S14/R14)*100-100))</f>
        <v>-0.10271492399550652</v>
      </c>
      <c r="T52" s="39">
        <f t="shared" ref="T52:T60" si="45">IF(S14=0,"--",((T14/S14)*100-100))</f>
        <v>-2.4928010015796502</v>
      </c>
      <c r="U52" s="39">
        <f t="shared" si="24"/>
        <v>36.454553522151116</v>
      </c>
    </row>
    <row r="53" spans="1:21" x14ac:dyDescent="0.2">
      <c r="A53" s="105"/>
      <c r="B53" s="35"/>
      <c r="C53" s="38" t="s">
        <v>28</v>
      </c>
      <c r="D53" s="39">
        <f t="shared" si="29"/>
        <v>158.03059671168404</v>
      </c>
      <c r="E53" s="39">
        <f t="shared" si="30"/>
        <v>7.5422673830688041</v>
      </c>
      <c r="F53" s="39">
        <f t="shared" si="31"/>
        <v>41.141767193186354</v>
      </c>
      <c r="G53" s="39">
        <f t="shared" si="32"/>
        <v>136.29280158315234</v>
      </c>
      <c r="H53" s="39">
        <f t="shared" si="33"/>
        <v>52.99251372477832</v>
      </c>
      <c r="I53" s="39">
        <f t="shared" si="34"/>
        <v>57.983010849086753</v>
      </c>
      <c r="J53" s="39">
        <f t="shared" si="35"/>
        <v>78.828510773380145</v>
      </c>
      <c r="K53" s="39">
        <f t="shared" si="36"/>
        <v>38.421560696236043</v>
      </c>
      <c r="L53" s="39">
        <f t="shared" si="37"/>
        <v>-17.224460514548753</v>
      </c>
      <c r="M53" s="39">
        <f t="shared" si="38"/>
        <v>44.79701719494193</v>
      </c>
      <c r="N53" s="39">
        <f t="shared" si="39"/>
        <v>26.60077725095384</v>
      </c>
      <c r="O53" s="38" t="s">
        <v>28</v>
      </c>
      <c r="P53" s="38" t="s">
        <v>28</v>
      </c>
      <c r="Q53" s="39">
        <f t="shared" si="42"/>
        <v>14.605219144953296</v>
      </c>
      <c r="R53" s="39">
        <f t="shared" si="43"/>
        <v>-4.3539949644783746</v>
      </c>
      <c r="S53" s="39">
        <f t="shared" si="44"/>
        <v>-5.3904096188896062</v>
      </c>
      <c r="T53" s="39">
        <f t="shared" si="45"/>
        <v>-5.1570997624919386</v>
      </c>
      <c r="U53" s="39">
        <f t="shared" si="24"/>
        <v>23.627777770063773</v>
      </c>
    </row>
    <row r="54" spans="1:21" x14ac:dyDescent="0.2">
      <c r="A54" s="105"/>
      <c r="B54" s="35"/>
      <c r="C54" s="38" t="s">
        <v>28</v>
      </c>
      <c r="D54" s="39" t="str">
        <f t="shared" si="29"/>
        <v>--</v>
      </c>
      <c r="E54" s="39">
        <f t="shared" si="30"/>
        <v>-82.208734396415437</v>
      </c>
      <c r="F54" s="39">
        <f t="shared" si="31"/>
        <v>39.954730767194349</v>
      </c>
      <c r="G54" s="39">
        <f t="shared" si="32"/>
        <v>718.75762533929799</v>
      </c>
      <c r="H54" s="39">
        <f t="shared" si="33"/>
        <v>167.75665542716831</v>
      </c>
      <c r="I54" s="39">
        <f t="shared" si="34"/>
        <v>43.99128602087697</v>
      </c>
      <c r="J54" s="39">
        <f t="shared" si="35"/>
        <v>58.318641580179815</v>
      </c>
      <c r="K54" s="39">
        <f t="shared" si="36"/>
        <v>11.929821462646871</v>
      </c>
      <c r="L54" s="39">
        <f t="shared" si="37"/>
        <v>365.05303802370116</v>
      </c>
      <c r="M54" s="39">
        <f t="shared" si="38"/>
        <v>-38.021048459174686</v>
      </c>
      <c r="N54" s="39">
        <f t="shared" si="39"/>
        <v>151.89627313201649</v>
      </c>
      <c r="O54" s="38" t="s">
        <v>28</v>
      </c>
      <c r="P54" s="38" t="s">
        <v>28</v>
      </c>
      <c r="Q54" s="39">
        <f t="shared" si="42"/>
        <v>32.021131347008605</v>
      </c>
      <c r="R54" s="39">
        <f t="shared" si="43"/>
        <v>14.731069943079888</v>
      </c>
      <c r="S54" s="39">
        <f t="shared" si="44"/>
        <v>11.124899613155662</v>
      </c>
      <c r="T54" s="39">
        <f t="shared" si="45"/>
        <v>19.059385314172857</v>
      </c>
      <c r="U54" s="39"/>
    </row>
    <row r="55" spans="1:21" x14ac:dyDescent="0.2">
      <c r="A55" s="105"/>
      <c r="B55" s="35"/>
      <c r="C55" s="38" t="s">
        <v>28</v>
      </c>
      <c r="D55" s="39">
        <f t="shared" si="29"/>
        <v>233.75476549339476</v>
      </c>
      <c r="E55" s="39">
        <f t="shared" si="30"/>
        <v>178.82462637006495</v>
      </c>
      <c r="F55" s="39">
        <f t="shared" si="31"/>
        <v>-25.429372540164792</v>
      </c>
      <c r="G55" s="39">
        <f t="shared" si="32"/>
        <v>65.123680374292661</v>
      </c>
      <c r="H55" s="39">
        <f t="shared" si="33"/>
        <v>73.033546162726282</v>
      </c>
      <c r="I55" s="39">
        <f t="shared" si="34"/>
        <v>139.32637074784</v>
      </c>
      <c r="J55" s="39">
        <f t="shared" si="35"/>
        <v>235.15969415581105</v>
      </c>
      <c r="K55" s="39">
        <f t="shared" si="36"/>
        <v>17.461222153430512</v>
      </c>
      <c r="L55" s="39">
        <f t="shared" si="37"/>
        <v>-14.045309741098862</v>
      </c>
      <c r="M55" s="39">
        <f t="shared" si="38"/>
        <v>75.179669536152204</v>
      </c>
      <c r="N55" s="39">
        <f t="shared" si="39"/>
        <v>1.8848962545559687</v>
      </c>
      <c r="O55" s="38" t="s">
        <v>28</v>
      </c>
      <c r="P55" s="38" t="s">
        <v>28</v>
      </c>
      <c r="Q55" s="39">
        <f t="shared" si="42"/>
        <v>1.2144276441104438</v>
      </c>
      <c r="R55" s="39">
        <f t="shared" si="43"/>
        <v>2.1347128825735382</v>
      </c>
      <c r="S55" s="39">
        <f t="shared" si="44"/>
        <v>17.482566324136826</v>
      </c>
      <c r="T55" s="39">
        <f t="shared" si="45"/>
        <v>2.8972187887717666</v>
      </c>
      <c r="U55" s="39">
        <f t="shared" ref="U55:U63" si="46">POWER(T17/C17,1/21)*100-100</f>
        <v>33.015609484366877</v>
      </c>
    </row>
    <row r="56" spans="1:21" x14ac:dyDescent="0.2">
      <c r="A56" s="105"/>
      <c r="B56" s="35"/>
      <c r="C56" s="38" t="s">
        <v>28</v>
      </c>
      <c r="D56" s="39">
        <f t="shared" si="29"/>
        <v>499.93707323604224</v>
      </c>
      <c r="E56" s="39">
        <f t="shared" si="30"/>
        <v>38.632828453022029</v>
      </c>
      <c r="F56" s="39">
        <f t="shared" si="31"/>
        <v>-2.7156940393171851</v>
      </c>
      <c r="G56" s="39">
        <f t="shared" si="32"/>
        <v>228.0212597669501</v>
      </c>
      <c r="H56" s="39">
        <f t="shared" si="33"/>
        <v>262.62914004834681</v>
      </c>
      <c r="I56" s="39">
        <f t="shared" si="34"/>
        <v>110.10266733643482</v>
      </c>
      <c r="J56" s="39">
        <f t="shared" si="35"/>
        <v>100.65993968225592</v>
      </c>
      <c r="K56" s="39">
        <f t="shared" si="36"/>
        <v>119.74992190586445</v>
      </c>
      <c r="L56" s="39">
        <f t="shared" si="37"/>
        <v>-7.6586013223083995</v>
      </c>
      <c r="M56" s="39">
        <f t="shared" si="38"/>
        <v>128.78346029572666</v>
      </c>
      <c r="N56" s="39">
        <f t="shared" si="39"/>
        <v>-26.24993716090745</v>
      </c>
      <c r="O56" s="38" t="s">
        <v>28</v>
      </c>
      <c r="P56" s="38" t="s">
        <v>28</v>
      </c>
      <c r="Q56" s="39">
        <f t="shared" si="42"/>
        <v>-8.8205379346574802</v>
      </c>
      <c r="R56" s="39">
        <f t="shared" si="43"/>
        <v>59.517962647128257</v>
      </c>
      <c r="S56" s="39">
        <f t="shared" si="44"/>
        <v>2.0132355203411834</v>
      </c>
      <c r="T56" s="39">
        <f t="shared" si="45"/>
        <v>-2.3008852299268483</v>
      </c>
      <c r="U56" s="39">
        <f t="shared" si="46"/>
        <v>42.357987981102298</v>
      </c>
    </row>
    <row r="57" spans="1:21" x14ac:dyDescent="0.2">
      <c r="A57" s="105"/>
      <c r="B57" s="35"/>
      <c r="C57" s="38" t="s">
        <v>28</v>
      </c>
      <c r="D57" s="39">
        <f t="shared" si="29"/>
        <v>5842.397660818714</v>
      </c>
      <c r="E57" s="39">
        <f t="shared" si="30"/>
        <v>-34.612672013646289</v>
      </c>
      <c r="F57" s="39">
        <f t="shared" si="31"/>
        <v>52.844529172728642</v>
      </c>
      <c r="G57" s="39">
        <f t="shared" si="32"/>
        <v>13985.644888648187</v>
      </c>
      <c r="H57" s="39">
        <f t="shared" si="33"/>
        <v>-66.855513220268534</v>
      </c>
      <c r="I57" s="39">
        <f t="shared" si="34"/>
        <v>37.844791433413491</v>
      </c>
      <c r="J57" s="39">
        <f t="shared" si="35"/>
        <v>116.41832266172409</v>
      </c>
      <c r="K57" s="39">
        <f t="shared" si="36"/>
        <v>157.58524580833705</v>
      </c>
      <c r="L57" s="39">
        <f t="shared" si="37"/>
        <v>41.724410057205944</v>
      </c>
      <c r="M57" s="39">
        <f t="shared" si="38"/>
        <v>-0.43647880030432873</v>
      </c>
      <c r="N57" s="39">
        <f t="shared" si="39"/>
        <v>-33.782155043827728</v>
      </c>
      <c r="O57" s="38" t="s">
        <v>28</v>
      </c>
      <c r="P57" s="38" t="s">
        <v>28</v>
      </c>
      <c r="Q57" s="39">
        <f t="shared" si="42"/>
        <v>-1.9198219028998267</v>
      </c>
      <c r="R57" s="39">
        <f t="shared" si="43"/>
        <v>40.05117659981147</v>
      </c>
      <c r="S57" s="39">
        <f t="shared" si="44"/>
        <v>-13.698859412120385</v>
      </c>
      <c r="T57" s="39">
        <f t="shared" si="45"/>
        <v>20.860711063900396</v>
      </c>
      <c r="U57" s="39">
        <f t="shared" si="46"/>
        <v>66.574179414164831</v>
      </c>
    </row>
    <row r="58" spans="1:21" x14ac:dyDescent="0.2">
      <c r="A58" s="105"/>
      <c r="B58" s="35"/>
      <c r="C58" s="38" t="s">
        <v>28</v>
      </c>
      <c r="D58" s="39">
        <f t="shared" si="29"/>
        <v>-29.715848824875778</v>
      </c>
      <c r="E58" s="39">
        <f t="shared" si="30"/>
        <v>20.849880857823663</v>
      </c>
      <c r="F58" s="39">
        <f t="shared" si="31"/>
        <v>-91.238908971409799</v>
      </c>
      <c r="G58" s="39">
        <f t="shared" si="32"/>
        <v>174399.92498124531</v>
      </c>
      <c r="H58" s="39">
        <f t="shared" si="33"/>
        <v>-59.310067908123692</v>
      </c>
      <c r="I58" s="39">
        <f t="shared" si="34"/>
        <v>91.604911662345387</v>
      </c>
      <c r="J58" s="39">
        <f t="shared" si="35"/>
        <v>479.56598985611299</v>
      </c>
      <c r="K58" s="39">
        <f t="shared" si="36"/>
        <v>-14.314401343270873</v>
      </c>
      <c r="L58" s="39">
        <f t="shared" si="37"/>
        <v>-29.129096151279469</v>
      </c>
      <c r="M58" s="39">
        <f t="shared" si="38"/>
        <v>173.68168556987973</v>
      </c>
      <c r="N58" s="39">
        <f t="shared" si="39"/>
        <v>28.757391368564612</v>
      </c>
      <c r="O58" s="38" t="s">
        <v>28</v>
      </c>
      <c r="P58" s="38" t="s">
        <v>28</v>
      </c>
      <c r="Q58" s="39">
        <f t="shared" si="42"/>
        <v>185.0343693445563</v>
      </c>
      <c r="R58" s="39">
        <f t="shared" si="43"/>
        <v>-60.766750468921288</v>
      </c>
      <c r="S58" s="39">
        <f t="shared" si="44"/>
        <v>263.1069653866</v>
      </c>
      <c r="T58" s="39">
        <f t="shared" si="45"/>
        <v>-34.460883444831097</v>
      </c>
      <c r="U58" s="39">
        <f t="shared" si="46"/>
        <v>47.35470524969071</v>
      </c>
    </row>
    <row r="59" spans="1:21" x14ac:dyDescent="0.2">
      <c r="A59" s="105"/>
      <c r="B59" s="35"/>
      <c r="C59" s="38" t="s">
        <v>28</v>
      </c>
      <c r="D59" s="39">
        <f t="shared" si="29"/>
        <v>56.367924614697642</v>
      </c>
      <c r="E59" s="39">
        <f t="shared" si="30"/>
        <v>4.7822614207632341E-2</v>
      </c>
      <c r="F59" s="39">
        <f t="shared" si="31"/>
        <v>21.181528811843137</v>
      </c>
      <c r="G59" s="39">
        <f t="shared" si="32"/>
        <v>27.612856231277121</v>
      </c>
      <c r="H59" s="39">
        <f t="shared" si="33"/>
        <v>4.6825463280235624</v>
      </c>
      <c r="I59" s="39">
        <f t="shared" si="34"/>
        <v>63.376706738954965</v>
      </c>
      <c r="J59" s="39">
        <f t="shared" si="35"/>
        <v>160.61107079701532</v>
      </c>
      <c r="K59" s="39">
        <f t="shared" si="36"/>
        <v>43.197152821251279</v>
      </c>
      <c r="L59" s="39">
        <f t="shared" si="37"/>
        <v>-47.496061335864646</v>
      </c>
      <c r="M59" s="39">
        <f t="shared" si="38"/>
        <v>57.486182061045895</v>
      </c>
      <c r="N59" s="39">
        <f t="shared" si="39"/>
        <v>33.262174815726951</v>
      </c>
      <c r="O59" s="38" t="s">
        <v>28</v>
      </c>
      <c r="P59" s="38" t="s">
        <v>28</v>
      </c>
      <c r="Q59" s="39">
        <f t="shared" si="42"/>
        <v>-33.458735898768083</v>
      </c>
      <c r="R59" s="39">
        <f t="shared" si="43"/>
        <v>-4.6948188103612836</v>
      </c>
      <c r="S59" s="39">
        <f t="shared" si="44"/>
        <v>7.4934253483965847</v>
      </c>
      <c r="T59" s="39">
        <f t="shared" si="45"/>
        <v>24.574852326796858</v>
      </c>
      <c r="U59" s="39">
        <f t="shared" si="46"/>
        <v>14.18839875281337</v>
      </c>
    </row>
    <row r="60" spans="1:21" x14ac:dyDescent="0.2">
      <c r="A60" s="105"/>
      <c r="B60" s="35"/>
      <c r="C60" s="38" t="s">
        <v>28</v>
      </c>
      <c r="D60" s="39">
        <f t="shared" si="29"/>
        <v>64.756202107009216</v>
      </c>
      <c r="E60" s="39">
        <f t="shared" si="30"/>
        <v>-0.55925319034800225</v>
      </c>
      <c r="F60" s="39">
        <f t="shared" si="31"/>
        <v>19.521363717121702</v>
      </c>
      <c r="G60" s="39">
        <f t="shared" si="32"/>
        <v>61.263313548402522</v>
      </c>
      <c r="H60" s="39">
        <f t="shared" si="33"/>
        <v>8.4223342464516264</v>
      </c>
      <c r="I60" s="39">
        <f t="shared" si="34"/>
        <v>67.682874851961202</v>
      </c>
      <c r="J60" s="39">
        <f t="shared" si="35"/>
        <v>151.71768174709305</v>
      </c>
      <c r="K60" s="39">
        <f t="shared" si="36"/>
        <v>48.624239681492753</v>
      </c>
      <c r="L60" s="39">
        <f t="shared" si="37"/>
        <v>-20.476181373668069</v>
      </c>
      <c r="M60" s="39">
        <f t="shared" si="38"/>
        <v>46.255638881849791</v>
      </c>
      <c r="N60" s="39">
        <f t="shared" si="39"/>
        <v>23.369498611054325</v>
      </c>
      <c r="O60" s="38" t="s">
        <v>28</v>
      </c>
      <c r="P60" s="38" t="s">
        <v>28</v>
      </c>
      <c r="Q60" s="39">
        <f t="shared" si="42"/>
        <v>-11.870233305084582</v>
      </c>
      <c r="R60" s="39">
        <f t="shared" si="43"/>
        <v>3.7132314635020833</v>
      </c>
      <c r="S60" s="39">
        <f t="shared" si="44"/>
        <v>16.908765276763788</v>
      </c>
      <c r="T60" s="39">
        <f t="shared" si="45"/>
        <v>9.5740640555340946</v>
      </c>
      <c r="U60" s="39">
        <f t="shared" si="46"/>
        <v>18.556435130331735</v>
      </c>
    </row>
    <row r="61" spans="1:21" x14ac:dyDescent="0.2">
      <c r="A61" s="105"/>
      <c r="B61" s="35" t="s">
        <v>79</v>
      </c>
      <c r="C61" s="38" t="s">
        <v>28</v>
      </c>
      <c r="D61" s="39">
        <f t="shared" ref="D61:R63" si="47">IF(C23=0,"--",((D23/C23)*100-100))</f>
        <v>164.50862426271681</v>
      </c>
      <c r="E61" s="39">
        <f t="shared" si="47"/>
        <v>19.047208032740485</v>
      </c>
      <c r="F61" s="39">
        <f t="shared" si="47"/>
        <v>33.872887368128403</v>
      </c>
      <c r="G61" s="39">
        <f t="shared" si="47"/>
        <v>90.809574822463134</v>
      </c>
      <c r="H61" s="39">
        <f t="shared" si="47"/>
        <v>41.116564212816826</v>
      </c>
      <c r="I61" s="39">
        <f t="shared" si="47"/>
        <v>28.142425375733069</v>
      </c>
      <c r="J61" s="39">
        <f t="shared" si="47"/>
        <v>38.601798050228808</v>
      </c>
      <c r="K61" s="39">
        <f t="shared" si="47"/>
        <v>13.351387822589956</v>
      </c>
      <c r="L61" s="39">
        <f t="shared" si="47"/>
        <v>90.662975511344115</v>
      </c>
      <c r="M61" s="39">
        <f t="shared" si="47"/>
        <v>31.549157866053179</v>
      </c>
      <c r="N61" s="39">
        <f t="shared" si="47"/>
        <v>24.119634979694453</v>
      </c>
      <c r="O61" s="39">
        <f t="shared" si="47"/>
        <v>-11.081588905843176</v>
      </c>
      <c r="P61" s="39">
        <f t="shared" si="47"/>
        <v>29.792130367459436</v>
      </c>
      <c r="Q61" s="39">
        <f t="shared" si="47"/>
        <v>12.429849875792215</v>
      </c>
      <c r="R61" s="39">
        <f t="shared" si="47"/>
        <v>21.202004098062915</v>
      </c>
      <c r="S61" s="39">
        <f t="shared" ref="S61:T63" si="48">IF(R23=0,"--",((S23/R23)*100-100))</f>
        <v>7.1245360923260819</v>
      </c>
      <c r="T61" s="39">
        <f t="shared" si="48"/>
        <v>-8.8017064618912144</v>
      </c>
      <c r="U61" s="39">
        <f t="shared" si="46"/>
        <v>25.048120856788401</v>
      </c>
    </row>
    <row r="62" spans="1:21" x14ac:dyDescent="0.2">
      <c r="A62" s="105"/>
      <c r="B62" s="35" t="s">
        <v>80</v>
      </c>
      <c r="C62" s="38" t="s">
        <v>28</v>
      </c>
      <c r="D62" s="39">
        <f t="shared" si="47"/>
        <v>292.96766265027657</v>
      </c>
      <c r="E62" s="39">
        <f t="shared" si="47"/>
        <v>21.023389567568927</v>
      </c>
      <c r="F62" s="39">
        <f t="shared" si="47"/>
        <v>22.306721110407352</v>
      </c>
      <c r="G62" s="39">
        <f t="shared" si="47"/>
        <v>147.23614584856804</v>
      </c>
      <c r="H62" s="39">
        <f t="shared" si="47"/>
        <v>38.717343578761472</v>
      </c>
      <c r="I62" s="39">
        <f t="shared" si="47"/>
        <v>39.831209967436934</v>
      </c>
      <c r="J62" s="39">
        <f t="shared" si="47"/>
        <v>34.135034579596123</v>
      </c>
      <c r="K62" s="39">
        <f t="shared" si="47"/>
        <v>409.0014577890181</v>
      </c>
      <c r="L62" s="39">
        <f t="shared" si="47"/>
        <v>-60.985968159959256</v>
      </c>
      <c r="M62" s="39">
        <f t="shared" si="47"/>
        <v>17.206526184393283</v>
      </c>
      <c r="N62" s="39">
        <f t="shared" si="47"/>
        <v>15.234855158625905</v>
      </c>
      <c r="O62" s="39">
        <f t="shared" si="47"/>
        <v>-33.308247766501026</v>
      </c>
      <c r="P62" s="39">
        <f t="shared" si="47"/>
        <v>51.542432453019899</v>
      </c>
      <c r="Q62" s="39">
        <f t="shared" si="47"/>
        <v>7.2550729752205854</v>
      </c>
      <c r="R62" s="39">
        <f t="shared" si="47"/>
        <v>39.39082223067922</v>
      </c>
      <c r="S62" s="39">
        <f t="shared" si="48"/>
        <v>2.8974516222467486</v>
      </c>
      <c r="T62" s="39">
        <f t="shared" si="48"/>
        <v>2.0728587280156603</v>
      </c>
      <c r="U62" s="39">
        <f t="shared" si="46"/>
        <v>27.310020305295552</v>
      </c>
    </row>
    <row r="63" spans="1:21" x14ac:dyDescent="0.2">
      <c r="A63" s="105"/>
      <c r="B63" s="35" t="s">
        <v>81</v>
      </c>
      <c r="C63" s="38" t="s">
        <v>28</v>
      </c>
      <c r="D63" s="39">
        <f t="shared" si="47"/>
        <v>199.96441694461129</v>
      </c>
      <c r="E63" s="39">
        <f t="shared" si="47"/>
        <v>19.761764317617462</v>
      </c>
      <c r="F63" s="39">
        <f t="shared" si="47"/>
        <v>29.646686215590023</v>
      </c>
      <c r="G63" s="39">
        <f t="shared" si="47"/>
        <v>110.26018794354843</v>
      </c>
      <c r="H63" s="39">
        <f t="shared" si="47"/>
        <v>40.144097508988494</v>
      </c>
      <c r="I63" s="39">
        <f t="shared" si="47"/>
        <v>32.831961225880207</v>
      </c>
      <c r="J63" s="39">
        <f t="shared" si="47"/>
        <v>36.715305947319848</v>
      </c>
      <c r="K63" s="39">
        <f t="shared" si="47"/>
        <v>177.29646082557798</v>
      </c>
      <c r="L63" s="39">
        <f t="shared" si="47"/>
        <v>-24.682672075028322</v>
      </c>
      <c r="M63" s="39">
        <f t="shared" si="47"/>
        <v>25.898271187317334</v>
      </c>
      <c r="N63" s="39">
        <f t="shared" si="47"/>
        <v>20.860769380127977</v>
      </c>
      <c r="O63" s="39">
        <f t="shared" si="47"/>
        <v>-18.854656954977628</v>
      </c>
      <c r="P63" s="39">
        <f t="shared" si="47"/>
        <v>36.04374366764057</v>
      </c>
      <c r="Q63" s="39">
        <f t="shared" si="47"/>
        <v>10.773034471692114</v>
      </c>
      <c r="R63" s="39">
        <f t="shared" si="47"/>
        <v>26.840597299037455</v>
      </c>
      <c r="S63" s="39">
        <f t="shared" si="48"/>
        <v>5.684467725236658</v>
      </c>
      <c r="T63" s="39">
        <f t="shared" si="48"/>
        <v>-5.1946948540427513</v>
      </c>
      <c r="U63" s="39">
        <f t="shared" si="46"/>
        <v>25.757662602202231</v>
      </c>
    </row>
    <row r="64" spans="1:21" ht="13.5" thickBot="1" x14ac:dyDescent="0.25">
      <c r="A64" s="107"/>
      <c r="B64" s="6"/>
      <c r="C64" s="107"/>
      <c r="D64" s="55"/>
      <c r="E64" s="55"/>
      <c r="F64" s="55"/>
      <c r="G64" s="55"/>
      <c r="H64" s="55"/>
      <c r="I64" s="55"/>
      <c r="J64" s="55"/>
      <c r="K64" s="55"/>
      <c r="L64" s="55"/>
      <c r="M64" s="55"/>
      <c r="N64" s="55"/>
      <c r="O64" s="55"/>
      <c r="P64" s="55"/>
      <c r="Q64" s="55"/>
      <c r="R64" s="55"/>
      <c r="S64" s="55"/>
      <c r="T64" s="55"/>
      <c r="U64" s="5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pageSetup paperSize="119" orientation="portrait"/>
  <headerFooter alignWithMargins="0"/>
  <ignoredErrors>
    <ignoredError sqref="C23:Q2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7"/>
  <sheetViews>
    <sheetView zoomScale="70" zoomScaleNormal="70" workbookViewId="0">
      <selection activeCell="U47" sqref="U47:U63"/>
    </sheetView>
  </sheetViews>
  <sheetFormatPr baseColWidth="10" defaultColWidth="10.85546875" defaultRowHeight="12.75" x14ac:dyDescent="0.2"/>
  <cols>
    <col min="1" max="1" width="10.85546875" style="62"/>
    <col min="2" max="2" width="16.7109375" style="62" customWidth="1"/>
    <col min="3" max="3" width="15" style="62" bestFit="1" customWidth="1"/>
    <col min="4" max="7" width="12.42578125" style="62" bestFit="1" customWidth="1"/>
    <col min="8" max="8" width="13.140625" style="62" bestFit="1" customWidth="1"/>
    <col min="9" max="9" width="13.42578125" style="62" bestFit="1" customWidth="1"/>
    <col min="10" max="10" width="13.140625" style="62" bestFit="1" customWidth="1"/>
    <col min="11" max="11" width="11.42578125" style="62" bestFit="1" customWidth="1"/>
    <col min="12" max="20" width="11.42578125" style="62" customWidth="1"/>
    <col min="21" max="24" width="10.85546875" style="62"/>
    <col min="25" max="16384" width="10.85546875" style="1"/>
  </cols>
  <sheetData>
    <row r="1" spans="1:24" x14ac:dyDescent="0.2">
      <c r="A1" s="5" t="s">
        <v>75</v>
      </c>
      <c r="B1" s="1"/>
      <c r="C1" s="1"/>
      <c r="D1" s="1"/>
      <c r="E1" s="1"/>
      <c r="F1" s="1"/>
      <c r="G1" s="1"/>
      <c r="H1" s="1"/>
      <c r="I1" s="1"/>
      <c r="J1" s="1"/>
      <c r="K1" s="1"/>
      <c r="L1" s="1"/>
      <c r="M1" s="1"/>
      <c r="N1" s="1"/>
      <c r="O1" s="1"/>
      <c r="P1" s="1"/>
      <c r="Q1" s="1"/>
      <c r="R1" s="1"/>
      <c r="S1" s="1"/>
      <c r="T1" s="1"/>
      <c r="U1" s="1"/>
    </row>
    <row r="2" spans="1:24" x14ac:dyDescent="0.2">
      <c r="B2" s="110"/>
      <c r="C2" s="201" t="s">
        <v>98</v>
      </c>
      <c r="D2" s="201"/>
      <c r="E2" s="201"/>
      <c r="F2" s="201"/>
      <c r="G2" s="201"/>
      <c r="H2" s="201"/>
      <c r="I2" s="201"/>
      <c r="J2" s="201"/>
      <c r="K2" s="201"/>
      <c r="L2" s="201"/>
      <c r="M2" s="201"/>
      <c r="N2" s="201"/>
      <c r="O2" s="201"/>
      <c r="P2" s="201"/>
      <c r="Q2" s="201"/>
      <c r="R2" s="201"/>
      <c r="S2" s="201"/>
      <c r="T2" s="201"/>
      <c r="U2" s="201"/>
      <c r="V2" s="34"/>
      <c r="W2" s="34"/>
      <c r="X2" s="34"/>
    </row>
    <row r="3" spans="1:24" x14ac:dyDescent="0.2">
      <c r="A3" s="105"/>
      <c r="B3" s="105"/>
      <c r="C3" s="105"/>
      <c r="D3" s="105"/>
      <c r="E3" s="105"/>
      <c r="F3" s="105"/>
      <c r="G3" s="30"/>
      <c r="H3" s="30"/>
      <c r="I3" s="30"/>
      <c r="J3" s="30"/>
      <c r="K3" s="30"/>
      <c r="L3" s="30"/>
      <c r="M3" s="30"/>
      <c r="N3" s="30"/>
      <c r="O3" s="30"/>
      <c r="P3" s="30"/>
      <c r="Q3" s="30"/>
      <c r="R3" s="30"/>
      <c r="S3" s="30"/>
      <c r="T3" s="30"/>
      <c r="U3" s="30"/>
      <c r="V3" s="63"/>
      <c r="W3" s="63"/>
      <c r="X3" s="63"/>
    </row>
    <row r="4" spans="1:24" x14ac:dyDescent="0.2">
      <c r="B4" s="201" t="s">
        <v>759</v>
      </c>
      <c r="C4" s="201"/>
      <c r="D4" s="201"/>
      <c r="E4" s="201"/>
      <c r="F4" s="201"/>
      <c r="G4" s="201"/>
      <c r="H4" s="201"/>
      <c r="I4" s="201"/>
      <c r="J4" s="201"/>
      <c r="K4" s="201"/>
      <c r="L4" s="201"/>
      <c r="M4" s="201"/>
      <c r="N4" s="201"/>
      <c r="O4" s="201"/>
      <c r="P4" s="201"/>
      <c r="Q4" s="201"/>
      <c r="R4" s="201"/>
      <c r="S4" s="201"/>
      <c r="T4" s="201"/>
      <c r="U4" s="201"/>
      <c r="V4" s="34"/>
      <c r="W4" s="34"/>
      <c r="X4" s="34"/>
    </row>
    <row r="5" spans="1:24" ht="13.5" thickBot="1" x14ac:dyDescent="0.25">
      <c r="A5" s="34"/>
      <c r="B5" s="32"/>
      <c r="C5" s="208" t="s">
        <v>102</v>
      </c>
      <c r="D5" s="208"/>
      <c r="E5" s="208"/>
      <c r="F5" s="208"/>
      <c r="G5" s="208"/>
      <c r="H5" s="208"/>
      <c r="I5" s="208"/>
      <c r="J5" s="208"/>
      <c r="K5" s="208"/>
      <c r="L5" s="208"/>
      <c r="M5" s="208"/>
      <c r="N5" s="208"/>
      <c r="O5" s="208"/>
      <c r="P5" s="208"/>
      <c r="Q5" s="208"/>
      <c r="R5" s="208"/>
      <c r="S5" s="208"/>
      <c r="T5" s="208"/>
      <c r="U5" s="208"/>
      <c r="V5" s="63"/>
      <c r="W5" s="63"/>
      <c r="X5" s="63"/>
    </row>
    <row r="6" spans="1:24"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c r="V6" s="34"/>
      <c r="W6" s="34"/>
      <c r="X6" s="34"/>
    </row>
    <row r="7" spans="1:24" x14ac:dyDescent="0.2">
      <c r="A7" s="109"/>
      <c r="B7" s="1"/>
      <c r="C7" s="204" t="s">
        <v>27</v>
      </c>
      <c r="D7" s="204"/>
      <c r="E7" s="204"/>
      <c r="F7" s="204"/>
      <c r="G7" s="204"/>
      <c r="H7" s="204"/>
      <c r="I7" s="204"/>
      <c r="J7" s="204"/>
      <c r="K7" s="204"/>
      <c r="L7" s="204"/>
      <c r="M7" s="204"/>
      <c r="N7" s="204"/>
      <c r="O7" s="204"/>
      <c r="P7" s="204"/>
      <c r="Q7" s="204"/>
      <c r="R7" s="204"/>
      <c r="S7" s="204"/>
      <c r="T7" s="204"/>
      <c r="U7" s="204"/>
      <c r="V7" s="34"/>
      <c r="W7" s="34"/>
      <c r="X7" s="34"/>
    </row>
    <row r="8" spans="1:24" ht="13.5" thickBot="1" x14ac:dyDescent="0.25">
      <c r="A8" s="109"/>
      <c r="B8" s="1"/>
      <c r="C8" s="205"/>
      <c r="D8" s="205"/>
      <c r="E8" s="205"/>
      <c r="F8" s="205"/>
      <c r="G8" s="205"/>
      <c r="H8" s="205"/>
      <c r="I8" s="205"/>
      <c r="J8" s="205"/>
      <c r="K8" s="205"/>
      <c r="L8" s="205"/>
      <c r="M8" s="205"/>
      <c r="N8" s="205"/>
      <c r="O8" s="205"/>
      <c r="P8" s="205"/>
      <c r="Q8" s="205"/>
      <c r="R8" s="205"/>
      <c r="S8" s="205"/>
      <c r="T8" s="205"/>
      <c r="U8" s="205"/>
      <c r="V8" s="63"/>
      <c r="W8" s="63"/>
      <c r="X8" s="63"/>
    </row>
    <row r="9" spans="1:24" ht="13.5" thickTop="1" x14ac:dyDescent="0.2">
      <c r="A9" s="1"/>
      <c r="B9" s="1" t="s">
        <v>30</v>
      </c>
      <c r="C9" s="26">
        <v>147.13813400000001</v>
      </c>
      <c r="D9" s="26">
        <v>1127.8178065</v>
      </c>
      <c r="E9" s="26">
        <v>1066.9350565</v>
      </c>
      <c r="F9" s="26">
        <v>2124.8418109999998</v>
      </c>
      <c r="G9" s="26">
        <v>8092.2962319999997</v>
      </c>
      <c r="H9" s="26">
        <v>14620.026598500001</v>
      </c>
      <c r="I9" s="26">
        <v>20220.075361499999</v>
      </c>
      <c r="J9" s="26">
        <v>12672.544585</v>
      </c>
      <c r="K9" s="26">
        <v>7141.5828474999998</v>
      </c>
      <c r="L9" s="26">
        <v>13490.894754999999</v>
      </c>
      <c r="M9" s="26">
        <v>17939.075419000001</v>
      </c>
      <c r="N9" s="26">
        <v>25848.885441999999</v>
      </c>
      <c r="O9" s="26">
        <v>0</v>
      </c>
      <c r="P9" s="26">
        <v>29942.412537</v>
      </c>
      <c r="Q9" s="26">
        <v>34468.829145000003</v>
      </c>
      <c r="R9" s="71">
        <v>36898.352309000002</v>
      </c>
      <c r="S9" s="71">
        <v>39314.281336</v>
      </c>
      <c r="T9" s="71">
        <v>34626.819960000001</v>
      </c>
      <c r="U9" s="26">
        <f>(SUM(C9:N9)+P9+Q9+R9)</f>
        <v>225801.70803950002</v>
      </c>
      <c r="V9" s="47"/>
      <c r="W9" s="47"/>
      <c r="X9" s="47"/>
    </row>
    <row r="10" spans="1:24" x14ac:dyDescent="0.2">
      <c r="A10" s="1"/>
      <c r="B10" s="1" t="s">
        <v>29</v>
      </c>
      <c r="C10" s="26">
        <v>1941.6178305000001</v>
      </c>
      <c r="D10" s="26">
        <v>2737.8765705000001</v>
      </c>
      <c r="E10" s="26">
        <v>2624.3279204999999</v>
      </c>
      <c r="F10" s="26">
        <v>3106.4863934999998</v>
      </c>
      <c r="G10" s="26">
        <v>7538.2830274999997</v>
      </c>
      <c r="H10" s="26">
        <v>6824.6628975000003</v>
      </c>
      <c r="I10" s="26">
        <v>6712.6575519999997</v>
      </c>
      <c r="J10" s="26">
        <v>9266.4124159999992</v>
      </c>
      <c r="K10" s="26">
        <v>3235.1301374999998</v>
      </c>
      <c r="L10" s="26">
        <v>5935.6911909999999</v>
      </c>
      <c r="M10" s="26">
        <v>6778.0386760000001</v>
      </c>
      <c r="N10" s="26">
        <v>6678.6898330000004</v>
      </c>
      <c r="O10" s="26">
        <v>2745.0645600000003</v>
      </c>
      <c r="P10" s="26">
        <v>6271.2776190000004</v>
      </c>
      <c r="Q10" s="26">
        <v>5949.1274009999997</v>
      </c>
      <c r="R10" s="71">
        <v>8130.2507260000002</v>
      </c>
      <c r="S10" s="71">
        <v>7721.2671300000002</v>
      </c>
      <c r="T10" s="71">
        <v>7941.0372649999999</v>
      </c>
      <c r="U10" s="26">
        <f t="shared" ref="U10:U25" si="0">(SUM(C10:N10)+P10+Q10+R10)</f>
        <v>83730.530191499987</v>
      </c>
      <c r="V10" s="47"/>
      <c r="W10" s="47"/>
      <c r="X10" s="47"/>
    </row>
    <row r="11" spans="1:24" x14ac:dyDescent="0.2">
      <c r="A11" s="1"/>
      <c r="B11" s="1" t="s">
        <v>758</v>
      </c>
      <c r="C11" s="26">
        <v>401.01227599999999</v>
      </c>
      <c r="D11" s="26">
        <v>832.11243850000005</v>
      </c>
      <c r="E11" s="26">
        <v>1142.7422300000001</v>
      </c>
      <c r="F11" s="26">
        <v>2663.8533735000001</v>
      </c>
      <c r="G11" s="26">
        <v>7315.1666624999998</v>
      </c>
      <c r="H11" s="26">
        <v>9009.8102345000007</v>
      </c>
      <c r="I11" s="26">
        <v>10130.819608</v>
      </c>
      <c r="J11" s="26">
        <v>4557.8706874999998</v>
      </c>
      <c r="K11" s="26">
        <v>2665.6729114999998</v>
      </c>
      <c r="L11" s="26">
        <v>5265.9689969999999</v>
      </c>
      <c r="M11" s="26">
        <v>5452.2177359999996</v>
      </c>
      <c r="N11" s="26">
        <v>6661.358596</v>
      </c>
      <c r="O11" s="26">
        <v>9902.9867659999982</v>
      </c>
      <c r="P11" s="26">
        <v>10280.523664</v>
      </c>
      <c r="Q11" s="26">
        <v>12620.991126000001</v>
      </c>
      <c r="R11" s="71">
        <v>13184.540507</v>
      </c>
      <c r="S11" s="71">
        <v>12212.126719</v>
      </c>
      <c r="T11" s="71">
        <v>10317.899378</v>
      </c>
      <c r="U11" s="26">
        <f t="shared" si="0"/>
        <v>92184.661048000009</v>
      </c>
      <c r="V11" s="47"/>
      <c r="W11" s="47"/>
      <c r="X11" s="47"/>
    </row>
    <row r="12" spans="1:24" x14ac:dyDescent="0.2">
      <c r="A12" s="1"/>
      <c r="B12" s="1" t="s">
        <v>760</v>
      </c>
      <c r="C12" s="26">
        <v>324.17380750000001</v>
      </c>
      <c r="D12" s="26">
        <v>478.37728399999997</v>
      </c>
      <c r="E12" s="26">
        <v>679.21088799999995</v>
      </c>
      <c r="F12" s="26">
        <v>1000.8290745</v>
      </c>
      <c r="G12" s="26">
        <v>2236.5946600000002</v>
      </c>
      <c r="H12" s="26">
        <v>2180.3596474999999</v>
      </c>
      <c r="I12" s="26">
        <v>2254.9330945000002</v>
      </c>
      <c r="J12" s="26">
        <v>2483.176575</v>
      </c>
      <c r="K12" s="26">
        <v>922.04167050000001</v>
      </c>
      <c r="L12" s="26">
        <v>1461.776451</v>
      </c>
      <c r="M12" s="26">
        <v>2200.8394050000002</v>
      </c>
      <c r="N12" s="26">
        <v>2962.602136</v>
      </c>
      <c r="O12" s="26">
        <v>0</v>
      </c>
      <c r="P12" s="26">
        <v>3593.9907490000001</v>
      </c>
      <c r="Q12" s="26">
        <v>3836.8164149999998</v>
      </c>
      <c r="R12" s="71">
        <v>4127.7923499999997</v>
      </c>
      <c r="S12" s="71">
        <v>3324.8934610000001</v>
      </c>
      <c r="T12" s="71">
        <v>3329.4896800000001</v>
      </c>
      <c r="U12" s="26">
        <f t="shared" si="0"/>
        <v>30743.514207500004</v>
      </c>
      <c r="V12" s="47"/>
      <c r="W12" s="47"/>
      <c r="X12" s="47"/>
    </row>
    <row r="13" spans="1:24" x14ac:dyDescent="0.2">
      <c r="A13" s="1"/>
      <c r="B13" s="1" t="s">
        <v>34</v>
      </c>
      <c r="C13" s="26">
        <v>755.67704649999996</v>
      </c>
      <c r="D13" s="26">
        <v>1451.0910120000001</v>
      </c>
      <c r="E13" s="26">
        <v>2157.7711020000002</v>
      </c>
      <c r="F13" s="26">
        <v>1514.298648</v>
      </c>
      <c r="G13" s="26">
        <v>1156.9716375</v>
      </c>
      <c r="H13" s="26">
        <v>1029.8590529999999</v>
      </c>
      <c r="I13" s="26">
        <v>1273.5116925</v>
      </c>
      <c r="J13" s="26">
        <v>1180.5098855000001</v>
      </c>
      <c r="K13" s="26">
        <v>891.59459449999997</v>
      </c>
      <c r="L13" s="26">
        <v>1476.420392</v>
      </c>
      <c r="M13" s="26">
        <v>1709.9808419999999</v>
      </c>
      <c r="N13" s="26">
        <v>1648.4913200000001</v>
      </c>
      <c r="O13" s="26">
        <v>622.8334890000001</v>
      </c>
      <c r="P13" s="26">
        <v>1527.6329900000001</v>
      </c>
      <c r="Q13" s="26">
        <v>1413.4511230000001</v>
      </c>
      <c r="R13" s="71">
        <v>2218.714066</v>
      </c>
      <c r="S13" s="71">
        <v>2065.6349270000001</v>
      </c>
      <c r="T13" s="71">
        <v>2256.0670730000002</v>
      </c>
      <c r="U13" s="26">
        <f t="shared" si="0"/>
        <v>21405.975404500001</v>
      </c>
      <c r="V13" s="47"/>
      <c r="W13" s="47"/>
      <c r="X13" s="47"/>
    </row>
    <row r="14" spans="1:24" x14ac:dyDescent="0.2">
      <c r="A14" s="1"/>
      <c r="B14" s="1" t="s">
        <v>44</v>
      </c>
      <c r="C14" s="26">
        <v>0.40842349999999999</v>
      </c>
      <c r="D14" s="26">
        <v>4.4714415000000001</v>
      </c>
      <c r="E14" s="26">
        <v>22.1880205</v>
      </c>
      <c r="F14" s="26">
        <v>41.5138745</v>
      </c>
      <c r="G14" s="26">
        <v>59.7753005</v>
      </c>
      <c r="H14" s="26">
        <v>65.386889999999994</v>
      </c>
      <c r="I14" s="26">
        <v>99.052062000000006</v>
      </c>
      <c r="J14" s="26">
        <v>206.11224300000001</v>
      </c>
      <c r="K14" s="26">
        <v>192.6291435</v>
      </c>
      <c r="L14" s="26">
        <v>377.68812200000002</v>
      </c>
      <c r="M14" s="26">
        <v>478.16995200000002</v>
      </c>
      <c r="N14" s="26">
        <v>430.787486</v>
      </c>
      <c r="O14" s="26">
        <v>184.07909000000001</v>
      </c>
      <c r="P14" s="26">
        <v>366.84429899999998</v>
      </c>
      <c r="Q14" s="26">
        <v>391.701549</v>
      </c>
      <c r="R14" s="71">
        <v>422.94622700000002</v>
      </c>
      <c r="S14" s="71">
        <v>484.25152400000002</v>
      </c>
      <c r="T14" s="71">
        <v>522.24969899999996</v>
      </c>
      <c r="U14" s="26">
        <f t="shared" si="0"/>
        <v>3159.6750339999999</v>
      </c>
      <c r="V14" s="47"/>
      <c r="W14" s="47"/>
      <c r="X14" s="47"/>
    </row>
    <row r="15" spans="1:24" x14ac:dyDescent="0.2">
      <c r="A15" s="1" t="s">
        <v>101</v>
      </c>
      <c r="B15" s="1" t="s">
        <v>792</v>
      </c>
      <c r="C15" s="26">
        <v>0.82998099999999997</v>
      </c>
      <c r="D15" s="26">
        <v>44.769672999999997</v>
      </c>
      <c r="E15" s="26">
        <v>86.971926999999994</v>
      </c>
      <c r="F15" s="26">
        <v>158.59824699999999</v>
      </c>
      <c r="G15" s="26">
        <v>99.14143</v>
      </c>
      <c r="H15" s="26">
        <v>107.93039</v>
      </c>
      <c r="I15" s="26">
        <v>151.44155599999999</v>
      </c>
      <c r="J15" s="26">
        <v>324.634119</v>
      </c>
      <c r="K15" s="26">
        <v>405.94667099999998</v>
      </c>
      <c r="L15" s="26">
        <v>402.47957600000001</v>
      </c>
      <c r="M15" s="26">
        <v>501.04028599999998</v>
      </c>
      <c r="N15" s="26">
        <v>456.81174399999998</v>
      </c>
      <c r="O15" s="180" t="s">
        <v>28</v>
      </c>
      <c r="P15" s="26">
        <v>419.40589799999998</v>
      </c>
      <c r="Q15" s="26">
        <v>449.41739999999999</v>
      </c>
      <c r="R15" s="71">
        <v>456.92066299999999</v>
      </c>
      <c r="S15" s="71">
        <v>498.78595300000001</v>
      </c>
      <c r="T15" s="71">
        <v>545.88500999999997</v>
      </c>
      <c r="U15" s="26">
        <f t="shared" si="0"/>
        <v>4066.3395609999998</v>
      </c>
      <c r="V15" s="47"/>
      <c r="W15" s="47"/>
      <c r="X15" s="47"/>
    </row>
    <row r="16" spans="1:24" x14ac:dyDescent="0.2">
      <c r="A16" s="1"/>
      <c r="B16" s="1" t="s">
        <v>793</v>
      </c>
      <c r="C16" s="26">
        <v>0</v>
      </c>
      <c r="D16" s="26">
        <v>0</v>
      </c>
      <c r="E16" s="26">
        <v>2.414568</v>
      </c>
      <c r="F16" s="26">
        <v>0.63383999999999996</v>
      </c>
      <c r="G16" s="26">
        <v>2.4149449999999999</v>
      </c>
      <c r="H16" s="26">
        <v>13.791228</v>
      </c>
      <c r="I16" s="26">
        <v>6.2840720000000001</v>
      </c>
      <c r="J16" s="26">
        <v>1.0452109999999999</v>
      </c>
      <c r="K16" s="26">
        <v>0.49234899999999998</v>
      </c>
      <c r="L16" s="26">
        <v>0.56667500000000004</v>
      </c>
      <c r="M16" s="26">
        <v>1.512014</v>
      </c>
      <c r="N16" s="26">
        <v>2.6397940000000002</v>
      </c>
      <c r="O16" s="180" t="s">
        <v>28</v>
      </c>
      <c r="P16" s="26">
        <v>9.9111650000000004</v>
      </c>
      <c r="Q16" s="26">
        <v>22.808319000000001</v>
      </c>
      <c r="R16" s="71">
        <v>24.839122</v>
      </c>
      <c r="S16" s="71">
        <v>8.4523989999999998</v>
      </c>
      <c r="T16" s="71">
        <v>13.439925000000001</v>
      </c>
      <c r="U16" s="26">
        <f t="shared" si="0"/>
        <v>89.353301999999999</v>
      </c>
      <c r="V16" s="47"/>
      <c r="W16" s="47"/>
      <c r="X16" s="47"/>
    </row>
    <row r="17" spans="1:24" x14ac:dyDescent="0.2">
      <c r="A17" s="1"/>
      <c r="B17" s="1" t="s">
        <v>794</v>
      </c>
      <c r="C17" s="26">
        <v>0</v>
      </c>
      <c r="D17" s="26">
        <v>0</v>
      </c>
      <c r="E17" s="26">
        <v>0</v>
      </c>
      <c r="F17" s="26">
        <v>0</v>
      </c>
      <c r="G17" s="26">
        <v>0</v>
      </c>
      <c r="H17" s="26">
        <v>0</v>
      </c>
      <c r="I17" s="26">
        <v>0</v>
      </c>
      <c r="J17" s="26">
        <v>1.459E-3</v>
      </c>
      <c r="K17" s="26">
        <v>0</v>
      </c>
      <c r="L17" s="26">
        <v>1.9269999999999999E-3</v>
      </c>
      <c r="M17" s="26">
        <v>4.6909999999999999E-3</v>
      </c>
      <c r="N17" s="26">
        <v>0</v>
      </c>
      <c r="O17" s="180" t="s">
        <v>28</v>
      </c>
      <c r="P17" s="26">
        <v>2.3460999999999999E-2</v>
      </c>
      <c r="Q17" s="26">
        <v>2.202E-3</v>
      </c>
      <c r="R17" s="71">
        <v>3.6210000000000001E-3</v>
      </c>
      <c r="S17" s="71">
        <v>1.125E-2</v>
      </c>
      <c r="T17" s="71">
        <v>8.7469999999999996E-3</v>
      </c>
      <c r="U17" s="26">
        <f t="shared" si="0"/>
        <v>3.7360999999999998E-2</v>
      </c>
      <c r="V17" s="47"/>
      <c r="W17" s="47"/>
      <c r="X17" s="47"/>
    </row>
    <row r="18" spans="1:24" x14ac:dyDescent="0.2">
      <c r="A18" s="1"/>
      <c r="B18" s="1" t="s">
        <v>795</v>
      </c>
      <c r="C18" s="26">
        <v>1.3577000000000001E-2</v>
      </c>
      <c r="D18" s="26">
        <v>0</v>
      </c>
      <c r="E18" s="26">
        <v>7.0089999999999996E-3</v>
      </c>
      <c r="F18" s="26">
        <v>1.2E-5</v>
      </c>
      <c r="G18" s="26">
        <v>1.6899999999999999E-4</v>
      </c>
      <c r="H18" s="26">
        <v>0</v>
      </c>
      <c r="I18" s="26">
        <v>5.4699999999999996E-4</v>
      </c>
      <c r="J18" s="26">
        <v>0</v>
      </c>
      <c r="K18" s="26">
        <v>3.4000000000000002E-4</v>
      </c>
      <c r="L18" s="26">
        <v>1.4973E-2</v>
      </c>
      <c r="M18" s="26">
        <v>2.7780000000000001E-3</v>
      </c>
      <c r="N18" s="26">
        <v>1.6410000000000001E-3</v>
      </c>
      <c r="O18" s="180" t="s">
        <v>28</v>
      </c>
      <c r="P18" s="26">
        <v>4.0000000000000002E-4</v>
      </c>
      <c r="Q18" s="26">
        <v>0</v>
      </c>
      <c r="R18" s="71">
        <v>4.3750000000000004E-3</v>
      </c>
      <c r="S18" s="71">
        <v>4.66E-4</v>
      </c>
      <c r="T18" s="71">
        <v>0</v>
      </c>
      <c r="U18" s="26">
        <f t="shared" si="0"/>
        <v>4.5821000000000001E-2</v>
      </c>
      <c r="V18" s="47"/>
      <c r="W18" s="47"/>
      <c r="X18" s="47"/>
    </row>
    <row r="19" spans="1:24" x14ac:dyDescent="0.2">
      <c r="A19" s="1"/>
      <c r="B19" s="1" t="s">
        <v>796</v>
      </c>
      <c r="C19" s="26">
        <v>0</v>
      </c>
      <c r="D19" s="26">
        <v>0</v>
      </c>
      <c r="E19" s="26">
        <v>0</v>
      </c>
      <c r="F19" s="26">
        <v>0</v>
      </c>
      <c r="G19" s="26">
        <v>2.7399999999999999E-4</v>
      </c>
      <c r="H19" s="26">
        <v>0</v>
      </c>
      <c r="I19" s="26">
        <v>0</v>
      </c>
      <c r="J19" s="26">
        <v>3.4099999999999998E-3</v>
      </c>
      <c r="K19" s="26">
        <v>5.5750000000000001E-3</v>
      </c>
      <c r="L19" s="26">
        <v>0</v>
      </c>
      <c r="M19" s="26">
        <v>0</v>
      </c>
      <c r="N19" s="26">
        <v>1.17E-4</v>
      </c>
      <c r="O19" s="180" t="s">
        <v>28</v>
      </c>
      <c r="P19" s="26">
        <v>2.594E-3</v>
      </c>
      <c r="Q19" s="26">
        <v>3.1700000000000001E-4</v>
      </c>
      <c r="R19" s="71">
        <v>2.3700000000000001E-3</v>
      </c>
      <c r="S19" s="71">
        <v>0</v>
      </c>
      <c r="T19" s="71">
        <v>1.0449999999999999E-3</v>
      </c>
      <c r="U19" s="26">
        <f t="shared" si="0"/>
        <v>1.4657000000000002E-2</v>
      </c>
      <c r="V19" s="47"/>
      <c r="W19" s="47"/>
      <c r="X19" s="47"/>
    </row>
    <row r="20" spans="1:24" x14ac:dyDescent="0.2">
      <c r="A20" s="1"/>
      <c r="B20" s="1" t="s">
        <v>797</v>
      </c>
      <c r="C20" s="26">
        <v>0</v>
      </c>
      <c r="D20" s="26">
        <v>0</v>
      </c>
      <c r="E20" s="26">
        <v>0</v>
      </c>
      <c r="F20" s="26">
        <v>0</v>
      </c>
      <c r="G20" s="26">
        <v>0</v>
      </c>
      <c r="H20" s="26">
        <v>0</v>
      </c>
      <c r="I20" s="26">
        <v>0</v>
      </c>
      <c r="J20" s="26">
        <v>0</v>
      </c>
      <c r="K20" s="26">
        <v>0</v>
      </c>
      <c r="L20" s="26">
        <v>0</v>
      </c>
      <c r="M20" s="26">
        <v>1.0999999999999999E-2</v>
      </c>
      <c r="N20" s="26">
        <v>0</v>
      </c>
      <c r="O20" s="180" t="s">
        <v>28</v>
      </c>
      <c r="P20" s="26">
        <v>4.4200000000000001E-4</v>
      </c>
      <c r="Q20" s="26">
        <v>1.9699999999999999E-4</v>
      </c>
      <c r="R20" s="71">
        <v>0</v>
      </c>
      <c r="S20" s="71">
        <v>0</v>
      </c>
      <c r="T20" s="71">
        <v>0</v>
      </c>
      <c r="U20" s="26">
        <f t="shared" si="0"/>
        <v>1.1638999999999998E-2</v>
      </c>
      <c r="V20" s="47"/>
      <c r="W20" s="47"/>
      <c r="X20" s="47"/>
    </row>
    <row r="21" spans="1:24" x14ac:dyDescent="0.2">
      <c r="A21" s="1"/>
      <c r="B21" s="1" t="s">
        <v>798</v>
      </c>
      <c r="C21" s="26">
        <v>2.7099999999999997E-4</v>
      </c>
      <c r="D21" s="26">
        <v>3.4999999999999997E-5</v>
      </c>
      <c r="E21" s="26">
        <v>7.1000000000000005E-5</v>
      </c>
      <c r="F21" s="26">
        <v>0</v>
      </c>
      <c r="G21" s="26">
        <v>3.5573E-2</v>
      </c>
      <c r="H21" s="26">
        <v>1.7819999999999999E-3</v>
      </c>
      <c r="I21" s="26">
        <v>0</v>
      </c>
      <c r="J21" s="26">
        <v>4.4700000000000002E-4</v>
      </c>
      <c r="K21" s="26">
        <v>9.7E-5</v>
      </c>
      <c r="L21" s="26">
        <v>0</v>
      </c>
      <c r="M21" s="26">
        <v>2.4000000000000001E-5</v>
      </c>
      <c r="N21" s="26">
        <v>2.3574000000000001E-2</v>
      </c>
      <c r="O21" s="180" t="s">
        <v>28</v>
      </c>
      <c r="P21" s="26">
        <v>5.2459999999999998E-3</v>
      </c>
      <c r="Q21" s="26">
        <v>9.6600000000000002E-3</v>
      </c>
      <c r="R21" s="71">
        <v>3.909E-2</v>
      </c>
      <c r="S21" s="71">
        <v>2.1410000000000001E-3</v>
      </c>
      <c r="T21" s="71">
        <v>4.8899999999999996E-4</v>
      </c>
      <c r="U21" s="26">
        <f t="shared" si="0"/>
        <v>0.11587000000000001</v>
      </c>
      <c r="V21" s="47"/>
      <c r="W21" s="47"/>
      <c r="X21" s="47"/>
    </row>
    <row r="22" spans="1:24" x14ac:dyDescent="0.2">
      <c r="A22" s="1"/>
      <c r="B22" s="1" t="s">
        <v>799</v>
      </c>
      <c r="C22" s="26">
        <v>1.3848000000000001E-2</v>
      </c>
      <c r="D22" s="26">
        <v>3.4999999999999997E-5</v>
      </c>
      <c r="E22" s="26">
        <v>2.4216480000000002</v>
      </c>
      <c r="F22" s="26">
        <v>0.63385199999999997</v>
      </c>
      <c r="G22" s="26">
        <v>2.4509609999999999</v>
      </c>
      <c r="H22" s="26">
        <v>13.793010000000001</v>
      </c>
      <c r="I22" s="26">
        <v>6.2846190000000002</v>
      </c>
      <c r="J22" s="26">
        <v>1.050527</v>
      </c>
      <c r="K22" s="26">
        <v>0.498361</v>
      </c>
      <c r="L22" s="26">
        <v>0.58357500000000007</v>
      </c>
      <c r="M22" s="26">
        <v>1.5305069999999998</v>
      </c>
      <c r="N22" s="26">
        <v>2.6651259999999999</v>
      </c>
      <c r="O22" s="180" t="s">
        <v>28</v>
      </c>
      <c r="P22" s="26">
        <v>9.943308</v>
      </c>
      <c r="Q22" s="26">
        <v>22.820695000000001</v>
      </c>
      <c r="R22" s="71">
        <v>24.888577999999999</v>
      </c>
      <c r="S22" s="71">
        <v>8.4662559999999996</v>
      </c>
      <c r="T22" s="71">
        <v>13.450206</v>
      </c>
      <c r="U22" s="26">
        <f t="shared" si="0"/>
        <v>89.578649999999996</v>
      </c>
      <c r="V22" s="47"/>
      <c r="W22" s="47"/>
      <c r="X22" s="47"/>
    </row>
    <row r="23" spans="1:24" x14ac:dyDescent="0.2">
      <c r="A23" s="105"/>
      <c r="B23" s="35" t="s">
        <v>79</v>
      </c>
      <c r="C23" s="26">
        <f>SUM(C9:C14)</f>
        <v>3570.0275179999999</v>
      </c>
      <c r="D23" s="26">
        <f t="shared" ref="D23:Q23" si="1">SUM(D9:D14)</f>
        <v>6631.7465529999999</v>
      </c>
      <c r="E23" s="26">
        <f t="shared" si="1"/>
        <v>7693.1752175000001</v>
      </c>
      <c r="F23" s="26">
        <f t="shared" si="1"/>
        <v>10451.823175</v>
      </c>
      <c r="G23" s="26">
        <f t="shared" si="1"/>
        <v>26399.087519999997</v>
      </c>
      <c r="H23" s="26">
        <f t="shared" si="1"/>
        <v>33730.105321000003</v>
      </c>
      <c r="I23" s="26">
        <f t="shared" si="1"/>
        <v>40691.049370500004</v>
      </c>
      <c r="J23" s="26">
        <f t="shared" si="1"/>
        <v>30366.626391999998</v>
      </c>
      <c r="K23" s="26">
        <f t="shared" si="1"/>
        <v>15048.651305000001</v>
      </c>
      <c r="L23" s="26">
        <f t="shared" si="1"/>
        <v>28008.439908</v>
      </c>
      <c r="M23" s="26">
        <f t="shared" si="1"/>
        <v>34558.322029999996</v>
      </c>
      <c r="N23" s="26">
        <f t="shared" si="1"/>
        <v>44230.814813000005</v>
      </c>
      <c r="O23" s="26">
        <f t="shared" si="1"/>
        <v>13454.963904999999</v>
      </c>
      <c r="P23" s="26">
        <f t="shared" si="1"/>
        <v>51982.681857999989</v>
      </c>
      <c r="Q23" s="26">
        <f t="shared" si="1"/>
        <v>58680.916759</v>
      </c>
      <c r="R23" s="71">
        <v>64982.596184999995</v>
      </c>
      <c r="S23" s="71">
        <v>65122.455096999998</v>
      </c>
      <c r="T23" s="71">
        <v>58993.563054999999</v>
      </c>
      <c r="U23" s="26">
        <f t="shared" si="0"/>
        <v>457026.06392499991</v>
      </c>
      <c r="V23" s="47"/>
      <c r="W23" s="47"/>
      <c r="X23" s="47"/>
    </row>
    <row r="24" spans="1:24" x14ac:dyDescent="0.2">
      <c r="A24" s="105"/>
      <c r="B24" s="35" t="s">
        <v>80</v>
      </c>
      <c r="C24" s="26">
        <f>C25-C23</f>
        <v>2458.1639770000002</v>
      </c>
      <c r="D24" s="26">
        <f t="shared" ref="D24:Q24" si="2">D25-D23</f>
        <v>6320.6666919999998</v>
      </c>
      <c r="E24" s="26">
        <f t="shared" si="2"/>
        <v>5776.9978900000006</v>
      </c>
      <c r="F24" s="26">
        <f t="shared" si="2"/>
        <v>5043.0257634999998</v>
      </c>
      <c r="G24" s="26">
        <f t="shared" si="2"/>
        <v>7112.1766095000021</v>
      </c>
      <c r="H24" s="26">
        <f t="shared" si="2"/>
        <v>7792.8723509999982</v>
      </c>
      <c r="I24" s="26">
        <f t="shared" si="2"/>
        <v>8383.2100049999935</v>
      </c>
      <c r="J24" s="26">
        <f t="shared" si="2"/>
        <v>8238.9249735000049</v>
      </c>
      <c r="K24" s="26">
        <f t="shared" si="2"/>
        <v>4663.408078499966</v>
      </c>
      <c r="L24" s="26">
        <f t="shared" si="2"/>
        <v>8427.3324149999971</v>
      </c>
      <c r="M24" s="26">
        <f t="shared" si="2"/>
        <v>10923.316233999969</v>
      </c>
      <c r="N24" s="26">
        <f t="shared" si="2"/>
        <v>11067.933136999993</v>
      </c>
      <c r="O24" s="26">
        <f t="shared" si="2"/>
        <v>9519.951209000008</v>
      </c>
      <c r="P24" s="26">
        <f t="shared" si="2"/>
        <v>10962.87801499998</v>
      </c>
      <c r="Q24" s="26">
        <f t="shared" si="2"/>
        <v>11853.485228000005</v>
      </c>
      <c r="R24" s="71">
        <v>17237.852422000004</v>
      </c>
      <c r="S24" s="71">
        <v>19096.835149999999</v>
      </c>
      <c r="T24" s="71">
        <v>18842.042972000003</v>
      </c>
      <c r="U24" s="26">
        <f t="shared" si="0"/>
        <v>126262.24379099993</v>
      </c>
      <c r="V24" s="47"/>
      <c r="W24" s="47"/>
      <c r="X24" s="47"/>
    </row>
    <row r="25" spans="1:24" x14ac:dyDescent="0.2">
      <c r="A25" s="105"/>
      <c r="B25" s="35" t="s">
        <v>755</v>
      </c>
      <c r="C25" s="26">
        <v>6028.191495</v>
      </c>
      <c r="D25" s="26">
        <v>12952.413245</v>
      </c>
      <c r="E25" s="26">
        <v>13470.173107500001</v>
      </c>
      <c r="F25" s="26">
        <v>15494.848938499999</v>
      </c>
      <c r="G25" s="26">
        <v>33511.264129499999</v>
      </c>
      <c r="H25" s="26">
        <v>41522.977672000001</v>
      </c>
      <c r="I25" s="26">
        <v>49074.259375499998</v>
      </c>
      <c r="J25" s="26">
        <v>38605.551365500003</v>
      </c>
      <c r="K25" s="26">
        <v>19712.059383499967</v>
      </c>
      <c r="L25" s="26">
        <v>36435.772322999997</v>
      </c>
      <c r="M25" s="26">
        <v>45481.638263999965</v>
      </c>
      <c r="N25" s="26">
        <v>55298.747949999997</v>
      </c>
      <c r="O25" s="26">
        <v>22974.915114000007</v>
      </c>
      <c r="P25" s="26">
        <v>62945.559872999969</v>
      </c>
      <c r="Q25" s="26">
        <v>70534.401987000005</v>
      </c>
      <c r="R25" s="71">
        <v>82220.448606999998</v>
      </c>
      <c r="S25" s="71">
        <v>84219.290246999997</v>
      </c>
      <c r="T25" s="71">
        <v>77835.606027000002</v>
      </c>
      <c r="U25" s="26">
        <f t="shared" si="0"/>
        <v>583288.30771599989</v>
      </c>
      <c r="V25" s="47"/>
      <c r="W25" s="47"/>
      <c r="X25" s="47"/>
    </row>
    <row r="26" spans="1:24" x14ac:dyDescent="0.2">
      <c r="A26" s="105"/>
      <c r="B26" s="35"/>
      <c r="C26" s="202" t="s">
        <v>76</v>
      </c>
      <c r="D26" s="202"/>
      <c r="E26" s="202"/>
      <c r="F26" s="202"/>
      <c r="G26" s="202"/>
      <c r="H26" s="202"/>
      <c r="I26" s="202"/>
      <c r="J26" s="202"/>
      <c r="K26" s="202"/>
      <c r="L26" s="202"/>
      <c r="M26" s="202"/>
      <c r="N26" s="202"/>
      <c r="O26" s="202"/>
      <c r="P26" s="202"/>
      <c r="Q26" s="202"/>
      <c r="R26" s="202"/>
      <c r="S26" s="202"/>
      <c r="T26" s="202"/>
      <c r="U26" s="202"/>
      <c r="V26" s="47"/>
      <c r="W26" s="47"/>
      <c r="X26" s="47"/>
    </row>
    <row r="27" spans="1:24"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c r="V27" s="47"/>
      <c r="W27" s="47"/>
      <c r="X27" s="47"/>
    </row>
    <row r="28" spans="1:24" ht="13.5" thickTop="1" x14ac:dyDescent="0.2">
      <c r="A28" s="105"/>
      <c r="B28" s="1" t="s">
        <v>30</v>
      </c>
      <c r="C28" s="37">
        <f>IFERROR(C9/C$25*100,"--")</f>
        <v>2.4408337744751756</v>
      </c>
      <c r="D28" s="37">
        <f t="shared" ref="D28:T28" si="3">IFERROR(D9/D$25*100,"--")</f>
        <v>8.7073951793143234</v>
      </c>
      <c r="E28" s="37">
        <f t="shared" si="3"/>
        <v>7.920722681031811</v>
      </c>
      <c r="F28" s="37">
        <f t="shared" si="3"/>
        <v>13.713214110273849</v>
      </c>
      <c r="G28" s="37">
        <f t="shared" si="3"/>
        <v>24.147988571031981</v>
      </c>
      <c r="H28" s="37">
        <f t="shared" si="3"/>
        <v>35.209485008486411</v>
      </c>
      <c r="I28" s="37">
        <f t="shared" si="3"/>
        <v>41.203016854075521</v>
      </c>
      <c r="J28" s="37">
        <f t="shared" si="3"/>
        <v>32.825705466610344</v>
      </c>
      <c r="K28" s="37">
        <f t="shared" si="3"/>
        <v>36.229511633258781</v>
      </c>
      <c r="L28" s="37">
        <f t="shared" si="3"/>
        <v>37.026509649375271</v>
      </c>
      <c r="M28" s="37">
        <f t="shared" si="3"/>
        <v>39.442456568674878</v>
      </c>
      <c r="N28" s="37">
        <f t="shared" si="3"/>
        <v>46.744069983957026</v>
      </c>
      <c r="O28" s="37">
        <f t="shared" si="3"/>
        <v>0</v>
      </c>
      <c r="P28" s="37">
        <f t="shared" si="3"/>
        <v>47.568744479217152</v>
      </c>
      <c r="Q28" s="37">
        <f t="shared" si="3"/>
        <v>48.868109991707101</v>
      </c>
      <c r="R28" s="37">
        <f t="shared" si="3"/>
        <v>44.877342478837548</v>
      </c>
      <c r="S28" s="37">
        <f t="shared" si="3"/>
        <v>46.680850931773826</v>
      </c>
      <c r="T28" s="37">
        <f t="shared" si="3"/>
        <v>44.487120647571601</v>
      </c>
      <c r="U28" s="37">
        <f t="shared" ref="U28" si="4">U9/U$25*100</f>
        <v>38.711852278280489</v>
      </c>
      <c r="V28" s="47"/>
      <c r="W28" s="47"/>
      <c r="X28" s="47"/>
    </row>
    <row r="29" spans="1:24" x14ac:dyDescent="0.2">
      <c r="A29" s="105"/>
      <c r="B29" s="1" t="s">
        <v>29</v>
      </c>
      <c r="C29" s="37">
        <f t="shared" ref="C29:T29" si="5">IFERROR(C10/C$25*100,"--")</f>
        <v>32.208960715837378</v>
      </c>
      <c r="D29" s="37">
        <f t="shared" si="5"/>
        <v>21.13796493913517</v>
      </c>
      <c r="E29" s="37">
        <f t="shared" si="5"/>
        <v>19.482510726152523</v>
      </c>
      <c r="F29" s="37">
        <f t="shared" si="5"/>
        <v>20.048510352245668</v>
      </c>
      <c r="G29" s="37">
        <f t="shared" si="5"/>
        <v>22.49477369271797</v>
      </c>
      <c r="H29" s="37">
        <f t="shared" si="5"/>
        <v>16.435870643501669</v>
      </c>
      <c r="I29" s="37">
        <f t="shared" si="5"/>
        <v>13.678571286500658</v>
      </c>
      <c r="J29" s="37">
        <f t="shared" si="5"/>
        <v>24.002797753799118</v>
      </c>
      <c r="K29" s="37">
        <f t="shared" si="5"/>
        <v>16.41193380437954</v>
      </c>
      <c r="L29" s="37">
        <f t="shared" si="5"/>
        <v>16.290834014387308</v>
      </c>
      <c r="M29" s="37">
        <f t="shared" si="5"/>
        <v>14.902802393916875</v>
      </c>
      <c r="N29" s="37">
        <f t="shared" si="5"/>
        <v>12.077470251295267</v>
      </c>
      <c r="O29" s="37">
        <f t="shared" si="5"/>
        <v>11.948094460324105</v>
      </c>
      <c r="P29" s="37">
        <f t="shared" si="5"/>
        <v>9.9630182520467478</v>
      </c>
      <c r="Q29" s="37">
        <f t="shared" si="5"/>
        <v>8.4343628547335907</v>
      </c>
      <c r="R29" s="37">
        <f t="shared" si="5"/>
        <v>9.8883560765537037</v>
      </c>
      <c r="S29" s="37">
        <f t="shared" si="5"/>
        <v>9.1680505824199141</v>
      </c>
      <c r="T29" s="37">
        <f t="shared" si="5"/>
        <v>10.202319568560144</v>
      </c>
      <c r="U29" s="37">
        <f t="shared" ref="U29" si="6">U10/U$25*100</f>
        <v>14.354913185105017</v>
      </c>
      <c r="V29" s="47"/>
      <c r="W29" s="47"/>
      <c r="X29" s="47"/>
    </row>
    <row r="30" spans="1:24" x14ac:dyDescent="0.2">
      <c r="A30" s="105"/>
      <c r="B30" s="1" t="s">
        <v>31</v>
      </c>
      <c r="C30" s="37">
        <f t="shared" ref="C30:T30" si="7">IFERROR(C11/C$25*100,"--")</f>
        <v>6.6522816392381374</v>
      </c>
      <c r="D30" s="37">
        <f t="shared" si="7"/>
        <v>6.4243814859846236</v>
      </c>
      <c r="E30" s="37">
        <f t="shared" si="7"/>
        <v>8.4835007009949823</v>
      </c>
      <c r="F30" s="37">
        <f t="shared" si="7"/>
        <v>17.191864109634089</v>
      </c>
      <c r="G30" s="37">
        <f t="shared" si="7"/>
        <v>21.828978561451674</v>
      </c>
      <c r="H30" s="37">
        <f t="shared" si="7"/>
        <v>21.698372177618523</v>
      </c>
      <c r="I30" s="37">
        <f t="shared" si="7"/>
        <v>20.643856345303796</v>
      </c>
      <c r="J30" s="37">
        <f t="shared" si="7"/>
        <v>11.806257199510323</v>
      </c>
      <c r="K30" s="37">
        <f t="shared" si="7"/>
        <v>13.523056417592311</v>
      </c>
      <c r="L30" s="37">
        <f t="shared" si="7"/>
        <v>14.452744270980828</v>
      </c>
      <c r="M30" s="37">
        <f t="shared" si="7"/>
        <v>11.987733828654955</v>
      </c>
      <c r="N30" s="37">
        <f t="shared" si="7"/>
        <v>12.046129149294782</v>
      </c>
      <c r="O30" s="37">
        <f t="shared" si="7"/>
        <v>43.10347488494314</v>
      </c>
      <c r="P30" s="37">
        <f t="shared" si="7"/>
        <v>16.332404834816245</v>
      </c>
      <c r="Q30" s="37">
        <f t="shared" si="7"/>
        <v>17.893383612050954</v>
      </c>
      <c r="R30" s="37">
        <f t="shared" si="7"/>
        <v>16.035597871789655</v>
      </c>
      <c r="S30" s="37">
        <f t="shared" si="7"/>
        <v>14.500391398673671</v>
      </c>
      <c r="T30" s="37">
        <f t="shared" si="7"/>
        <v>13.256014701576134</v>
      </c>
      <c r="U30" s="37">
        <f t="shared" ref="U30" si="8">U11/U$25*100</f>
        <v>15.80430463435318</v>
      </c>
      <c r="V30" s="47"/>
      <c r="W30" s="47"/>
      <c r="X30" s="47"/>
    </row>
    <row r="31" spans="1:24" x14ac:dyDescent="0.2">
      <c r="A31" s="105"/>
      <c r="B31" s="1" t="s">
        <v>32</v>
      </c>
      <c r="C31" s="37">
        <f t="shared" ref="C31:T31" si="9">IFERROR(C12/C$25*100,"--")</f>
        <v>5.3776295555454983</v>
      </c>
      <c r="D31" s="37">
        <f t="shared" si="9"/>
        <v>3.6933448227083643</v>
      </c>
      <c r="E31" s="37">
        <f t="shared" si="9"/>
        <v>5.0423322891212514</v>
      </c>
      <c r="F31" s="37">
        <f t="shared" si="9"/>
        <v>6.4591083041361141</v>
      </c>
      <c r="G31" s="37">
        <f t="shared" si="9"/>
        <v>6.6741578334883629</v>
      </c>
      <c r="H31" s="37">
        <f t="shared" si="9"/>
        <v>5.2509713169493422</v>
      </c>
      <c r="I31" s="37">
        <f t="shared" si="9"/>
        <v>4.5949406536041595</v>
      </c>
      <c r="J31" s="37">
        <f t="shared" si="9"/>
        <v>6.4321748742568143</v>
      </c>
      <c r="K31" s="37">
        <f t="shared" si="9"/>
        <v>4.6775512013310871</v>
      </c>
      <c r="L31" s="37">
        <f t="shared" si="9"/>
        <v>4.0119266254094388</v>
      </c>
      <c r="M31" s="37">
        <f t="shared" si="9"/>
        <v>4.8389624670622924</v>
      </c>
      <c r="N31" s="37">
        <f t="shared" si="9"/>
        <v>5.3574488497980539</v>
      </c>
      <c r="O31" s="37">
        <f t="shared" si="9"/>
        <v>0</v>
      </c>
      <c r="P31" s="37">
        <f t="shared" si="9"/>
        <v>5.7096811216729142</v>
      </c>
      <c r="Q31" s="37">
        <f t="shared" si="9"/>
        <v>5.4396383990143597</v>
      </c>
      <c r="R31" s="37">
        <f t="shared" si="9"/>
        <v>5.0203962881912227</v>
      </c>
      <c r="S31" s="37">
        <f t="shared" si="9"/>
        <v>3.9479001203271684</v>
      </c>
      <c r="T31" s="37">
        <f t="shared" si="9"/>
        <v>4.2775920301115793</v>
      </c>
      <c r="U31" s="37">
        <f t="shared" ref="U31" si="10">U12/U$25*100</f>
        <v>5.2707235514257667</v>
      </c>
      <c r="V31" s="47"/>
      <c r="W31" s="47"/>
      <c r="X31" s="47"/>
    </row>
    <row r="32" spans="1:24" x14ac:dyDescent="0.2">
      <c r="A32" s="105"/>
      <c r="B32" s="1" t="s">
        <v>34</v>
      </c>
      <c r="C32" s="37">
        <f t="shared" ref="C32:T32" si="11">IFERROR(C13/C$25*100,"--")</f>
        <v>12.535717339550109</v>
      </c>
      <c r="D32" s="37">
        <f t="shared" si="11"/>
        <v>11.203248263872082</v>
      </c>
      <c r="E32" s="37">
        <f t="shared" si="11"/>
        <v>16.018881752889904</v>
      </c>
      <c r="F32" s="37">
        <f t="shared" si="11"/>
        <v>9.7729164963811108</v>
      </c>
      <c r="G32" s="37">
        <f t="shared" si="11"/>
        <v>3.4524858060532453</v>
      </c>
      <c r="H32" s="37">
        <f t="shared" si="11"/>
        <v>2.4802148370357839</v>
      </c>
      <c r="I32" s="37">
        <f t="shared" si="11"/>
        <v>2.5950706311337473</v>
      </c>
      <c r="J32" s="37">
        <f t="shared" si="11"/>
        <v>3.057875988671845</v>
      </c>
      <c r="K32" s="37">
        <f t="shared" si="11"/>
        <v>4.5230920684335585</v>
      </c>
      <c r="L32" s="37">
        <f t="shared" si="11"/>
        <v>4.0521177344936179</v>
      </c>
      <c r="M32" s="37">
        <f t="shared" si="11"/>
        <v>3.7597169039390108</v>
      </c>
      <c r="N32" s="37">
        <f t="shared" si="11"/>
        <v>2.9810644564512248</v>
      </c>
      <c r="O32" s="37">
        <f t="shared" si="11"/>
        <v>2.7109283577743013</v>
      </c>
      <c r="P32" s="37">
        <f t="shared" si="11"/>
        <v>2.4269114343921609</v>
      </c>
      <c r="Q32" s="37">
        <f t="shared" si="11"/>
        <v>2.0039173554778409</v>
      </c>
      <c r="R32" s="37">
        <f t="shared" si="11"/>
        <v>2.698494235424429</v>
      </c>
      <c r="S32" s="37">
        <f t="shared" si="11"/>
        <v>2.4526862206293418</v>
      </c>
      <c r="T32" s="37">
        <f t="shared" si="11"/>
        <v>2.8985026110253505</v>
      </c>
      <c r="U32" s="37">
        <f t="shared" ref="U32" si="12">U13/U$25*100</f>
        <v>3.6698790497481495</v>
      </c>
      <c r="V32" s="47"/>
      <c r="W32" s="47"/>
      <c r="X32" s="47"/>
    </row>
    <row r="33" spans="1:24" x14ac:dyDescent="0.2">
      <c r="A33" s="105"/>
      <c r="B33" s="1" t="s">
        <v>44</v>
      </c>
      <c r="C33" s="37">
        <f t="shared" ref="C33:T33" si="13">IFERROR(C14/C$25*100,"--")</f>
        <v>6.7752243826156031E-3</v>
      </c>
      <c r="D33" s="37">
        <f t="shared" si="13"/>
        <v>3.452207256995992E-2</v>
      </c>
      <c r="E33" s="37">
        <f t="shared" si="13"/>
        <v>0.16471963888605134</v>
      </c>
      <c r="F33" s="37">
        <f t="shared" si="13"/>
        <v>0.26792048547727765</v>
      </c>
      <c r="G33" s="37">
        <f t="shared" si="13"/>
        <v>0.17837375596756358</v>
      </c>
      <c r="H33" s="37">
        <f t="shared" si="13"/>
        <v>0.1574715824007295</v>
      </c>
      <c r="I33" s="37">
        <f t="shared" si="13"/>
        <v>0.20184117551746711</v>
      </c>
      <c r="J33" s="37">
        <f t="shared" si="13"/>
        <v>0.53389275819071191</v>
      </c>
      <c r="K33" s="37">
        <f t="shared" si="13"/>
        <v>0.97721470777041552</v>
      </c>
      <c r="L33" s="37">
        <f t="shared" si="13"/>
        <v>1.0365860195080461</v>
      </c>
      <c r="M33" s="37">
        <f t="shared" si="13"/>
        <v>1.0513472474857737</v>
      </c>
      <c r="N33" s="37">
        <f t="shared" si="13"/>
        <v>0.77901851663894683</v>
      </c>
      <c r="O33" s="37">
        <f t="shared" si="13"/>
        <v>0.80121771543708331</v>
      </c>
      <c r="P33" s="37">
        <f t="shared" si="13"/>
        <v>0.58279614914880618</v>
      </c>
      <c r="Q33" s="37">
        <f t="shared" si="13"/>
        <v>0.55533404688423293</v>
      </c>
      <c r="R33" s="37">
        <f t="shared" si="13"/>
        <v>0.51440515609640158</v>
      </c>
      <c r="S33" s="37">
        <f t="shared" si="13"/>
        <v>0.5749888446931547</v>
      </c>
      <c r="T33" s="37">
        <f t="shared" si="13"/>
        <v>0.67096503214587855</v>
      </c>
      <c r="U33" s="37">
        <f t="shared" ref="U33" si="14">U14/U$25*100</f>
        <v>0.54170038936189846</v>
      </c>
      <c r="V33" s="47"/>
      <c r="W33" s="47"/>
      <c r="X33" s="47"/>
    </row>
    <row r="34" spans="1:24" x14ac:dyDescent="0.2">
      <c r="A34" s="1"/>
      <c r="B34" s="1"/>
      <c r="C34" s="37">
        <f t="shared" ref="C34:T34" si="15">IFERROR(C15/C$25*100,"--")</f>
        <v>1.376832505550655E-2</v>
      </c>
      <c r="D34" s="37">
        <f t="shared" si="15"/>
        <v>0.34564734890065651</v>
      </c>
      <c r="E34" s="37">
        <f t="shared" si="15"/>
        <v>0.64566302382242791</v>
      </c>
      <c r="F34" s="37">
        <f t="shared" si="15"/>
        <v>1.0235546511584985</v>
      </c>
      <c r="G34" s="37">
        <f t="shared" si="15"/>
        <v>0.29584509142024784</v>
      </c>
      <c r="H34" s="37">
        <f t="shared" si="15"/>
        <v>0.25992931155508198</v>
      </c>
      <c r="I34" s="37">
        <f t="shared" si="15"/>
        <v>0.30859672245121278</v>
      </c>
      <c r="J34" s="37">
        <f t="shared" si="15"/>
        <v>0.84090009731116155</v>
      </c>
      <c r="K34" s="37">
        <f t="shared" si="15"/>
        <v>2.059382346117518</v>
      </c>
      <c r="L34" s="37">
        <f t="shared" si="15"/>
        <v>1.1046275413954536</v>
      </c>
      <c r="M34" s="37">
        <f t="shared" si="15"/>
        <v>1.1016320104647326</v>
      </c>
      <c r="N34" s="37">
        <f t="shared" si="15"/>
        <v>0.82607972320284695</v>
      </c>
      <c r="O34" s="37" t="str">
        <f t="shared" si="15"/>
        <v>--</v>
      </c>
      <c r="P34" s="37">
        <f t="shared" si="15"/>
        <v>0.66629941626732758</v>
      </c>
      <c r="Q34" s="37">
        <f t="shared" si="15"/>
        <v>0.63716057319495079</v>
      </c>
      <c r="R34" s="37">
        <f t="shared" si="15"/>
        <v>0.55572630743478957</v>
      </c>
      <c r="S34" s="37">
        <f t="shared" si="15"/>
        <v>0.59224668307836692</v>
      </c>
      <c r="T34" s="37">
        <f t="shared" si="15"/>
        <v>0.70133071207878905</v>
      </c>
      <c r="U34" s="37">
        <f t="shared" ref="U34" si="16">U15/U$25*100</f>
        <v>0.69714059191803313</v>
      </c>
      <c r="V34" s="47"/>
      <c r="W34" s="47"/>
      <c r="X34" s="47"/>
    </row>
    <row r="35" spans="1:24" x14ac:dyDescent="0.2">
      <c r="A35" s="1"/>
      <c r="B35" s="1"/>
      <c r="C35" s="37">
        <f t="shared" ref="C35:T35" si="17">IFERROR(C16/C$25*100,"--")</f>
        <v>0</v>
      </c>
      <c r="D35" s="37">
        <f t="shared" si="17"/>
        <v>0</v>
      </c>
      <c r="E35" s="37">
        <f t="shared" si="17"/>
        <v>1.7925293021331723E-2</v>
      </c>
      <c r="F35" s="37">
        <f t="shared" si="17"/>
        <v>4.0906497540940841E-3</v>
      </c>
      <c r="G35" s="37">
        <f t="shared" si="17"/>
        <v>7.2063679563616392E-3</v>
      </c>
      <c r="H35" s="37">
        <f t="shared" si="17"/>
        <v>3.3213485094783494E-2</v>
      </c>
      <c r="I35" s="37">
        <f t="shared" si="17"/>
        <v>1.2805230440497044E-2</v>
      </c>
      <c r="J35" s="37">
        <f t="shared" si="17"/>
        <v>2.707411144331063E-3</v>
      </c>
      <c r="K35" s="37">
        <f t="shared" si="17"/>
        <v>2.4977045290971579E-3</v>
      </c>
      <c r="L35" s="37">
        <f t="shared" si="17"/>
        <v>1.5552709984475552E-3</v>
      </c>
      <c r="M35" s="37">
        <f t="shared" si="17"/>
        <v>3.3244492892350423E-3</v>
      </c>
      <c r="N35" s="37">
        <f t="shared" si="17"/>
        <v>4.7736957849151456E-3</v>
      </c>
      <c r="O35" s="37" t="str">
        <f t="shared" si="17"/>
        <v>--</v>
      </c>
      <c r="P35" s="37">
        <f t="shared" si="17"/>
        <v>1.5745614178342263E-2</v>
      </c>
      <c r="Q35" s="37">
        <f t="shared" si="17"/>
        <v>3.2336446269444145E-2</v>
      </c>
      <c r="R35" s="37">
        <f t="shared" si="17"/>
        <v>3.0210394641273303E-2</v>
      </c>
      <c r="S35" s="37">
        <f t="shared" si="17"/>
        <v>1.0036179330424938E-2</v>
      </c>
      <c r="T35" s="37">
        <f t="shared" si="17"/>
        <v>1.7267065403637882E-2</v>
      </c>
      <c r="U35" s="37">
        <f t="shared" ref="U35" si="18">U16/U$25*100</f>
        <v>1.5318891330066859E-2</v>
      </c>
      <c r="V35" s="47"/>
      <c r="W35" s="47"/>
      <c r="X35" s="47"/>
    </row>
    <row r="36" spans="1:24" x14ac:dyDescent="0.2">
      <c r="A36" s="1"/>
      <c r="B36" s="1"/>
      <c r="C36" s="37">
        <f t="shared" ref="C36:T36" si="19">IFERROR(C17/C$25*100,"--")</f>
        <v>0</v>
      </c>
      <c r="D36" s="37">
        <f t="shared" si="19"/>
        <v>0</v>
      </c>
      <c r="E36" s="37">
        <f t="shared" si="19"/>
        <v>0</v>
      </c>
      <c r="F36" s="37">
        <f t="shared" si="19"/>
        <v>0</v>
      </c>
      <c r="G36" s="37">
        <f t="shared" si="19"/>
        <v>0</v>
      </c>
      <c r="H36" s="37">
        <f t="shared" si="19"/>
        <v>0</v>
      </c>
      <c r="I36" s="37">
        <f t="shared" si="19"/>
        <v>0</v>
      </c>
      <c r="J36" s="37">
        <f t="shared" si="19"/>
        <v>3.7792492229597859E-6</v>
      </c>
      <c r="K36" s="37">
        <f t="shared" si="19"/>
        <v>0</v>
      </c>
      <c r="L36" s="37">
        <f t="shared" si="19"/>
        <v>5.2887584841548307E-6</v>
      </c>
      <c r="M36" s="37">
        <f t="shared" si="19"/>
        <v>1.0314052393563541E-5</v>
      </c>
      <c r="N36" s="37">
        <f t="shared" si="19"/>
        <v>0</v>
      </c>
      <c r="O36" s="37" t="str">
        <f t="shared" si="19"/>
        <v>--</v>
      </c>
      <c r="P36" s="37">
        <f t="shared" si="19"/>
        <v>3.7271890260941853E-5</v>
      </c>
      <c r="Q36" s="37">
        <f t="shared" si="19"/>
        <v>3.1218808665959122E-6</v>
      </c>
      <c r="R36" s="37">
        <f t="shared" si="19"/>
        <v>4.4040139178852876E-6</v>
      </c>
      <c r="S36" s="37">
        <f t="shared" si="19"/>
        <v>1.3357984812037453E-5</v>
      </c>
      <c r="T36" s="37">
        <f t="shared" si="19"/>
        <v>1.1237787494024003E-5</v>
      </c>
      <c r="U36" s="37">
        <f t="shared" ref="U36" si="20">U17/U$25*100</f>
        <v>6.4052372567342595E-6</v>
      </c>
      <c r="V36" s="47"/>
      <c r="W36" s="47"/>
      <c r="X36" s="47"/>
    </row>
    <row r="37" spans="1:24" x14ac:dyDescent="0.2">
      <c r="A37" s="1"/>
      <c r="B37" s="1"/>
      <c r="C37" s="37">
        <f t="shared" ref="C37:T37" si="21">IFERROR(C18/C$25*100,"--")</f>
        <v>2.2522509464507315E-4</v>
      </c>
      <c r="D37" s="37">
        <f t="shared" si="21"/>
        <v>0</v>
      </c>
      <c r="E37" s="37">
        <f t="shared" si="21"/>
        <v>5.2033481263113747E-5</v>
      </c>
      <c r="F37" s="37">
        <f t="shared" si="21"/>
        <v>7.7445091898789918E-8</v>
      </c>
      <c r="G37" s="37">
        <f t="shared" si="21"/>
        <v>5.0430804205690689E-7</v>
      </c>
      <c r="H37" s="37">
        <f t="shared" si="21"/>
        <v>0</v>
      </c>
      <c r="I37" s="37">
        <f t="shared" si="21"/>
        <v>1.1146373006152511E-6</v>
      </c>
      <c r="J37" s="37">
        <f t="shared" si="21"/>
        <v>0</v>
      </c>
      <c r="K37" s="37">
        <f t="shared" si="21"/>
        <v>1.7248324661836092E-6</v>
      </c>
      <c r="L37" s="37">
        <f t="shared" si="21"/>
        <v>4.109422977854192E-5</v>
      </c>
      <c r="M37" s="37">
        <f t="shared" si="21"/>
        <v>6.1079594008355412E-6</v>
      </c>
      <c r="N37" s="37">
        <f t="shared" si="21"/>
        <v>2.9675174589554159E-6</v>
      </c>
      <c r="O37" s="37" t="str">
        <f t="shared" si="21"/>
        <v>--</v>
      </c>
      <c r="P37" s="37">
        <f t="shared" si="21"/>
        <v>6.3546976277126902E-7</v>
      </c>
      <c r="Q37" s="37">
        <f t="shared" si="21"/>
        <v>0</v>
      </c>
      <c r="R37" s="37">
        <f t="shared" si="21"/>
        <v>5.3210607265253068E-6</v>
      </c>
      <c r="S37" s="37">
        <f t="shared" si="21"/>
        <v>5.5331741532528471E-7</v>
      </c>
      <c r="T37" s="37">
        <f t="shared" si="21"/>
        <v>0</v>
      </c>
      <c r="U37" s="37">
        <f t="shared" ref="U37" si="22">U18/U$25*100</f>
        <v>7.855634922534743E-6</v>
      </c>
      <c r="V37" s="47"/>
      <c r="W37" s="47"/>
      <c r="X37" s="47"/>
    </row>
    <row r="38" spans="1:24" x14ac:dyDescent="0.2">
      <c r="A38" s="1"/>
      <c r="B38" s="1"/>
      <c r="C38" s="37">
        <f t="shared" ref="C38:T38" si="23">IFERROR(C19/C$25*100,"--")</f>
        <v>0</v>
      </c>
      <c r="D38" s="37">
        <f t="shared" si="23"/>
        <v>0</v>
      </c>
      <c r="E38" s="37">
        <f t="shared" si="23"/>
        <v>0</v>
      </c>
      <c r="F38" s="37">
        <f t="shared" si="23"/>
        <v>0</v>
      </c>
      <c r="G38" s="37">
        <f t="shared" si="23"/>
        <v>8.1763552380823949E-7</v>
      </c>
      <c r="H38" s="37">
        <f t="shared" si="23"/>
        <v>0</v>
      </c>
      <c r="I38" s="37">
        <f t="shared" si="23"/>
        <v>0</v>
      </c>
      <c r="J38" s="37">
        <f t="shared" si="23"/>
        <v>8.8329265594879173E-6</v>
      </c>
      <c r="K38" s="37">
        <f t="shared" si="23"/>
        <v>2.8282179408745941E-5</v>
      </c>
      <c r="L38" s="37">
        <f t="shared" si="23"/>
        <v>0</v>
      </c>
      <c r="M38" s="37">
        <f t="shared" si="23"/>
        <v>0</v>
      </c>
      <c r="N38" s="37">
        <f t="shared" si="23"/>
        <v>2.115780272381375E-7</v>
      </c>
      <c r="O38" s="37" t="str">
        <f t="shared" si="23"/>
        <v>--</v>
      </c>
      <c r="P38" s="37">
        <f t="shared" si="23"/>
        <v>4.1210214115716793E-6</v>
      </c>
      <c r="Q38" s="37">
        <f t="shared" si="23"/>
        <v>4.4942608297497912E-7</v>
      </c>
      <c r="R38" s="37">
        <f t="shared" si="23"/>
        <v>2.8824946107119948E-6</v>
      </c>
      <c r="S38" s="37">
        <f t="shared" si="23"/>
        <v>0</v>
      </c>
      <c r="T38" s="37">
        <f t="shared" si="23"/>
        <v>1.342573217246494E-6</v>
      </c>
      <c r="U38" s="37">
        <f t="shared" ref="U38" si="24">U19/U$25*100</f>
        <v>2.5128225280895601E-6</v>
      </c>
      <c r="V38" s="47"/>
      <c r="W38" s="47"/>
      <c r="X38" s="47"/>
    </row>
    <row r="39" spans="1:24" x14ac:dyDescent="0.2">
      <c r="A39" s="1"/>
      <c r="B39" s="1"/>
      <c r="C39" s="37">
        <f t="shared" ref="C39:T39" si="25">IFERROR(C20/C$25*100,"--")</f>
        <v>0</v>
      </c>
      <c r="D39" s="37">
        <f t="shared" si="25"/>
        <v>0</v>
      </c>
      <c r="E39" s="37">
        <f t="shared" si="25"/>
        <v>0</v>
      </c>
      <c r="F39" s="37">
        <f t="shared" si="25"/>
        <v>0</v>
      </c>
      <c r="G39" s="37">
        <f t="shared" si="25"/>
        <v>0</v>
      </c>
      <c r="H39" s="37">
        <f t="shared" si="25"/>
        <v>0</v>
      </c>
      <c r="I39" s="37">
        <f t="shared" si="25"/>
        <v>0</v>
      </c>
      <c r="J39" s="37">
        <f t="shared" si="25"/>
        <v>0</v>
      </c>
      <c r="K39" s="37">
        <f t="shared" si="25"/>
        <v>0</v>
      </c>
      <c r="L39" s="37">
        <f t="shared" si="25"/>
        <v>0</v>
      </c>
      <c r="M39" s="37">
        <f t="shared" si="25"/>
        <v>2.4185584380558294E-5</v>
      </c>
      <c r="N39" s="37">
        <f t="shared" si="25"/>
        <v>0</v>
      </c>
      <c r="O39" s="37" t="str">
        <f t="shared" si="25"/>
        <v>--</v>
      </c>
      <c r="P39" s="37">
        <f t="shared" si="25"/>
        <v>7.021940878622523E-7</v>
      </c>
      <c r="Q39" s="37">
        <f t="shared" si="25"/>
        <v>2.7929633547656431E-7</v>
      </c>
      <c r="R39" s="37">
        <f t="shared" si="25"/>
        <v>0</v>
      </c>
      <c r="S39" s="37">
        <f t="shared" si="25"/>
        <v>0</v>
      </c>
      <c r="T39" s="37">
        <f t="shared" si="25"/>
        <v>0</v>
      </c>
      <c r="U39" s="37">
        <f t="shared" ref="U39" si="26">U20/U$25*100</f>
        <v>1.9954111622047063E-6</v>
      </c>
      <c r="V39" s="47"/>
      <c r="W39" s="47"/>
      <c r="X39" s="47"/>
    </row>
    <row r="40" spans="1:24" x14ac:dyDescent="0.2">
      <c r="A40" s="1"/>
      <c r="B40" s="1"/>
      <c r="C40" s="37">
        <f t="shared" ref="C40:T40" si="27">IFERROR(C21/C$25*100,"--")</f>
        <v>4.4955439823830606E-6</v>
      </c>
      <c r="D40" s="37">
        <f t="shared" si="27"/>
        <v>2.7021991452836788E-7</v>
      </c>
      <c r="E40" s="37">
        <f t="shared" si="27"/>
        <v>5.270904793381476E-7</v>
      </c>
      <c r="F40" s="37">
        <f t="shared" si="27"/>
        <v>0</v>
      </c>
      <c r="G40" s="37">
        <f t="shared" si="27"/>
        <v>1.0615236674609673E-4</v>
      </c>
      <c r="H40" s="37">
        <f t="shared" si="27"/>
        <v>4.2915997356366089E-6</v>
      </c>
      <c r="I40" s="37">
        <f t="shared" si="27"/>
        <v>0</v>
      </c>
      <c r="J40" s="37">
        <f t="shared" si="27"/>
        <v>1.1578645665956301E-6</v>
      </c>
      <c r="K40" s="37">
        <f t="shared" si="27"/>
        <v>4.9208455652885318E-7</v>
      </c>
      <c r="L40" s="37">
        <f t="shared" si="27"/>
        <v>0</v>
      </c>
      <c r="M40" s="37">
        <f t="shared" si="27"/>
        <v>5.2768547739399914E-8</v>
      </c>
      <c r="N40" s="37">
        <f t="shared" si="27"/>
        <v>4.2630259949673966E-5</v>
      </c>
      <c r="O40" s="37" t="str">
        <f t="shared" si="27"/>
        <v>--</v>
      </c>
      <c r="P40" s="37">
        <f t="shared" si="27"/>
        <v>8.3341859387451918E-6</v>
      </c>
      <c r="Q40" s="37">
        <f t="shared" si="27"/>
        <v>1.3695444673622394E-5</v>
      </c>
      <c r="R40" s="37">
        <f t="shared" si="27"/>
        <v>4.7542917439971249E-5</v>
      </c>
      <c r="S40" s="37">
        <f t="shared" si="27"/>
        <v>2.5421729317841947E-6</v>
      </c>
      <c r="T40" s="37">
        <f t="shared" si="27"/>
        <v>6.2824718012778521E-7</v>
      </c>
      <c r="U40" s="37">
        <f t="shared" ref="U40" si="28">U21/U$25*100</f>
        <v>1.9864961883723637E-5</v>
      </c>
      <c r="V40" s="47"/>
      <c r="W40" s="47"/>
      <c r="X40" s="47"/>
    </row>
    <row r="41" spans="1:24" x14ac:dyDescent="0.2">
      <c r="A41" s="1"/>
      <c r="B41" s="1"/>
      <c r="C41" s="37">
        <f t="shared" ref="C41:T41" si="29">IFERROR(C22/C$25*100,"--")</f>
        <v>2.2972063862745622E-4</v>
      </c>
      <c r="D41" s="37">
        <f t="shared" si="29"/>
        <v>2.7021991452836788E-7</v>
      </c>
      <c r="E41" s="37">
        <f t="shared" si="29"/>
        <v>1.7977853593074175E-2</v>
      </c>
      <c r="F41" s="37">
        <f t="shared" si="29"/>
        <v>4.0907271991859825E-3</v>
      </c>
      <c r="G41" s="37">
        <f t="shared" si="29"/>
        <v>7.3138422666736008E-3</v>
      </c>
      <c r="H41" s="37">
        <f t="shared" si="29"/>
        <v>3.3217776694519134E-2</v>
      </c>
      <c r="I41" s="37">
        <f t="shared" si="29"/>
        <v>1.2806345077797659E-2</v>
      </c>
      <c r="J41" s="37">
        <f t="shared" si="29"/>
        <v>2.7211811846801063E-3</v>
      </c>
      <c r="K41" s="37">
        <f t="shared" si="29"/>
        <v>2.5282036255286165E-3</v>
      </c>
      <c r="L41" s="37">
        <f t="shared" si="29"/>
        <v>1.6016539867102521E-3</v>
      </c>
      <c r="M41" s="37">
        <f t="shared" si="29"/>
        <v>3.3651096539577393E-3</v>
      </c>
      <c r="N41" s="37">
        <f t="shared" si="29"/>
        <v>4.8195051403510129E-3</v>
      </c>
      <c r="O41" s="37" t="str">
        <f t="shared" si="29"/>
        <v>--</v>
      </c>
      <c r="P41" s="37">
        <f t="shared" si="29"/>
        <v>1.5796678939804153E-2</v>
      </c>
      <c r="Q41" s="37">
        <f t="shared" si="29"/>
        <v>3.2353992317402817E-2</v>
      </c>
      <c r="R41" s="37">
        <f t="shared" si="29"/>
        <v>3.0270545127968399E-2</v>
      </c>
      <c r="S41" s="37">
        <f t="shared" si="29"/>
        <v>1.0052632805584086E-2</v>
      </c>
      <c r="T41" s="37">
        <f t="shared" si="29"/>
        <v>1.7280274011529283E-2</v>
      </c>
      <c r="U41" s="37">
        <f t="shared" ref="U41" si="30">U22/U$25*100</f>
        <v>1.5357525397820143E-2</v>
      </c>
      <c r="V41" s="47"/>
      <c r="W41" s="47"/>
      <c r="X41" s="47"/>
    </row>
    <row r="42" spans="1:24" x14ac:dyDescent="0.2">
      <c r="A42" s="105"/>
      <c r="B42" s="35" t="s">
        <v>79</v>
      </c>
      <c r="C42" s="37">
        <f t="shared" ref="C42:T42" si="31">IFERROR(C23/C$25*100,"--")</f>
        <v>59.222198249028914</v>
      </c>
      <c r="D42" s="37">
        <f t="shared" si="31"/>
        <v>51.200856763584525</v>
      </c>
      <c r="E42" s="37">
        <f t="shared" si="31"/>
        <v>57.112667789076518</v>
      </c>
      <c r="F42" s="37">
        <f t="shared" si="31"/>
        <v>67.453533858148106</v>
      </c>
      <c r="G42" s="37">
        <f t="shared" si="31"/>
        <v>78.776758220710803</v>
      </c>
      <c r="H42" s="37">
        <f t="shared" si="31"/>
        <v>81.232385565992459</v>
      </c>
      <c r="I42" s="37">
        <f t="shared" si="31"/>
        <v>82.917296946135352</v>
      </c>
      <c r="J42" s="37">
        <f t="shared" si="31"/>
        <v>78.658704041039158</v>
      </c>
      <c r="K42" s="37">
        <f t="shared" si="31"/>
        <v>76.342359832765709</v>
      </c>
      <c r="L42" s="37">
        <f t="shared" si="31"/>
        <v>76.870718314154516</v>
      </c>
      <c r="M42" s="37">
        <f t="shared" si="31"/>
        <v>75.983019409733771</v>
      </c>
      <c r="N42" s="37">
        <f t="shared" si="31"/>
        <v>79.98520120743531</v>
      </c>
      <c r="O42" s="37">
        <f t="shared" si="31"/>
        <v>58.563715418478623</v>
      </c>
      <c r="P42" s="37">
        <f t="shared" si="31"/>
        <v>82.583556271294</v>
      </c>
      <c r="Q42" s="37">
        <f t="shared" si="31"/>
        <v>83.194746259868083</v>
      </c>
      <c r="R42" s="37">
        <f t="shared" si="31"/>
        <v>79.034592106892958</v>
      </c>
      <c r="S42" s="37">
        <f t="shared" si="31"/>
        <v>77.324868098517072</v>
      </c>
      <c r="T42" s="37">
        <f t="shared" si="31"/>
        <v>75.792514590990677</v>
      </c>
      <c r="U42" s="37">
        <f t="shared" ref="U42" si="32">U23/U$25*100</f>
        <v>78.353373088274481</v>
      </c>
      <c r="V42" s="47"/>
      <c r="W42" s="47"/>
      <c r="X42" s="47"/>
    </row>
    <row r="43" spans="1:24" x14ac:dyDescent="0.2">
      <c r="A43" s="105"/>
      <c r="B43" s="35" t="s">
        <v>80</v>
      </c>
      <c r="C43" s="37">
        <f t="shared" ref="C43:T43" si="33">IFERROR(C24/C$25*100,"--")</f>
        <v>40.777801750971086</v>
      </c>
      <c r="D43" s="37">
        <f t="shared" si="33"/>
        <v>48.799143236415475</v>
      </c>
      <c r="E43" s="37">
        <f t="shared" si="33"/>
        <v>42.887332210923482</v>
      </c>
      <c r="F43" s="37">
        <f t="shared" si="33"/>
        <v>32.546466141851894</v>
      </c>
      <c r="G43" s="37">
        <f t="shared" si="33"/>
        <v>21.223241779289211</v>
      </c>
      <c r="H43" s="37">
        <f t="shared" si="33"/>
        <v>18.767614434007534</v>
      </c>
      <c r="I43" s="37">
        <f t="shared" si="33"/>
        <v>17.082703053864641</v>
      </c>
      <c r="J43" s="37">
        <f t="shared" si="33"/>
        <v>21.341295958960842</v>
      </c>
      <c r="K43" s="37">
        <f t="shared" si="33"/>
        <v>23.657640167234298</v>
      </c>
      <c r="L43" s="37">
        <f t="shared" si="33"/>
        <v>23.129281685845488</v>
      </c>
      <c r="M43" s="37">
        <f t="shared" si="33"/>
        <v>24.016980590266225</v>
      </c>
      <c r="N43" s="37">
        <f t="shared" si="33"/>
        <v>20.014798792564694</v>
      </c>
      <c r="O43" s="37">
        <f t="shared" si="33"/>
        <v>41.43628458152137</v>
      </c>
      <c r="P43" s="37">
        <f t="shared" si="33"/>
        <v>17.416443728705993</v>
      </c>
      <c r="Q43" s="37">
        <f t="shared" si="33"/>
        <v>16.805253740131924</v>
      </c>
      <c r="R43" s="37">
        <f t="shared" si="33"/>
        <v>20.965407893107049</v>
      </c>
      <c r="S43" s="37">
        <f t="shared" si="33"/>
        <v>22.675131901482931</v>
      </c>
      <c r="T43" s="37">
        <f t="shared" si="33"/>
        <v>24.207485409009319</v>
      </c>
      <c r="U43" s="37">
        <f t="shared" ref="U43" si="34">U24/U$25*100</f>
        <v>21.646626911725509</v>
      </c>
      <c r="V43" s="47"/>
      <c r="W43" s="47"/>
      <c r="X43" s="47"/>
    </row>
    <row r="44" spans="1:24" x14ac:dyDescent="0.2">
      <c r="A44" s="105"/>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c r="V44" s="47"/>
      <c r="W44" s="47"/>
      <c r="X44" s="47"/>
    </row>
    <row r="45" spans="1:24" x14ac:dyDescent="0.2">
      <c r="A45" s="105"/>
      <c r="B45" s="35"/>
      <c r="C45" s="202" t="s">
        <v>77</v>
      </c>
      <c r="D45" s="202"/>
      <c r="E45" s="202"/>
      <c r="F45" s="202"/>
      <c r="G45" s="202"/>
      <c r="H45" s="202"/>
      <c r="I45" s="202"/>
      <c r="J45" s="202"/>
      <c r="K45" s="202"/>
      <c r="L45" s="202"/>
      <c r="M45" s="202"/>
      <c r="N45" s="202"/>
      <c r="O45" s="202"/>
      <c r="P45" s="202"/>
      <c r="Q45" s="202"/>
      <c r="R45" s="202"/>
      <c r="S45" s="202"/>
      <c r="T45" s="202"/>
      <c r="U45" s="202"/>
      <c r="V45" s="47"/>
      <c r="W45" s="47"/>
      <c r="X45" s="47"/>
    </row>
    <row r="46" spans="1:24"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c r="V46" s="164"/>
      <c r="W46" s="76"/>
      <c r="X46" s="76"/>
    </row>
    <row r="47" spans="1:24" ht="13.5" thickTop="1" x14ac:dyDescent="0.2">
      <c r="A47" s="105"/>
      <c r="B47" s="1" t="s">
        <v>30</v>
      </c>
      <c r="C47" s="38" t="s">
        <v>28</v>
      </c>
      <c r="D47" s="39">
        <f>IFERROR(IF(C9=0,"--",(D9/C9)*100-100),"--")</f>
        <v>666.50272491562237</v>
      </c>
      <c r="E47" s="39">
        <f t="shared" ref="E47:T47" si="37">IFERROR(IF(D9=0,"--",(E9/D9)*100-100),"--")</f>
        <v>-5.3982788398189712</v>
      </c>
      <c r="F47" s="39">
        <f t="shared" si="37"/>
        <v>99.153809602093617</v>
      </c>
      <c r="G47" s="39">
        <f t="shared" si="37"/>
        <v>280.84229094642944</v>
      </c>
      <c r="H47" s="39">
        <f t="shared" si="37"/>
        <v>80.665983786986004</v>
      </c>
      <c r="I47" s="39">
        <f t="shared" si="37"/>
        <v>38.303957419438319</v>
      </c>
      <c r="J47" s="39">
        <f t="shared" si="37"/>
        <v>-37.326917143300385</v>
      </c>
      <c r="K47" s="39">
        <f t="shared" si="37"/>
        <v>-43.645233997020497</v>
      </c>
      <c r="L47" s="39">
        <f t="shared" si="37"/>
        <v>88.906227696044368</v>
      </c>
      <c r="M47" s="39">
        <f t="shared" si="37"/>
        <v>32.971724594852503</v>
      </c>
      <c r="N47" s="39">
        <f t="shared" si="37"/>
        <v>44.092629292490727</v>
      </c>
      <c r="O47" s="39">
        <f t="shared" si="37"/>
        <v>-100</v>
      </c>
      <c r="P47" s="39" t="str">
        <f t="shared" si="37"/>
        <v>--</v>
      </c>
      <c r="Q47" s="39">
        <f t="shared" si="37"/>
        <v>15.117073824317544</v>
      </c>
      <c r="R47" s="39">
        <f t="shared" si="37"/>
        <v>7.0484644366065368</v>
      </c>
      <c r="S47" s="39">
        <f t="shared" si="37"/>
        <v>6.5475255013236051</v>
      </c>
      <c r="T47" s="39">
        <f t="shared" si="37"/>
        <v>-11.923049885965227</v>
      </c>
      <c r="U47" s="39">
        <f>IFERROR(POWER(T9/C9,1/21)*100-100,"--")</f>
        <v>29.699258609036349</v>
      </c>
      <c r="V47" s="64"/>
      <c r="W47" s="64"/>
      <c r="X47" s="64"/>
    </row>
    <row r="48" spans="1:24" x14ac:dyDescent="0.2">
      <c r="A48" s="105"/>
      <c r="B48" s="1" t="s">
        <v>29</v>
      </c>
      <c r="C48" s="38" t="s">
        <v>28</v>
      </c>
      <c r="D48" s="39">
        <f t="shared" ref="D48:T48" si="38">IFERROR(IF(C10=0,"--",(D10/C10)*100-100),"--")</f>
        <v>41.010065291528008</v>
      </c>
      <c r="E48" s="39">
        <f t="shared" si="38"/>
        <v>-4.1473253843310971</v>
      </c>
      <c r="F48" s="39">
        <f t="shared" si="38"/>
        <v>18.372645782320404</v>
      </c>
      <c r="G48" s="39">
        <f t="shared" si="38"/>
        <v>142.66267649757211</v>
      </c>
      <c r="H48" s="39">
        <f t="shared" si="38"/>
        <v>-9.4666136492445361</v>
      </c>
      <c r="I48" s="39">
        <f t="shared" si="38"/>
        <v>-1.6411850252857221</v>
      </c>
      <c r="J48" s="39">
        <f t="shared" si="38"/>
        <v>38.043872255022478</v>
      </c>
      <c r="K48" s="39">
        <f t="shared" si="38"/>
        <v>-65.087565799316138</v>
      </c>
      <c r="L48" s="39">
        <f t="shared" si="38"/>
        <v>83.476118076254693</v>
      </c>
      <c r="M48" s="39">
        <f t="shared" si="38"/>
        <v>14.191228247810656</v>
      </c>
      <c r="N48" s="39">
        <f t="shared" si="38"/>
        <v>-1.465746180407308</v>
      </c>
      <c r="O48" s="39">
        <f t="shared" si="38"/>
        <v>-58.898157742909511</v>
      </c>
      <c r="P48" s="39">
        <f t="shared" si="38"/>
        <v>128.45647094726252</v>
      </c>
      <c r="Q48" s="39">
        <f t="shared" si="38"/>
        <v>-5.136915275828116</v>
      </c>
      <c r="R48" s="39">
        <f t="shared" si="38"/>
        <v>36.662911684045838</v>
      </c>
      <c r="S48" s="39">
        <f t="shared" si="38"/>
        <v>-5.0303934009328657</v>
      </c>
      <c r="T48" s="39">
        <f t="shared" si="38"/>
        <v>2.8462962270287449</v>
      </c>
      <c r="U48" s="39">
        <f t="shared" ref="U48:U63" si="39">IFERROR(POWER(T10/C10,1/21)*100-100,"--")</f>
        <v>6.937299705698635</v>
      </c>
      <c r="V48" s="64"/>
      <c r="W48" s="64"/>
      <c r="X48" s="64"/>
    </row>
    <row r="49" spans="1:24" x14ac:dyDescent="0.2">
      <c r="A49" s="105"/>
      <c r="B49" s="1" t="s">
        <v>31</v>
      </c>
      <c r="C49" s="38" t="s">
        <v>28</v>
      </c>
      <c r="D49" s="39">
        <f t="shared" ref="D49:T49" si="40">IFERROR(IF(C11=0,"--",(D11/C11)*100-100),"--")</f>
        <v>107.50298389867748</v>
      </c>
      <c r="E49" s="39">
        <f t="shared" si="40"/>
        <v>37.330266575506812</v>
      </c>
      <c r="F49" s="39">
        <f t="shared" si="40"/>
        <v>133.11060916161296</v>
      </c>
      <c r="G49" s="39">
        <f t="shared" si="40"/>
        <v>174.60845763025998</v>
      </c>
      <c r="H49" s="39">
        <f t="shared" si="40"/>
        <v>23.166164903491705</v>
      </c>
      <c r="I49" s="39">
        <f t="shared" si="40"/>
        <v>12.442097495100128</v>
      </c>
      <c r="J49" s="39">
        <f t="shared" si="40"/>
        <v>-55.009852471355941</v>
      </c>
      <c r="K49" s="39">
        <f t="shared" si="40"/>
        <v>-41.514950856095346</v>
      </c>
      <c r="L49" s="39">
        <f t="shared" si="40"/>
        <v>97.547455064049416</v>
      </c>
      <c r="M49" s="39">
        <f t="shared" si="40"/>
        <v>3.5368369830149931</v>
      </c>
      <c r="N49" s="39">
        <f t="shared" si="40"/>
        <v>22.177046452423639</v>
      </c>
      <c r="O49" s="39">
        <f t="shared" si="40"/>
        <v>48.66316868073315</v>
      </c>
      <c r="P49" s="39">
        <f t="shared" si="40"/>
        <v>3.8123538576887057</v>
      </c>
      <c r="Q49" s="39">
        <f t="shared" si="40"/>
        <v>22.766033506598234</v>
      </c>
      <c r="R49" s="39">
        <f t="shared" si="40"/>
        <v>4.465175320811781</v>
      </c>
      <c r="S49" s="39">
        <f t="shared" si="40"/>
        <v>-7.3754090063565059</v>
      </c>
      <c r="T49" s="39">
        <f t="shared" si="40"/>
        <v>-15.511035748203483</v>
      </c>
      <c r="U49" s="39">
        <f t="shared" si="39"/>
        <v>16.724898711213115</v>
      </c>
      <c r="V49" s="64"/>
      <c r="W49" s="64"/>
      <c r="X49" s="64"/>
    </row>
    <row r="50" spans="1:24" x14ac:dyDescent="0.2">
      <c r="A50" s="105"/>
      <c r="B50" s="1" t="s">
        <v>32</v>
      </c>
      <c r="C50" s="38" t="s">
        <v>28</v>
      </c>
      <c r="D50" s="39">
        <f t="shared" ref="D50:T50" si="41">IFERROR(IF(C12=0,"--",(D12/C12)*100-100),"--")</f>
        <v>47.568147991105036</v>
      </c>
      <c r="E50" s="39">
        <f t="shared" si="41"/>
        <v>41.982261850042192</v>
      </c>
      <c r="F50" s="39">
        <f t="shared" si="41"/>
        <v>47.351741879025951</v>
      </c>
      <c r="G50" s="39">
        <f t="shared" si="41"/>
        <v>123.47418924828611</v>
      </c>
      <c r="H50" s="39">
        <f t="shared" si="41"/>
        <v>-2.5143139928627107</v>
      </c>
      <c r="I50" s="39">
        <f t="shared" si="41"/>
        <v>3.4202360645183489</v>
      </c>
      <c r="J50" s="39">
        <f t="shared" si="41"/>
        <v>10.12196242348422</v>
      </c>
      <c r="K50" s="39">
        <f t="shared" si="41"/>
        <v>-62.868461317536386</v>
      </c>
      <c r="L50" s="39">
        <f t="shared" si="41"/>
        <v>58.536918424447691</v>
      </c>
      <c r="M50" s="39">
        <f t="shared" si="41"/>
        <v>50.559232466387584</v>
      </c>
      <c r="N50" s="39">
        <f t="shared" si="41"/>
        <v>34.612372409789685</v>
      </c>
      <c r="O50" s="39">
        <f t="shared" si="41"/>
        <v>-100</v>
      </c>
      <c r="P50" s="39" t="str">
        <f t="shared" si="41"/>
        <v>--</v>
      </c>
      <c r="Q50" s="39">
        <f t="shared" si="41"/>
        <v>6.7564354768460078</v>
      </c>
      <c r="R50" s="39">
        <f t="shared" si="41"/>
        <v>7.5837857100077031</v>
      </c>
      <c r="S50" s="39">
        <f t="shared" si="41"/>
        <v>-19.451048427859988</v>
      </c>
      <c r="T50" s="39">
        <f t="shared" si="41"/>
        <v>0.13823657972540104</v>
      </c>
      <c r="U50" s="39">
        <f t="shared" si="39"/>
        <v>11.730416248909052</v>
      </c>
      <c r="V50" s="64"/>
      <c r="W50" s="64"/>
      <c r="X50" s="64"/>
    </row>
    <row r="51" spans="1:24" x14ac:dyDescent="0.2">
      <c r="A51" s="105"/>
      <c r="B51" s="1" t="s">
        <v>34</v>
      </c>
      <c r="C51" s="38" t="s">
        <v>28</v>
      </c>
      <c r="D51" s="39">
        <f t="shared" ref="D51:T51" si="42">IFERROR(IF(C13=0,"--",(D13/C13)*100-100),"--")</f>
        <v>92.025286294043894</v>
      </c>
      <c r="E51" s="39">
        <f t="shared" si="42"/>
        <v>48.699915040201489</v>
      </c>
      <c r="F51" s="39">
        <f t="shared" si="42"/>
        <v>-29.821163764941375</v>
      </c>
      <c r="G51" s="39">
        <f t="shared" si="42"/>
        <v>-23.596865187189948</v>
      </c>
      <c r="H51" s="39">
        <f t="shared" si="42"/>
        <v>-10.986663836865233</v>
      </c>
      <c r="I51" s="39">
        <f t="shared" si="42"/>
        <v>23.658833584094353</v>
      </c>
      <c r="J51" s="39">
        <f t="shared" si="42"/>
        <v>-7.3027839122097333</v>
      </c>
      <c r="K51" s="39">
        <f t="shared" si="42"/>
        <v>-24.473771422729868</v>
      </c>
      <c r="L51" s="39">
        <f t="shared" si="42"/>
        <v>65.59324171631684</v>
      </c>
      <c r="M51" s="39">
        <f t="shared" si="42"/>
        <v>15.81937307731252</v>
      </c>
      <c r="N51" s="39">
        <f t="shared" si="42"/>
        <v>-3.5959187664395955</v>
      </c>
      <c r="O51" s="39">
        <f t="shared" si="42"/>
        <v>-62.217969761587824</v>
      </c>
      <c r="P51" s="39">
        <f t="shared" si="42"/>
        <v>145.27149181600922</v>
      </c>
      <c r="Q51" s="39">
        <f t="shared" si="42"/>
        <v>-7.4744305567792253</v>
      </c>
      <c r="R51" s="39">
        <f t="shared" si="42"/>
        <v>56.971403531156966</v>
      </c>
      <c r="S51" s="39">
        <f t="shared" si="42"/>
        <v>-6.8994532168797207</v>
      </c>
      <c r="T51" s="39">
        <f t="shared" si="42"/>
        <v>9.219061098883131</v>
      </c>
      <c r="U51" s="39">
        <f t="shared" si="39"/>
        <v>5.3464242101423736</v>
      </c>
      <c r="V51" s="64"/>
      <c r="W51" s="64"/>
      <c r="X51" s="64"/>
    </row>
    <row r="52" spans="1:24" x14ac:dyDescent="0.2">
      <c r="A52" s="105"/>
      <c r="B52" s="1" t="s">
        <v>44</v>
      </c>
      <c r="C52" s="38" t="s">
        <v>28</v>
      </c>
      <c r="D52" s="39">
        <f t="shared" ref="D52:T52" si="43">IFERROR(IF(C14=0,"--",(D14/C14)*100-100),"--")</f>
        <v>994.80514710833245</v>
      </c>
      <c r="E52" s="39">
        <f t="shared" si="43"/>
        <v>396.21627611587894</v>
      </c>
      <c r="F52" s="39">
        <f t="shared" si="43"/>
        <v>87.100397261666501</v>
      </c>
      <c r="G52" s="39">
        <f t="shared" si="43"/>
        <v>43.988729599305401</v>
      </c>
      <c r="H52" s="39">
        <f t="shared" si="43"/>
        <v>9.3878064234909004</v>
      </c>
      <c r="I52" s="39">
        <f t="shared" si="43"/>
        <v>51.486119006424701</v>
      </c>
      <c r="J52" s="39">
        <f t="shared" si="43"/>
        <v>108.08475748844074</v>
      </c>
      <c r="K52" s="39">
        <f t="shared" si="43"/>
        <v>-6.5416296013041801</v>
      </c>
      <c r="L52" s="39">
        <f t="shared" si="43"/>
        <v>96.070083237430794</v>
      </c>
      <c r="M52" s="39">
        <f t="shared" si="43"/>
        <v>26.604445347105738</v>
      </c>
      <c r="N52" s="39">
        <f t="shared" si="43"/>
        <v>-9.9091266194827767</v>
      </c>
      <c r="O52" s="39">
        <f t="shared" si="43"/>
        <v>-57.269164963626636</v>
      </c>
      <c r="P52" s="39">
        <f t="shared" si="43"/>
        <v>99.286241039109854</v>
      </c>
      <c r="Q52" s="39">
        <f t="shared" si="43"/>
        <v>6.7759673702875318</v>
      </c>
      <c r="R52" s="39">
        <f t="shared" si="43"/>
        <v>7.9766541847400276</v>
      </c>
      <c r="S52" s="39">
        <f t="shared" si="43"/>
        <v>14.494820638274646</v>
      </c>
      <c r="T52" s="39">
        <f t="shared" si="43"/>
        <v>7.8467848043365223</v>
      </c>
      <c r="U52" s="39">
        <f t="shared" si="39"/>
        <v>40.585752021021648</v>
      </c>
      <c r="V52" s="64"/>
      <c r="W52" s="64"/>
      <c r="X52" s="64"/>
    </row>
    <row r="53" spans="1:24" x14ac:dyDescent="0.2">
      <c r="A53" s="105"/>
      <c r="B53" s="1"/>
      <c r="C53" s="38" t="s">
        <v>28</v>
      </c>
      <c r="D53" s="39">
        <f t="shared" ref="D53:T53" si="44">IFERROR(IF(C15=0,"--",(D15/C15)*100-100),"--")</f>
        <v>5294.0599845056695</v>
      </c>
      <c r="E53" s="39">
        <f t="shared" si="44"/>
        <v>94.26527193977941</v>
      </c>
      <c r="F53" s="39">
        <f t="shared" si="44"/>
        <v>82.355677826938347</v>
      </c>
      <c r="G53" s="39">
        <f t="shared" si="44"/>
        <v>-37.488949672943107</v>
      </c>
      <c r="H53" s="39">
        <f t="shared" si="44"/>
        <v>8.8650728560199354</v>
      </c>
      <c r="I53" s="39">
        <f t="shared" si="44"/>
        <v>40.314100597616658</v>
      </c>
      <c r="J53" s="39">
        <f t="shared" si="44"/>
        <v>114.3626409913538</v>
      </c>
      <c r="K53" s="39">
        <f t="shared" si="44"/>
        <v>25.047444874394117</v>
      </c>
      <c r="L53" s="39">
        <f t="shared" si="44"/>
        <v>-0.85407647055195923</v>
      </c>
      <c r="M53" s="39">
        <f t="shared" si="44"/>
        <v>24.488375529395796</v>
      </c>
      <c r="N53" s="39">
        <f t="shared" si="44"/>
        <v>-8.827342478405015</v>
      </c>
      <c r="O53" s="39" t="str">
        <f t="shared" si="44"/>
        <v>--</v>
      </c>
      <c r="P53" s="39" t="str">
        <f t="shared" si="44"/>
        <v>--</v>
      </c>
      <c r="Q53" s="39">
        <f t="shared" si="44"/>
        <v>7.1557176813951315</v>
      </c>
      <c r="R53" s="39">
        <f t="shared" si="44"/>
        <v>1.6695532927741681</v>
      </c>
      <c r="S53" s="39">
        <f t="shared" si="44"/>
        <v>9.1624856107678454</v>
      </c>
      <c r="T53" s="39">
        <f t="shared" si="44"/>
        <v>9.4427392585372019</v>
      </c>
      <c r="U53" s="39">
        <f t="shared" si="39"/>
        <v>36.204685729735644</v>
      </c>
      <c r="V53" s="64"/>
      <c r="W53" s="64"/>
      <c r="X53" s="64"/>
    </row>
    <row r="54" spans="1:24" x14ac:dyDescent="0.2">
      <c r="A54" s="105"/>
      <c r="B54" s="1"/>
      <c r="C54" s="38" t="s">
        <v>28</v>
      </c>
      <c r="D54" s="39" t="str">
        <f t="shared" ref="D54:T54" si="45">IFERROR(IF(C16=0,"--",(D16/C16)*100-100),"--")</f>
        <v>--</v>
      </c>
      <c r="E54" s="39" t="str">
        <f t="shared" si="45"/>
        <v>--</v>
      </c>
      <c r="F54" s="39">
        <f t="shared" si="45"/>
        <v>-73.749341497112539</v>
      </c>
      <c r="G54" s="39">
        <f t="shared" si="45"/>
        <v>281.00230342042158</v>
      </c>
      <c r="H54" s="39">
        <f t="shared" si="45"/>
        <v>471.07834754000612</v>
      </c>
      <c r="I54" s="39">
        <f t="shared" si="45"/>
        <v>-54.434282429381923</v>
      </c>
      <c r="J54" s="39">
        <f t="shared" si="45"/>
        <v>-83.367297510276785</v>
      </c>
      <c r="K54" s="39">
        <f t="shared" si="45"/>
        <v>-52.894774356565321</v>
      </c>
      <c r="L54" s="39">
        <f t="shared" si="45"/>
        <v>15.096202084293878</v>
      </c>
      <c r="M54" s="39">
        <f t="shared" si="45"/>
        <v>166.82207614593898</v>
      </c>
      <c r="N54" s="39">
        <f t="shared" si="45"/>
        <v>74.587933709608535</v>
      </c>
      <c r="O54" s="39" t="str">
        <f t="shared" si="45"/>
        <v>--</v>
      </c>
      <c r="P54" s="39" t="str">
        <f t="shared" si="45"/>
        <v>--</v>
      </c>
      <c r="Q54" s="39">
        <f t="shared" si="45"/>
        <v>130.12752789404675</v>
      </c>
      <c r="R54" s="39">
        <f t="shared" si="45"/>
        <v>8.9037819928772421</v>
      </c>
      <c r="S54" s="39">
        <f t="shared" si="45"/>
        <v>-65.971426043158857</v>
      </c>
      <c r="T54" s="39">
        <f t="shared" si="45"/>
        <v>59.007223866265662</v>
      </c>
      <c r="U54" s="39" t="str">
        <f t="shared" si="39"/>
        <v>--</v>
      </c>
      <c r="V54" s="64"/>
      <c r="W54" s="64"/>
      <c r="X54" s="64"/>
    </row>
    <row r="55" spans="1:24" x14ac:dyDescent="0.2">
      <c r="A55" s="105"/>
      <c r="B55" s="1"/>
      <c r="C55" s="38" t="s">
        <v>28</v>
      </c>
      <c r="D55" s="39" t="str">
        <f t="shared" ref="D55:T55" si="46">IFERROR(IF(C17=0,"--",(D17/C17)*100-100),"--")</f>
        <v>--</v>
      </c>
      <c r="E55" s="39" t="str">
        <f t="shared" si="46"/>
        <v>--</v>
      </c>
      <c r="F55" s="39" t="str">
        <f t="shared" si="46"/>
        <v>--</v>
      </c>
      <c r="G55" s="39" t="str">
        <f t="shared" si="46"/>
        <v>--</v>
      </c>
      <c r="H55" s="39" t="str">
        <f t="shared" si="46"/>
        <v>--</v>
      </c>
      <c r="I55" s="39" t="str">
        <f t="shared" si="46"/>
        <v>--</v>
      </c>
      <c r="J55" s="39" t="str">
        <f t="shared" si="46"/>
        <v>--</v>
      </c>
      <c r="K55" s="39">
        <f t="shared" si="46"/>
        <v>-100</v>
      </c>
      <c r="L55" s="39" t="str">
        <f t="shared" si="46"/>
        <v>--</v>
      </c>
      <c r="M55" s="39">
        <f t="shared" si="46"/>
        <v>143.43539180072651</v>
      </c>
      <c r="N55" s="39">
        <f t="shared" si="46"/>
        <v>-100</v>
      </c>
      <c r="O55" s="39" t="str">
        <f t="shared" si="46"/>
        <v>--</v>
      </c>
      <c r="P55" s="39" t="str">
        <f t="shared" si="46"/>
        <v>--</v>
      </c>
      <c r="Q55" s="39">
        <f t="shared" si="46"/>
        <v>-90.614210817953193</v>
      </c>
      <c r="R55" s="39">
        <f t="shared" si="46"/>
        <v>64.441416893732963</v>
      </c>
      <c r="S55" s="39">
        <f t="shared" si="46"/>
        <v>210.68765534382766</v>
      </c>
      <c r="T55" s="39">
        <f t="shared" si="46"/>
        <v>-22.248888888888885</v>
      </c>
      <c r="U55" s="39" t="str">
        <f t="shared" si="39"/>
        <v>--</v>
      </c>
      <c r="V55" s="64"/>
      <c r="W55" s="64"/>
      <c r="X55" s="64"/>
    </row>
    <row r="56" spans="1:24" x14ac:dyDescent="0.2">
      <c r="A56" s="105"/>
      <c r="B56" s="1"/>
      <c r="C56" s="38" t="s">
        <v>28</v>
      </c>
      <c r="D56" s="39">
        <f t="shared" ref="D56:T56" si="47">IFERROR(IF(C18=0,"--",(D18/C18)*100-100),"--")</f>
        <v>-100</v>
      </c>
      <c r="E56" s="39" t="str">
        <f t="shared" si="47"/>
        <v>--</v>
      </c>
      <c r="F56" s="39">
        <f t="shared" si="47"/>
        <v>-99.828791553716655</v>
      </c>
      <c r="G56" s="39">
        <f t="shared" si="47"/>
        <v>1308.3333333333333</v>
      </c>
      <c r="H56" s="39">
        <f t="shared" si="47"/>
        <v>-100</v>
      </c>
      <c r="I56" s="39" t="str">
        <f t="shared" si="47"/>
        <v>--</v>
      </c>
      <c r="J56" s="39">
        <f t="shared" si="47"/>
        <v>-100</v>
      </c>
      <c r="K56" s="39" t="str">
        <f t="shared" si="47"/>
        <v>--</v>
      </c>
      <c r="L56" s="39">
        <f t="shared" si="47"/>
        <v>4303.8235294117649</v>
      </c>
      <c r="M56" s="39">
        <f t="shared" si="47"/>
        <v>-81.446603886996598</v>
      </c>
      <c r="N56" s="39">
        <f t="shared" si="47"/>
        <v>-40.928725701943847</v>
      </c>
      <c r="O56" s="39" t="str">
        <f t="shared" si="47"/>
        <v>--</v>
      </c>
      <c r="P56" s="39" t="str">
        <f t="shared" si="47"/>
        <v>--</v>
      </c>
      <c r="Q56" s="39">
        <f t="shared" si="47"/>
        <v>-100</v>
      </c>
      <c r="R56" s="39" t="str">
        <f t="shared" si="47"/>
        <v>--</v>
      </c>
      <c r="S56" s="39">
        <f t="shared" si="47"/>
        <v>-89.348571428571432</v>
      </c>
      <c r="T56" s="39">
        <f t="shared" si="47"/>
        <v>-100</v>
      </c>
      <c r="U56" s="39">
        <f t="shared" si="39"/>
        <v>-100</v>
      </c>
      <c r="V56" s="64"/>
      <c r="W56" s="64"/>
      <c r="X56" s="64"/>
    </row>
    <row r="57" spans="1:24" x14ac:dyDescent="0.2">
      <c r="A57" s="105"/>
      <c r="B57" s="1"/>
      <c r="C57" s="38" t="s">
        <v>28</v>
      </c>
      <c r="D57" s="39" t="str">
        <f t="shared" ref="D57:T57" si="48">IFERROR(IF(C19=0,"--",(D19/C19)*100-100),"--")</f>
        <v>--</v>
      </c>
      <c r="E57" s="39" t="str">
        <f t="shared" si="48"/>
        <v>--</v>
      </c>
      <c r="F57" s="39" t="str">
        <f t="shared" si="48"/>
        <v>--</v>
      </c>
      <c r="G57" s="39" t="str">
        <f t="shared" si="48"/>
        <v>--</v>
      </c>
      <c r="H57" s="39">
        <f t="shared" si="48"/>
        <v>-100</v>
      </c>
      <c r="I57" s="39" t="str">
        <f t="shared" si="48"/>
        <v>--</v>
      </c>
      <c r="J57" s="39" t="str">
        <f t="shared" si="48"/>
        <v>--</v>
      </c>
      <c r="K57" s="39">
        <f t="shared" si="48"/>
        <v>63.489736070381241</v>
      </c>
      <c r="L57" s="39">
        <f t="shared" si="48"/>
        <v>-100</v>
      </c>
      <c r="M57" s="39" t="str">
        <f t="shared" si="48"/>
        <v>--</v>
      </c>
      <c r="N57" s="39" t="str">
        <f t="shared" si="48"/>
        <v>--</v>
      </c>
      <c r="O57" s="39" t="str">
        <f t="shared" si="48"/>
        <v>--</v>
      </c>
      <c r="P57" s="39" t="str">
        <f t="shared" si="48"/>
        <v>--</v>
      </c>
      <c r="Q57" s="39">
        <f t="shared" si="48"/>
        <v>-87.779491133384738</v>
      </c>
      <c r="R57" s="39">
        <f t="shared" si="48"/>
        <v>647.63406940063101</v>
      </c>
      <c r="S57" s="39">
        <f t="shared" si="48"/>
        <v>-100</v>
      </c>
      <c r="T57" s="39" t="str">
        <f t="shared" si="48"/>
        <v>--</v>
      </c>
      <c r="U57" s="39" t="str">
        <f t="shared" si="39"/>
        <v>--</v>
      </c>
      <c r="V57" s="64"/>
      <c r="W57" s="64"/>
      <c r="X57" s="64"/>
    </row>
    <row r="58" spans="1:24" x14ac:dyDescent="0.2">
      <c r="A58" s="105"/>
      <c r="B58" s="1"/>
      <c r="C58" s="38" t="s">
        <v>28</v>
      </c>
      <c r="D58" s="39" t="str">
        <f t="shared" ref="D58:T58" si="49">IFERROR(IF(C20=0,"--",(D20/C20)*100-100),"--")</f>
        <v>--</v>
      </c>
      <c r="E58" s="39" t="str">
        <f t="shared" si="49"/>
        <v>--</v>
      </c>
      <c r="F58" s="39" t="str">
        <f t="shared" si="49"/>
        <v>--</v>
      </c>
      <c r="G58" s="39" t="str">
        <f t="shared" si="49"/>
        <v>--</v>
      </c>
      <c r="H58" s="39" t="str">
        <f t="shared" si="49"/>
        <v>--</v>
      </c>
      <c r="I58" s="39" t="str">
        <f t="shared" si="49"/>
        <v>--</v>
      </c>
      <c r="J58" s="39" t="str">
        <f t="shared" si="49"/>
        <v>--</v>
      </c>
      <c r="K58" s="39" t="str">
        <f t="shared" si="49"/>
        <v>--</v>
      </c>
      <c r="L58" s="39" t="str">
        <f t="shared" si="49"/>
        <v>--</v>
      </c>
      <c r="M58" s="39" t="str">
        <f t="shared" si="49"/>
        <v>--</v>
      </c>
      <c r="N58" s="39">
        <f t="shared" si="49"/>
        <v>-100</v>
      </c>
      <c r="O58" s="39" t="str">
        <f t="shared" si="49"/>
        <v>--</v>
      </c>
      <c r="P58" s="39" t="str">
        <f t="shared" si="49"/>
        <v>--</v>
      </c>
      <c r="Q58" s="39">
        <f t="shared" si="49"/>
        <v>-55.429864253393667</v>
      </c>
      <c r="R58" s="39">
        <f t="shared" si="49"/>
        <v>-100</v>
      </c>
      <c r="S58" s="39" t="str">
        <f t="shared" si="49"/>
        <v>--</v>
      </c>
      <c r="T58" s="39" t="str">
        <f t="shared" si="49"/>
        <v>--</v>
      </c>
      <c r="U58" s="39" t="str">
        <f t="shared" si="39"/>
        <v>--</v>
      </c>
      <c r="V58" s="64"/>
      <c r="W58" s="64"/>
      <c r="X58" s="64"/>
    </row>
    <row r="59" spans="1:24" x14ac:dyDescent="0.2">
      <c r="A59" s="105"/>
      <c r="B59" s="1"/>
      <c r="C59" s="38" t="s">
        <v>28</v>
      </c>
      <c r="D59" s="39">
        <f t="shared" ref="D59:T59" si="50">IFERROR(IF(C21=0,"--",(D21/C21)*100-100),"--")</f>
        <v>-87.084870848708491</v>
      </c>
      <c r="E59" s="39">
        <f t="shared" si="50"/>
        <v>102.85714285714289</v>
      </c>
      <c r="F59" s="39">
        <f t="shared" si="50"/>
        <v>-100</v>
      </c>
      <c r="G59" s="39" t="str">
        <f t="shared" si="50"/>
        <v>--</v>
      </c>
      <c r="H59" s="39">
        <f t="shared" si="50"/>
        <v>-94.990582745340561</v>
      </c>
      <c r="I59" s="39">
        <f t="shared" si="50"/>
        <v>-100</v>
      </c>
      <c r="J59" s="39" t="str">
        <f t="shared" si="50"/>
        <v>--</v>
      </c>
      <c r="K59" s="39">
        <f t="shared" si="50"/>
        <v>-78.299776286353463</v>
      </c>
      <c r="L59" s="39">
        <f t="shared" si="50"/>
        <v>-100</v>
      </c>
      <c r="M59" s="39" t="str">
        <f t="shared" si="50"/>
        <v>--</v>
      </c>
      <c r="N59" s="39">
        <f t="shared" si="50"/>
        <v>98125</v>
      </c>
      <c r="O59" s="39" t="str">
        <f t="shared" si="50"/>
        <v>--</v>
      </c>
      <c r="P59" s="39" t="str">
        <f t="shared" si="50"/>
        <v>--</v>
      </c>
      <c r="Q59" s="39">
        <f t="shared" si="50"/>
        <v>84.140297369424331</v>
      </c>
      <c r="R59" s="39">
        <f t="shared" si="50"/>
        <v>304.65838509316774</v>
      </c>
      <c r="S59" s="39">
        <f t="shared" si="50"/>
        <v>-94.522895881299561</v>
      </c>
      <c r="T59" s="39">
        <f t="shared" si="50"/>
        <v>-77.160205511443252</v>
      </c>
      <c r="U59" s="39">
        <f t="shared" si="39"/>
        <v>2.8505565486505873</v>
      </c>
      <c r="V59" s="64"/>
      <c r="W59" s="64"/>
      <c r="X59" s="64"/>
    </row>
    <row r="60" spans="1:24" x14ac:dyDescent="0.2">
      <c r="A60" s="105"/>
      <c r="B60" s="1"/>
      <c r="C60" s="38" t="s">
        <v>28</v>
      </c>
      <c r="D60" s="39">
        <f t="shared" ref="D60:T60" si="51">IFERROR(IF(C22=0,"--",(D22/C22)*100-100),"--")</f>
        <v>-99.747255921432696</v>
      </c>
      <c r="E60" s="39">
        <f t="shared" si="51"/>
        <v>6918894.2857142873</v>
      </c>
      <c r="F60" s="39">
        <f t="shared" si="51"/>
        <v>-73.825593149788915</v>
      </c>
      <c r="G60" s="39">
        <f t="shared" si="51"/>
        <v>286.67717385130913</v>
      </c>
      <c r="H60" s="39">
        <f t="shared" si="51"/>
        <v>462.75926055126945</v>
      </c>
      <c r="I60" s="39">
        <f t="shared" si="51"/>
        <v>-54.436203555279086</v>
      </c>
      <c r="J60" s="39">
        <f t="shared" si="51"/>
        <v>-83.284157719028002</v>
      </c>
      <c r="K60" s="39">
        <f t="shared" si="51"/>
        <v>-52.56085755054368</v>
      </c>
      <c r="L60" s="39">
        <f t="shared" si="51"/>
        <v>17.09885003039966</v>
      </c>
      <c r="M60" s="39">
        <f t="shared" si="51"/>
        <v>162.26397635265386</v>
      </c>
      <c r="N60" s="39">
        <f t="shared" si="51"/>
        <v>74.133538755458176</v>
      </c>
      <c r="O60" s="39" t="str">
        <f t="shared" si="51"/>
        <v>--</v>
      </c>
      <c r="P60" s="39" t="str">
        <f t="shared" si="51"/>
        <v>--</v>
      </c>
      <c r="Q60" s="39">
        <f t="shared" si="51"/>
        <v>129.50807719121244</v>
      </c>
      <c r="R60" s="39">
        <f t="shared" si="51"/>
        <v>9.0614374365022456</v>
      </c>
      <c r="S60" s="39">
        <f t="shared" si="51"/>
        <v>-65.983367952962197</v>
      </c>
      <c r="T60" s="39">
        <f t="shared" si="51"/>
        <v>58.86840653058448</v>
      </c>
      <c r="U60" s="39">
        <f t="shared" si="39"/>
        <v>38.756831845655086</v>
      </c>
      <c r="V60" s="64"/>
      <c r="W60" s="64"/>
      <c r="X60" s="64"/>
    </row>
    <row r="61" spans="1:24" x14ac:dyDescent="0.2">
      <c r="A61" s="105"/>
      <c r="B61" s="35" t="s">
        <v>79</v>
      </c>
      <c r="C61" s="38" t="s">
        <v>28</v>
      </c>
      <c r="D61" s="39">
        <f t="shared" ref="D61:T61" si="52">IFERROR(IF(C23=0,"--",(D23/C23)*100-100),"--")</f>
        <v>85.761776892835712</v>
      </c>
      <c r="E61" s="39">
        <f t="shared" si="52"/>
        <v>16.005265822769445</v>
      </c>
      <c r="F61" s="39">
        <f t="shared" si="52"/>
        <v>35.8583794013268</v>
      </c>
      <c r="G61" s="39">
        <f t="shared" si="52"/>
        <v>152.57878054371119</v>
      </c>
      <c r="H61" s="39">
        <f t="shared" si="52"/>
        <v>27.769966652998932</v>
      </c>
      <c r="I61" s="39">
        <f t="shared" si="52"/>
        <v>20.637184447705209</v>
      </c>
      <c r="J61" s="39">
        <f t="shared" si="52"/>
        <v>-25.372712520864496</v>
      </c>
      <c r="K61" s="39">
        <f t="shared" si="52"/>
        <v>-50.443453577166132</v>
      </c>
      <c r="L61" s="39">
        <f t="shared" si="52"/>
        <v>86.119269696242043</v>
      </c>
      <c r="M61" s="39">
        <f t="shared" si="52"/>
        <v>23.38538720298078</v>
      </c>
      <c r="N61" s="39">
        <f t="shared" si="52"/>
        <v>27.988895915152767</v>
      </c>
      <c r="O61" s="39">
        <f t="shared" si="52"/>
        <v>-69.580112955447049</v>
      </c>
      <c r="P61" s="39">
        <f t="shared" si="52"/>
        <v>286.34575480862276</v>
      </c>
      <c r="Q61" s="39">
        <f t="shared" si="52"/>
        <v>12.885512369864728</v>
      </c>
      <c r="R61" s="39">
        <f t="shared" si="52"/>
        <v>10.738890552580699</v>
      </c>
      <c r="S61" s="39">
        <f t="shared" si="52"/>
        <v>0.21522518368124111</v>
      </c>
      <c r="T61" s="39">
        <f t="shared" si="52"/>
        <v>-9.4113344358271007</v>
      </c>
      <c r="U61" s="39">
        <f t="shared" si="39"/>
        <v>14.289500950845408</v>
      </c>
      <c r="V61" s="64"/>
      <c r="W61" s="64"/>
      <c r="X61" s="64"/>
    </row>
    <row r="62" spans="1:24" x14ac:dyDescent="0.2">
      <c r="A62" s="105"/>
      <c r="B62" s="35" t="s">
        <v>80</v>
      </c>
      <c r="C62" s="38" t="s">
        <v>28</v>
      </c>
      <c r="D62" s="39">
        <f t="shared" ref="D62:T62" si="53">IFERROR(IF(C24=0,"--",(D24/C24)*100-100),"--")</f>
        <v>157.12957927704593</v>
      </c>
      <c r="E62" s="39">
        <f t="shared" si="53"/>
        <v>-8.6014471019032754</v>
      </c>
      <c r="F62" s="39">
        <f t="shared" si="53"/>
        <v>-12.705078666732916</v>
      </c>
      <c r="G62" s="39">
        <f t="shared" si="53"/>
        <v>41.02994795259491</v>
      </c>
      <c r="H62" s="39">
        <f t="shared" si="53"/>
        <v>9.5708498097581725</v>
      </c>
      <c r="I62" s="39">
        <f t="shared" si="53"/>
        <v>7.5753538286077884</v>
      </c>
      <c r="J62" s="39">
        <f t="shared" si="53"/>
        <v>-1.7211191347220591</v>
      </c>
      <c r="K62" s="39">
        <f t="shared" si="53"/>
        <v>-43.397857202249909</v>
      </c>
      <c r="L62" s="39">
        <f t="shared" si="53"/>
        <v>80.711880091581776</v>
      </c>
      <c r="M62" s="39">
        <f t="shared" si="53"/>
        <v>29.617721196772948</v>
      </c>
      <c r="N62" s="39">
        <f t="shared" si="53"/>
        <v>1.3239285570611656</v>
      </c>
      <c r="O62" s="39">
        <f t="shared" si="53"/>
        <v>-13.986187925413972</v>
      </c>
      <c r="P62" s="39">
        <f t="shared" si="53"/>
        <v>15.156871861232361</v>
      </c>
      <c r="Q62" s="39">
        <f t="shared" si="53"/>
        <v>8.1238449591562585</v>
      </c>
      <c r="R62" s="39">
        <f t="shared" si="53"/>
        <v>45.424337993699794</v>
      </c>
      <c r="S62" s="39">
        <f t="shared" si="53"/>
        <v>10.784305854872315</v>
      </c>
      <c r="T62" s="39">
        <f t="shared" si="53"/>
        <v>-1.3342115381877591</v>
      </c>
      <c r="U62" s="39">
        <f t="shared" si="39"/>
        <v>10.184337261330967</v>
      </c>
      <c r="V62" s="64"/>
      <c r="W62" s="64"/>
      <c r="X62" s="64"/>
    </row>
    <row r="63" spans="1:24" x14ac:dyDescent="0.2">
      <c r="A63" s="105"/>
      <c r="B63" s="35" t="s">
        <v>81</v>
      </c>
      <c r="C63" s="38" t="s">
        <v>28</v>
      </c>
      <c r="D63" s="39">
        <f t="shared" ref="D63:T63" si="54">IFERROR(IF(C25=0,"--",(D25/C25)*100-100),"--")</f>
        <v>114.86399786309374</v>
      </c>
      <c r="E63" s="39">
        <f t="shared" si="54"/>
        <v>3.9974007368848561</v>
      </c>
      <c r="F63" s="39">
        <f t="shared" si="54"/>
        <v>15.03080780656552</v>
      </c>
      <c r="G63" s="39">
        <f t="shared" si="54"/>
        <v>116.27357751281249</v>
      </c>
      <c r="H63" s="39">
        <f t="shared" si="54"/>
        <v>23.907524083662608</v>
      </c>
      <c r="I63" s="39">
        <f t="shared" si="54"/>
        <v>18.185790439089871</v>
      </c>
      <c r="J63" s="39">
        <f t="shared" si="54"/>
        <v>-21.332381055202291</v>
      </c>
      <c r="K63" s="39">
        <f t="shared" si="54"/>
        <v>-48.939832002721438</v>
      </c>
      <c r="L63" s="39">
        <f t="shared" si="54"/>
        <v>84.840008921131073</v>
      </c>
      <c r="M63" s="39">
        <f t="shared" si="54"/>
        <v>24.826881288007669</v>
      </c>
      <c r="N63" s="39">
        <f t="shared" si="54"/>
        <v>21.584775880359075</v>
      </c>
      <c r="O63" s="39">
        <f t="shared" si="54"/>
        <v>-58.453100719796666</v>
      </c>
      <c r="P63" s="39">
        <f t="shared" si="54"/>
        <v>173.97515751709318</v>
      </c>
      <c r="Q63" s="39">
        <f t="shared" si="54"/>
        <v>12.056199244730536</v>
      </c>
      <c r="R63" s="39">
        <f t="shared" si="54"/>
        <v>16.567868005960861</v>
      </c>
      <c r="S63" s="39">
        <f t="shared" si="54"/>
        <v>2.4310760569479868</v>
      </c>
      <c r="T63" s="39">
        <f t="shared" si="54"/>
        <v>-7.5798361649425061</v>
      </c>
      <c r="U63" s="39">
        <f t="shared" si="39"/>
        <v>12.954710351035587</v>
      </c>
      <c r="V63" s="64"/>
      <c r="W63" s="64"/>
      <c r="X63" s="64"/>
    </row>
    <row r="64" spans="1:24"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c r="V64" s="64"/>
      <c r="W64" s="64"/>
      <c r="X64" s="64"/>
    </row>
    <row r="65" spans="1:24" ht="13.5" thickTop="1" x14ac:dyDescent="0.2">
      <c r="A65" s="13" t="s">
        <v>668</v>
      </c>
      <c r="B65" s="13"/>
      <c r="C65" s="37"/>
      <c r="D65" s="37"/>
      <c r="E65" s="37"/>
      <c r="F65" s="37"/>
      <c r="G65" s="37"/>
      <c r="H65" s="37"/>
      <c r="I65" s="37"/>
      <c r="J65" s="37"/>
      <c r="K65" s="37"/>
      <c r="L65" s="37"/>
      <c r="M65" s="37"/>
      <c r="N65" s="37"/>
      <c r="O65" s="37"/>
      <c r="P65" s="37"/>
      <c r="Q65" s="37"/>
      <c r="R65" s="37"/>
      <c r="S65" s="37"/>
      <c r="T65" s="37"/>
      <c r="U65" s="37"/>
      <c r="V65" s="64"/>
      <c r="W65" s="64"/>
      <c r="X65" s="64"/>
    </row>
    <row r="66" spans="1:24" x14ac:dyDescent="0.2">
      <c r="A66" s="34"/>
      <c r="B66" s="35"/>
      <c r="C66" s="64"/>
      <c r="D66" s="64"/>
      <c r="E66" s="64"/>
      <c r="F66" s="64"/>
      <c r="G66" s="64"/>
      <c r="H66" s="64"/>
      <c r="I66" s="64"/>
      <c r="J66" s="64"/>
      <c r="K66" s="64"/>
      <c r="L66" s="64"/>
      <c r="M66" s="64"/>
      <c r="N66" s="64"/>
      <c r="O66" s="64"/>
      <c r="P66" s="64"/>
      <c r="Q66" s="64"/>
      <c r="R66" s="64"/>
      <c r="S66" s="64"/>
      <c r="T66" s="64"/>
      <c r="U66" s="64"/>
      <c r="V66" s="64"/>
      <c r="W66" s="64"/>
      <c r="X66" s="64"/>
    </row>
    <row r="67" spans="1:24" x14ac:dyDescent="0.2">
      <c r="A67" s="34"/>
      <c r="B67" s="35"/>
      <c r="C67" s="64"/>
      <c r="D67" s="64"/>
      <c r="E67" s="64"/>
      <c r="F67" s="64"/>
      <c r="G67" s="64"/>
      <c r="H67" s="64"/>
      <c r="I67" s="64"/>
      <c r="J67" s="64"/>
      <c r="K67" s="64"/>
      <c r="L67" s="64"/>
      <c r="M67" s="64"/>
      <c r="N67" s="64"/>
      <c r="O67" s="64"/>
      <c r="P67" s="64"/>
      <c r="Q67" s="64"/>
      <c r="R67" s="64"/>
      <c r="S67" s="64"/>
      <c r="T67" s="64"/>
      <c r="U67" s="64"/>
      <c r="V67" s="64"/>
      <c r="W67" s="64"/>
      <c r="X67" s="64"/>
    </row>
    <row r="68" spans="1:24" x14ac:dyDescent="0.2">
      <c r="A68" s="34"/>
      <c r="B68" s="35"/>
      <c r="C68" s="64"/>
      <c r="D68" s="64"/>
      <c r="E68" s="64"/>
      <c r="F68" s="64"/>
      <c r="G68" s="64"/>
      <c r="H68" s="64"/>
      <c r="I68" s="64"/>
      <c r="J68" s="64"/>
      <c r="K68" s="64"/>
      <c r="L68" s="64"/>
      <c r="M68" s="64"/>
      <c r="N68" s="64"/>
      <c r="O68" s="64"/>
      <c r="P68" s="64"/>
      <c r="Q68" s="64"/>
      <c r="R68" s="64"/>
      <c r="S68" s="64"/>
      <c r="T68" s="64"/>
      <c r="U68" s="64"/>
      <c r="V68" s="64"/>
      <c r="W68" s="64"/>
      <c r="X68" s="64"/>
    </row>
    <row r="69" spans="1:24" x14ac:dyDescent="0.2">
      <c r="A69" s="34"/>
      <c r="B69" s="35"/>
      <c r="C69" s="64"/>
      <c r="D69" s="64"/>
      <c r="E69" s="64"/>
      <c r="F69" s="64"/>
      <c r="G69" s="64"/>
      <c r="H69" s="64"/>
      <c r="I69" s="64"/>
      <c r="J69" s="64"/>
      <c r="K69" s="64"/>
      <c r="L69" s="64"/>
      <c r="M69" s="64"/>
      <c r="N69" s="64"/>
      <c r="O69" s="64"/>
      <c r="P69" s="64"/>
      <c r="Q69" s="64"/>
      <c r="R69" s="64"/>
      <c r="S69" s="64"/>
      <c r="T69" s="64"/>
      <c r="U69" s="64"/>
      <c r="V69" s="64"/>
      <c r="W69" s="64"/>
      <c r="X69" s="64"/>
    </row>
    <row r="70" spans="1:24" x14ac:dyDescent="0.2">
      <c r="A70" s="34"/>
      <c r="B70" s="35"/>
      <c r="C70" s="64"/>
      <c r="D70" s="64"/>
      <c r="E70" s="64"/>
      <c r="F70" s="64"/>
      <c r="G70" s="64"/>
      <c r="H70" s="64"/>
      <c r="I70" s="64"/>
      <c r="J70" s="64"/>
      <c r="K70" s="64"/>
      <c r="L70" s="64"/>
      <c r="M70" s="64"/>
      <c r="N70" s="64"/>
      <c r="O70" s="64"/>
      <c r="P70" s="64"/>
      <c r="Q70" s="64"/>
      <c r="R70" s="64"/>
      <c r="S70" s="64"/>
      <c r="T70" s="64"/>
      <c r="U70" s="64"/>
      <c r="V70" s="64"/>
      <c r="W70" s="64"/>
      <c r="X70" s="64"/>
    </row>
    <row r="71" spans="1:24" x14ac:dyDescent="0.2">
      <c r="A71" s="34"/>
      <c r="B71" s="35"/>
      <c r="C71" s="64"/>
      <c r="D71" s="64"/>
      <c r="E71" s="64"/>
      <c r="F71" s="64"/>
      <c r="G71" s="64"/>
      <c r="H71" s="64"/>
      <c r="I71" s="64"/>
      <c r="J71" s="64"/>
      <c r="K71" s="64"/>
      <c r="L71" s="64"/>
      <c r="M71" s="64"/>
      <c r="N71" s="64"/>
      <c r="O71" s="64"/>
      <c r="P71" s="64"/>
      <c r="Q71" s="64"/>
      <c r="R71" s="64"/>
      <c r="S71" s="64"/>
      <c r="T71" s="64"/>
      <c r="U71" s="64"/>
      <c r="V71" s="64"/>
      <c r="W71" s="64"/>
      <c r="X71" s="64"/>
    </row>
    <row r="72" spans="1:24" x14ac:dyDescent="0.2">
      <c r="A72" s="34"/>
      <c r="B72" s="35"/>
      <c r="C72" s="64"/>
      <c r="D72" s="64"/>
      <c r="E72" s="64"/>
      <c r="F72" s="64"/>
      <c r="G72" s="64"/>
      <c r="H72" s="64"/>
      <c r="I72" s="64"/>
      <c r="J72" s="64"/>
      <c r="K72" s="64"/>
      <c r="L72" s="64"/>
      <c r="M72" s="64"/>
      <c r="N72" s="64"/>
      <c r="O72" s="64"/>
      <c r="P72" s="64"/>
      <c r="Q72" s="64"/>
      <c r="R72" s="64"/>
      <c r="S72" s="64"/>
      <c r="T72" s="64"/>
      <c r="U72" s="64"/>
      <c r="V72" s="64"/>
      <c r="W72" s="64"/>
      <c r="X72" s="64"/>
    </row>
    <row r="73" spans="1:24" x14ac:dyDescent="0.2">
      <c r="A73" s="34"/>
      <c r="B73" s="35"/>
      <c r="C73" s="64"/>
      <c r="D73" s="64"/>
      <c r="E73" s="64"/>
      <c r="F73" s="64"/>
      <c r="G73" s="64"/>
      <c r="H73" s="64"/>
      <c r="I73" s="64"/>
      <c r="J73" s="64"/>
      <c r="K73" s="64"/>
      <c r="L73" s="64"/>
      <c r="M73" s="64"/>
      <c r="N73" s="64"/>
      <c r="O73" s="64"/>
      <c r="P73" s="64"/>
      <c r="Q73" s="64"/>
      <c r="R73" s="64"/>
      <c r="S73" s="64"/>
      <c r="T73" s="64"/>
      <c r="U73" s="64"/>
      <c r="V73" s="64"/>
      <c r="W73" s="64"/>
      <c r="X73" s="64"/>
    </row>
    <row r="74" spans="1:24" x14ac:dyDescent="0.2">
      <c r="A74" s="34"/>
      <c r="B74" s="35"/>
      <c r="C74" s="64"/>
      <c r="D74" s="64"/>
      <c r="E74" s="64"/>
      <c r="F74" s="64"/>
      <c r="G74" s="64"/>
      <c r="H74" s="64"/>
      <c r="I74" s="64"/>
      <c r="J74" s="64"/>
      <c r="K74" s="64"/>
      <c r="L74" s="64"/>
      <c r="M74" s="64"/>
      <c r="N74" s="64"/>
      <c r="O74" s="64"/>
      <c r="P74" s="64"/>
      <c r="Q74" s="64"/>
      <c r="R74" s="64"/>
      <c r="S74" s="64"/>
      <c r="T74" s="64"/>
      <c r="U74" s="64"/>
      <c r="V74" s="64"/>
      <c r="W74" s="64"/>
      <c r="X74" s="64"/>
    </row>
    <row r="75" spans="1:24" x14ac:dyDescent="0.2">
      <c r="A75" s="34"/>
      <c r="B75" s="35"/>
      <c r="C75" s="64"/>
      <c r="D75" s="64"/>
      <c r="E75" s="64"/>
      <c r="F75" s="64"/>
      <c r="G75" s="64"/>
      <c r="H75" s="64"/>
      <c r="I75" s="64"/>
      <c r="J75" s="64"/>
      <c r="K75" s="64"/>
      <c r="L75" s="64"/>
      <c r="M75" s="64"/>
      <c r="N75" s="64"/>
      <c r="O75" s="64"/>
      <c r="P75" s="64"/>
      <c r="Q75" s="64"/>
      <c r="R75" s="64"/>
      <c r="S75" s="64"/>
      <c r="T75" s="64"/>
      <c r="U75" s="64"/>
      <c r="V75" s="64"/>
      <c r="W75" s="64"/>
      <c r="X75" s="64"/>
    </row>
    <row r="76" spans="1:24" x14ac:dyDescent="0.2">
      <c r="A76" s="34"/>
      <c r="B76" s="35"/>
      <c r="C76" s="164"/>
      <c r="D76" s="164"/>
      <c r="E76" s="164"/>
      <c r="F76" s="164"/>
      <c r="G76" s="164"/>
      <c r="H76" s="164"/>
      <c r="I76" s="164"/>
      <c r="J76" s="164"/>
      <c r="K76" s="164"/>
      <c r="L76" s="164"/>
      <c r="M76" s="164"/>
      <c r="N76" s="164"/>
      <c r="O76" s="164"/>
      <c r="P76" s="164"/>
      <c r="Q76" s="164"/>
      <c r="R76" s="164"/>
      <c r="S76" s="164"/>
      <c r="T76" s="164"/>
      <c r="U76" s="164"/>
      <c r="V76" s="164"/>
      <c r="W76" s="76"/>
      <c r="X76" s="76"/>
    </row>
    <row r="77" spans="1:24" x14ac:dyDescent="0.2">
      <c r="A77" s="34"/>
      <c r="B77" s="35"/>
      <c r="C77" s="64"/>
      <c r="D77" s="64"/>
      <c r="E77" s="64"/>
      <c r="F77" s="64"/>
      <c r="G77" s="64"/>
      <c r="H77" s="64"/>
      <c r="I77" s="64"/>
      <c r="J77" s="64"/>
      <c r="K77" s="64"/>
      <c r="L77" s="64"/>
      <c r="M77" s="64"/>
      <c r="N77" s="64"/>
      <c r="O77" s="64"/>
      <c r="P77" s="64"/>
      <c r="Q77" s="64"/>
      <c r="R77" s="64"/>
      <c r="S77" s="64"/>
      <c r="T77" s="64"/>
      <c r="U77" s="64"/>
      <c r="V77" s="64"/>
      <c r="W77" s="64"/>
      <c r="X77" s="64"/>
    </row>
    <row r="78" spans="1:24" x14ac:dyDescent="0.2">
      <c r="A78" s="34"/>
      <c r="B78" s="35"/>
      <c r="C78" s="65"/>
      <c r="D78" s="66"/>
      <c r="E78" s="66"/>
      <c r="F78" s="66"/>
      <c r="G78" s="66"/>
      <c r="H78" s="66"/>
      <c r="I78" s="66"/>
      <c r="J78" s="66"/>
      <c r="K78" s="66"/>
      <c r="L78" s="66"/>
      <c r="M78" s="66"/>
      <c r="N78" s="66"/>
      <c r="O78" s="66"/>
      <c r="P78" s="66"/>
      <c r="Q78" s="66"/>
      <c r="R78" s="66"/>
      <c r="S78" s="66"/>
      <c r="T78" s="66"/>
      <c r="U78" s="66"/>
      <c r="V78" s="66"/>
      <c r="W78" s="66"/>
      <c r="X78" s="66"/>
    </row>
    <row r="79" spans="1:24" x14ac:dyDescent="0.2">
      <c r="A79" s="34"/>
      <c r="B79" s="35"/>
      <c r="C79" s="65"/>
      <c r="D79" s="66"/>
      <c r="E79" s="66"/>
      <c r="F79" s="66"/>
      <c r="G79" s="66"/>
      <c r="H79" s="66"/>
      <c r="I79" s="66"/>
      <c r="J79" s="66"/>
      <c r="K79" s="66"/>
      <c r="L79" s="66"/>
      <c r="M79" s="66"/>
      <c r="N79" s="66"/>
      <c r="O79" s="66"/>
      <c r="P79" s="66"/>
      <c r="Q79" s="66"/>
      <c r="R79" s="66"/>
      <c r="S79" s="66"/>
      <c r="T79" s="66"/>
      <c r="U79" s="66"/>
      <c r="V79" s="66"/>
      <c r="W79" s="66"/>
      <c r="X79" s="66"/>
    </row>
    <row r="80" spans="1:24" x14ac:dyDescent="0.2">
      <c r="A80" s="34"/>
      <c r="B80" s="35"/>
      <c r="C80" s="65"/>
      <c r="D80" s="66"/>
      <c r="E80" s="66"/>
      <c r="F80" s="66"/>
      <c r="G80" s="66"/>
      <c r="H80" s="66"/>
      <c r="I80" s="66"/>
      <c r="J80" s="66"/>
      <c r="K80" s="66"/>
      <c r="L80" s="66"/>
      <c r="M80" s="66"/>
      <c r="N80" s="66"/>
      <c r="O80" s="66"/>
      <c r="P80" s="66"/>
      <c r="Q80" s="66"/>
      <c r="R80" s="66"/>
      <c r="S80" s="66"/>
      <c r="T80" s="66"/>
      <c r="U80" s="66"/>
      <c r="V80" s="66"/>
      <c r="W80" s="66"/>
      <c r="X80" s="66"/>
    </row>
    <row r="81" spans="1:24" x14ac:dyDescent="0.2">
      <c r="A81" s="34"/>
      <c r="B81" s="35"/>
      <c r="C81" s="65"/>
      <c r="D81" s="66"/>
      <c r="E81" s="66"/>
      <c r="F81" s="66"/>
      <c r="G81" s="66"/>
      <c r="H81" s="66"/>
      <c r="I81" s="66"/>
      <c r="J81" s="66"/>
      <c r="K81" s="66"/>
      <c r="L81" s="66"/>
      <c r="M81" s="66"/>
      <c r="N81" s="66"/>
      <c r="O81" s="66"/>
      <c r="P81" s="66"/>
      <c r="Q81" s="66"/>
      <c r="R81" s="66"/>
      <c r="S81" s="66"/>
      <c r="T81" s="66"/>
      <c r="U81" s="66"/>
      <c r="V81" s="66"/>
      <c r="W81" s="66"/>
      <c r="X81" s="66"/>
    </row>
    <row r="82" spans="1:24" x14ac:dyDescent="0.2">
      <c r="A82" s="34"/>
      <c r="B82" s="35"/>
      <c r="C82" s="65"/>
      <c r="D82" s="66"/>
      <c r="E82" s="66"/>
      <c r="F82" s="66"/>
      <c r="G82" s="66"/>
      <c r="H82" s="66"/>
      <c r="I82" s="66"/>
      <c r="J82" s="66"/>
      <c r="K82" s="66"/>
      <c r="L82" s="66"/>
      <c r="M82" s="66"/>
      <c r="N82" s="66"/>
      <c r="O82" s="66"/>
      <c r="P82" s="66"/>
      <c r="Q82" s="66"/>
      <c r="R82" s="66"/>
      <c r="S82" s="66"/>
      <c r="T82" s="66"/>
      <c r="U82" s="66"/>
      <c r="V82" s="66"/>
      <c r="W82" s="66"/>
      <c r="X82" s="66"/>
    </row>
    <row r="83" spans="1:24" x14ac:dyDescent="0.2">
      <c r="A83" s="34"/>
      <c r="B83" s="35"/>
      <c r="C83" s="65"/>
      <c r="D83" s="66"/>
      <c r="E83" s="66"/>
      <c r="F83" s="66"/>
      <c r="G83" s="66"/>
      <c r="H83" s="66"/>
      <c r="I83" s="66"/>
      <c r="J83" s="66"/>
      <c r="K83" s="66"/>
      <c r="L83" s="66"/>
      <c r="M83" s="66"/>
      <c r="N83" s="66"/>
      <c r="O83" s="66"/>
      <c r="P83" s="66"/>
      <c r="Q83" s="66"/>
      <c r="R83" s="66"/>
      <c r="S83" s="66"/>
      <c r="T83" s="66"/>
      <c r="U83" s="66"/>
      <c r="V83" s="66"/>
      <c r="W83" s="66"/>
      <c r="X83" s="66"/>
    </row>
    <row r="84" spans="1:24" x14ac:dyDescent="0.2">
      <c r="A84" s="34"/>
      <c r="B84" s="35"/>
      <c r="C84" s="65"/>
      <c r="D84" s="66"/>
      <c r="E84" s="66"/>
      <c r="F84" s="66"/>
      <c r="G84" s="66"/>
      <c r="H84" s="66"/>
      <c r="I84" s="66"/>
      <c r="J84" s="66"/>
      <c r="K84" s="66"/>
      <c r="L84" s="66"/>
      <c r="M84" s="66"/>
      <c r="N84" s="66"/>
      <c r="O84" s="66"/>
      <c r="P84" s="66"/>
      <c r="Q84" s="66"/>
      <c r="R84" s="66"/>
      <c r="S84" s="66"/>
      <c r="T84" s="66"/>
      <c r="U84" s="66"/>
      <c r="V84" s="66"/>
      <c r="W84" s="66"/>
      <c r="X84" s="66"/>
    </row>
    <row r="85" spans="1:24" x14ac:dyDescent="0.2">
      <c r="A85" s="34"/>
      <c r="B85" s="35"/>
      <c r="C85" s="65"/>
      <c r="D85" s="66"/>
      <c r="E85" s="66"/>
      <c r="F85" s="66"/>
      <c r="G85" s="66"/>
      <c r="H85" s="66"/>
      <c r="I85" s="66"/>
      <c r="J85" s="66"/>
      <c r="K85" s="66"/>
      <c r="L85" s="66"/>
      <c r="M85" s="66"/>
      <c r="N85" s="66"/>
      <c r="O85" s="66"/>
      <c r="P85" s="66"/>
      <c r="Q85" s="66"/>
      <c r="R85" s="66"/>
      <c r="S85" s="66"/>
      <c r="T85" s="66"/>
      <c r="U85" s="66"/>
      <c r="V85" s="66"/>
      <c r="W85" s="66"/>
      <c r="X85" s="66"/>
    </row>
    <row r="86" spans="1:24" x14ac:dyDescent="0.2">
      <c r="A86" s="34"/>
      <c r="B86" s="35"/>
      <c r="C86" s="65"/>
      <c r="D86" s="66"/>
      <c r="E86" s="66"/>
      <c r="F86" s="66"/>
      <c r="G86" s="66"/>
      <c r="H86" s="65"/>
      <c r="I86" s="66"/>
      <c r="J86" s="66"/>
      <c r="K86" s="66"/>
      <c r="L86" s="66"/>
      <c r="M86" s="66"/>
      <c r="N86" s="66"/>
      <c r="O86" s="66"/>
      <c r="P86" s="66"/>
      <c r="Q86" s="66"/>
      <c r="R86" s="66"/>
      <c r="S86" s="66"/>
      <c r="T86" s="66"/>
      <c r="U86" s="66"/>
      <c r="V86" s="66"/>
      <c r="W86" s="66"/>
      <c r="X86" s="66"/>
    </row>
    <row r="87" spans="1:24" x14ac:dyDescent="0.2">
      <c r="A87" s="34"/>
      <c r="B87" s="35"/>
      <c r="C87" s="65"/>
      <c r="D87" s="66"/>
      <c r="E87" s="66"/>
      <c r="F87" s="66"/>
      <c r="G87" s="66"/>
      <c r="H87" s="66"/>
      <c r="I87" s="66"/>
      <c r="J87" s="66"/>
      <c r="K87" s="66"/>
      <c r="L87" s="66"/>
      <c r="M87" s="66"/>
      <c r="N87" s="66"/>
      <c r="O87" s="66"/>
      <c r="P87" s="66"/>
      <c r="Q87" s="66"/>
      <c r="R87" s="66"/>
      <c r="S87" s="66"/>
      <c r="T87" s="66"/>
      <c r="U87" s="66"/>
      <c r="V87" s="66"/>
      <c r="W87" s="66"/>
      <c r="X87" s="66"/>
    </row>
    <row r="88" spans="1:24" x14ac:dyDescent="0.2">
      <c r="A88" s="34"/>
      <c r="B88" s="35"/>
      <c r="C88" s="65"/>
      <c r="D88" s="66"/>
      <c r="E88" s="66"/>
      <c r="F88" s="66"/>
      <c r="G88" s="66"/>
      <c r="H88" s="66"/>
      <c r="I88" s="66"/>
      <c r="J88" s="66"/>
      <c r="K88" s="66"/>
      <c r="L88" s="66"/>
      <c r="M88" s="66"/>
      <c r="N88" s="66"/>
      <c r="O88" s="66"/>
      <c r="P88" s="66"/>
      <c r="Q88" s="66"/>
      <c r="R88" s="66"/>
      <c r="S88" s="66"/>
      <c r="T88" s="66"/>
      <c r="U88" s="66"/>
      <c r="V88" s="66"/>
      <c r="W88" s="66"/>
      <c r="X88" s="66"/>
    </row>
    <row r="89" spans="1:24" x14ac:dyDescent="0.2">
      <c r="A89" s="34"/>
      <c r="B89" s="35"/>
      <c r="C89" s="65"/>
      <c r="D89" s="66"/>
      <c r="E89" s="66"/>
      <c r="F89" s="65"/>
      <c r="G89" s="66"/>
      <c r="H89" s="66"/>
      <c r="I89" s="65"/>
      <c r="J89" s="66"/>
      <c r="K89" s="66"/>
      <c r="L89" s="66"/>
      <c r="M89" s="66"/>
      <c r="N89" s="66"/>
      <c r="O89" s="66"/>
      <c r="P89" s="66"/>
      <c r="Q89" s="66"/>
      <c r="R89" s="66"/>
      <c r="S89" s="66"/>
      <c r="T89" s="66"/>
      <c r="U89" s="66"/>
      <c r="V89" s="66"/>
      <c r="W89" s="66"/>
      <c r="X89" s="66"/>
    </row>
    <row r="90" spans="1:24" x14ac:dyDescent="0.2">
      <c r="A90" s="34"/>
      <c r="B90" s="35"/>
      <c r="C90" s="65"/>
      <c r="D90" s="65"/>
      <c r="E90" s="66"/>
      <c r="F90" s="66"/>
      <c r="G90" s="66"/>
      <c r="H90" s="66"/>
      <c r="I90" s="66"/>
      <c r="J90" s="66"/>
      <c r="K90" s="66"/>
      <c r="L90" s="66"/>
      <c r="M90" s="66"/>
      <c r="N90" s="66"/>
      <c r="O90" s="66"/>
      <c r="P90" s="66"/>
      <c r="Q90" s="66"/>
      <c r="R90" s="66"/>
      <c r="S90" s="66"/>
      <c r="T90" s="66"/>
      <c r="U90" s="66"/>
      <c r="V90" s="66"/>
      <c r="W90" s="66"/>
      <c r="X90" s="65"/>
    </row>
    <row r="91" spans="1:24" x14ac:dyDescent="0.2">
      <c r="A91" s="34"/>
      <c r="B91" s="35"/>
      <c r="C91" s="65"/>
      <c r="D91" s="65"/>
      <c r="E91" s="65"/>
      <c r="F91" s="66"/>
      <c r="G91" s="66"/>
      <c r="H91" s="66"/>
      <c r="I91" s="66"/>
      <c r="J91" s="66"/>
      <c r="K91" s="66"/>
      <c r="L91" s="66"/>
      <c r="M91" s="66"/>
      <c r="N91" s="66"/>
      <c r="O91" s="66"/>
      <c r="P91" s="66"/>
      <c r="Q91" s="66"/>
      <c r="R91" s="66"/>
      <c r="S91" s="66"/>
      <c r="T91" s="66"/>
      <c r="U91" s="65"/>
      <c r="V91" s="66"/>
      <c r="W91" s="66"/>
      <c r="X91" s="65"/>
    </row>
    <row r="92" spans="1:24" x14ac:dyDescent="0.2">
      <c r="A92" s="34"/>
      <c r="B92" s="35"/>
      <c r="C92" s="65"/>
      <c r="D92" s="65"/>
      <c r="E92" s="65"/>
      <c r="F92" s="66"/>
      <c r="G92" s="66"/>
      <c r="H92" s="66"/>
      <c r="I92" s="66"/>
      <c r="J92" s="66"/>
      <c r="K92" s="66"/>
      <c r="L92" s="66"/>
      <c r="M92" s="66"/>
      <c r="N92" s="66"/>
      <c r="O92" s="66"/>
      <c r="P92" s="66"/>
      <c r="Q92" s="66"/>
      <c r="R92" s="66"/>
      <c r="S92" s="66"/>
      <c r="T92" s="66"/>
      <c r="U92" s="65"/>
      <c r="V92" s="66"/>
      <c r="W92" s="66"/>
      <c r="X92" s="65"/>
    </row>
    <row r="93" spans="1:24" x14ac:dyDescent="0.2">
      <c r="A93" s="34"/>
      <c r="B93" s="35"/>
      <c r="C93" s="65"/>
      <c r="D93" s="65"/>
      <c r="E93" s="65"/>
      <c r="F93" s="66"/>
      <c r="G93" s="66"/>
      <c r="H93" s="66"/>
      <c r="I93" s="66"/>
      <c r="J93" s="66"/>
      <c r="K93" s="66"/>
      <c r="L93" s="66"/>
      <c r="M93" s="66"/>
      <c r="N93" s="66"/>
      <c r="O93" s="66"/>
      <c r="P93" s="66"/>
      <c r="Q93" s="66"/>
      <c r="R93" s="66"/>
      <c r="S93" s="66"/>
      <c r="T93" s="66"/>
      <c r="U93" s="65"/>
      <c r="V93" s="66"/>
      <c r="W93" s="66"/>
      <c r="X93" s="65"/>
    </row>
    <row r="94" spans="1:24" x14ac:dyDescent="0.2">
      <c r="A94" s="34"/>
      <c r="B94" s="35"/>
      <c r="C94" s="65"/>
      <c r="D94" s="66"/>
      <c r="E94" s="66"/>
      <c r="F94" s="66"/>
      <c r="G94" s="66"/>
      <c r="H94" s="66"/>
      <c r="I94" s="66"/>
      <c r="J94" s="66"/>
      <c r="K94" s="66"/>
      <c r="L94" s="66"/>
      <c r="M94" s="66"/>
      <c r="N94" s="66"/>
      <c r="O94" s="66"/>
      <c r="P94" s="66"/>
      <c r="Q94" s="66"/>
      <c r="R94" s="66"/>
      <c r="S94" s="66"/>
      <c r="T94" s="66"/>
      <c r="U94" s="66"/>
      <c r="V94" s="66"/>
      <c r="W94" s="66"/>
      <c r="X94" s="66"/>
    </row>
    <row r="95" spans="1:24" x14ac:dyDescent="0.2">
      <c r="A95" s="34"/>
      <c r="B95" s="35"/>
      <c r="C95" s="65"/>
      <c r="D95" s="66"/>
      <c r="E95" s="66"/>
      <c r="F95" s="66"/>
      <c r="G95" s="66"/>
      <c r="H95" s="66"/>
      <c r="I95" s="66"/>
      <c r="J95" s="66"/>
      <c r="K95" s="66"/>
      <c r="L95" s="66"/>
      <c r="M95" s="66"/>
      <c r="N95" s="66"/>
      <c r="O95" s="66"/>
      <c r="P95" s="66"/>
      <c r="Q95" s="66"/>
      <c r="R95" s="66"/>
      <c r="S95" s="66"/>
      <c r="T95" s="66"/>
      <c r="U95" s="66"/>
      <c r="V95" s="66"/>
      <c r="W95" s="66"/>
      <c r="X95" s="66"/>
    </row>
    <row r="96" spans="1:24" x14ac:dyDescent="0.2">
      <c r="A96" s="34"/>
      <c r="B96" s="35"/>
      <c r="C96" s="65"/>
      <c r="D96" s="66"/>
      <c r="E96" s="66"/>
      <c r="F96" s="66"/>
      <c r="G96" s="66"/>
      <c r="H96" s="66"/>
      <c r="I96" s="66"/>
      <c r="J96" s="66"/>
      <c r="K96" s="66"/>
      <c r="L96" s="66"/>
      <c r="M96" s="66"/>
      <c r="N96" s="66"/>
      <c r="O96" s="66"/>
      <c r="P96" s="66"/>
      <c r="Q96" s="66"/>
      <c r="R96" s="66"/>
      <c r="S96" s="66"/>
      <c r="T96" s="66"/>
      <c r="U96" s="66"/>
      <c r="V96" s="66"/>
      <c r="W96" s="66"/>
      <c r="X96" s="66"/>
    </row>
    <row r="97" spans="1:24"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row>
    <row r="98" spans="1:24" x14ac:dyDescent="0.2">
      <c r="A98" s="67"/>
      <c r="B98" s="67"/>
      <c r="C98" s="64"/>
      <c r="D98" s="64"/>
      <c r="E98" s="64"/>
      <c r="F98" s="64"/>
      <c r="G98" s="64"/>
      <c r="H98" s="64"/>
      <c r="I98" s="64"/>
      <c r="J98" s="64"/>
      <c r="K98" s="64"/>
      <c r="L98" s="64"/>
      <c r="M98" s="64"/>
      <c r="N98" s="64"/>
      <c r="O98" s="64"/>
      <c r="P98" s="64"/>
      <c r="Q98" s="64"/>
      <c r="R98" s="64"/>
      <c r="S98" s="64"/>
      <c r="T98" s="64"/>
      <c r="U98" s="64"/>
      <c r="V98" s="64"/>
      <c r="W98" s="64"/>
      <c r="X98" s="64"/>
    </row>
    <row r="107" spans="1:24" x14ac:dyDescent="0.2">
      <c r="A107" s="62" t="s">
        <v>72</v>
      </c>
    </row>
  </sheetData>
  <autoFilter ref="B4:S6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6">
    <mergeCell ref="C45:U46"/>
    <mergeCell ref="C2:U2"/>
    <mergeCell ref="B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topLeftCell="A31" zoomScale="55" zoomScaleNormal="55" workbookViewId="0">
      <selection activeCell="X61" sqref="X61"/>
    </sheetView>
  </sheetViews>
  <sheetFormatPr baseColWidth="10" defaultColWidth="10.85546875" defaultRowHeight="12.75" x14ac:dyDescent="0.2"/>
  <cols>
    <col min="1" max="1" width="10.85546875" style="1"/>
    <col min="2" max="2" width="16.85546875" style="1" customWidth="1"/>
    <col min="3" max="3" width="14.140625" style="1" bestFit="1" customWidth="1"/>
    <col min="4" max="14" width="10.85546875" style="1"/>
    <col min="15" max="15" width="10.85546875" style="181"/>
    <col min="16" max="20" width="10.85546875" style="1"/>
    <col min="21" max="21" width="13.85546875" style="1" bestFit="1" customWidth="1"/>
    <col min="22" max="16384" width="10.85546875" style="1"/>
  </cols>
  <sheetData>
    <row r="1" spans="1:22" x14ac:dyDescent="0.2">
      <c r="A1" s="5" t="s">
        <v>75</v>
      </c>
    </row>
    <row r="2" spans="1:22" x14ac:dyDescent="0.2">
      <c r="B2" s="110"/>
      <c r="C2" s="201" t="s">
        <v>48</v>
      </c>
      <c r="D2" s="201"/>
      <c r="E2" s="201"/>
      <c r="F2" s="201"/>
      <c r="G2" s="201"/>
      <c r="H2" s="201"/>
      <c r="I2" s="201"/>
      <c r="J2" s="201"/>
      <c r="K2" s="201"/>
      <c r="L2" s="201"/>
      <c r="M2" s="201"/>
      <c r="N2" s="201"/>
      <c r="O2" s="201"/>
      <c r="P2" s="201"/>
      <c r="Q2" s="201"/>
      <c r="R2" s="201"/>
      <c r="S2" s="201"/>
      <c r="T2" s="201"/>
      <c r="U2" s="201"/>
    </row>
    <row r="3" spans="1:22" x14ac:dyDescent="0.2">
      <c r="A3" s="105"/>
      <c r="B3" s="105"/>
      <c r="C3" s="163"/>
      <c r="D3" s="163"/>
      <c r="E3" s="163"/>
      <c r="F3" s="163"/>
      <c r="G3" s="121"/>
      <c r="H3" s="121"/>
      <c r="I3" s="121"/>
      <c r="J3" s="121"/>
      <c r="K3" s="121"/>
      <c r="L3" s="121"/>
      <c r="M3" s="121"/>
      <c r="N3" s="121"/>
      <c r="O3" s="182"/>
      <c r="P3" s="121"/>
      <c r="Q3" s="121"/>
      <c r="R3" s="121"/>
      <c r="S3" s="121"/>
      <c r="T3" s="121"/>
      <c r="U3" s="121"/>
    </row>
    <row r="4" spans="1:22" x14ac:dyDescent="0.2">
      <c r="B4" s="110"/>
      <c r="C4" s="201" t="s">
        <v>761</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104</v>
      </c>
      <c r="D5" s="209"/>
      <c r="E5" s="209"/>
      <c r="F5" s="209"/>
      <c r="G5" s="209"/>
      <c r="H5" s="209"/>
      <c r="I5" s="209"/>
      <c r="J5" s="209"/>
      <c r="K5" s="209"/>
      <c r="L5" s="209"/>
      <c r="M5" s="209"/>
      <c r="N5" s="209"/>
      <c r="O5" s="209"/>
      <c r="P5" s="209"/>
      <c r="Q5" s="209"/>
      <c r="R5" s="209"/>
      <c r="S5" s="209"/>
      <c r="T5" s="209"/>
      <c r="U5" s="209"/>
    </row>
    <row r="6" spans="1:22"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183">
        <v>2012</v>
      </c>
      <c r="P6" s="33" t="s">
        <v>263</v>
      </c>
      <c r="Q6" s="33">
        <v>2013</v>
      </c>
      <c r="R6" s="33">
        <v>2014</v>
      </c>
      <c r="S6" s="33">
        <v>2015</v>
      </c>
      <c r="T6" s="33">
        <v>2016</v>
      </c>
      <c r="U6" s="33" t="s">
        <v>666</v>
      </c>
      <c r="V6" s="54"/>
    </row>
    <row r="7" spans="1:22" x14ac:dyDescent="0.2">
      <c r="A7" s="109"/>
      <c r="C7" s="204" t="s">
        <v>27</v>
      </c>
      <c r="D7" s="204"/>
      <c r="E7" s="204"/>
      <c r="F7" s="204"/>
      <c r="G7" s="204"/>
      <c r="H7" s="204"/>
      <c r="I7" s="204"/>
      <c r="J7" s="204"/>
      <c r="K7" s="204"/>
      <c r="L7" s="204"/>
      <c r="M7" s="204"/>
      <c r="N7" s="204"/>
      <c r="O7" s="204"/>
      <c r="P7" s="204"/>
      <c r="Q7" s="204"/>
      <c r="R7" s="204"/>
      <c r="S7" s="204"/>
      <c r="T7" s="204"/>
      <c r="U7" s="204"/>
      <c r="V7" s="122"/>
    </row>
    <row r="8" spans="1:22" ht="13.5" thickBot="1" x14ac:dyDescent="0.25">
      <c r="A8" s="109"/>
      <c r="B8" s="54"/>
      <c r="C8" s="205"/>
      <c r="D8" s="205"/>
      <c r="E8" s="205"/>
      <c r="F8" s="205"/>
      <c r="G8" s="205"/>
      <c r="H8" s="205"/>
      <c r="I8" s="205"/>
      <c r="J8" s="205"/>
      <c r="K8" s="205"/>
      <c r="L8" s="205"/>
      <c r="M8" s="205"/>
      <c r="N8" s="205"/>
      <c r="O8" s="205"/>
      <c r="P8" s="205"/>
      <c r="Q8" s="205"/>
      <c r="R8" s="205"/>
      <c r="S8" s="205"/>
      <c r="T8" s="205"/>
      <c r="U8" s="205"/>
      <c r="V8" s="122"/>
    </row>
    <row r="9" spans="1:22" ht="13.5" thickTop="1" x14ac:dyDescent="0.2">
      <c r="B9" s="82" t="s">
        <v>34</v>
      </c>
      <c r="C9" s="23">
        <v>514.04061950000005</v>
      </c>
      <c r="D9" s="23">
        <v>1561.3128185</v>
      </c>
      <c r="E9" s="23">
        <v>1715.0482340000001</v>
      </c>
      <c r="F9" s="23">
        <v>2637.0460785</v>
      </c>
      <c r="G9" s="23">
        <v>4947.7043890000004</v>
      </c>
      <c r="H9" s="23">
        <v>6787.9900385000001</v>
      </c>
      <c r="I9" s="23">
        <v>8484.4196544999995</v>
      </c>
      <c r="J9" s="23">
        <v>7744.2313469999999</v>
      </c>
      <c r="K9" s="23">
        <v>8845.3609410000008</v>
      </c>
      <c r="L9" s="23">
        <v>16304.480019000001</v>
      </c>
      <c r="M9" s="23">
        <v>18234.247947</v>
      </c>
      <c r="N9" s="23">
        <v>16265.777493</v>
      </c>
      <c r="O9" s="15">
        <v>9244.7853700000014</v>
      </c>
      <c r="P9" s="23">
        <v>16967.067376999999</v>
      </c>
      <c r="Q9" s="23">
        <v>17487.724407000002</v>
      </c>
      <c r="R9" s="71">
        <v>18971.226997999998</v>
      </c>
      <c r="S9" s="71">
        <v>18781.593199999999</v>
      </c>
      <c r="T9" s="71">
        <v>17622.729796</v>
      </c>
      <c r="U9" s="23">
        <f>(SUM(C9:N9)+P9+Q9+R9)</f>
        <v>147467.6783615</v>
      </c>
      <c r="V9" s="54"/>
    </row>
    <row r="10" spans="1:22" x14ac:dyDescent="0.2">
      <c r="B10" s="82" t="s">
        <v>41</v>
      </c>
      <c r="C10" s="23">
        <v>613.676064</v>
      </c>
      <c r="D10" s="23">
        <v>1068.7727844999999</v>
      </c>
      <c r="E10" s="23">
        <v>1098.8471145000001</v>
      </c>
      <c r="F10" s="23">
        <v>1748.3188104999999</v>
      </c>
      <c r="G10" s="23">
        <v>4478.6286980000004</v>
      </c>
      <c r="H10" s="23">
        <v>7774.5269870000002</v>
      </c>
      <c r="I10" s="23">
        <v>10319.523127</v>
      </c>
      <c r="J10" s="23">
        <v>8994.2625179999995</v>
      </c>
      <c r="K10" s="23">
        <v>8346.3612080000003</v>
      </c>
      <c r="L10" s="23">
        <v>13278.463972</v>
      </c>
      <c r="M10" s="23">
        <v>12927.094845</v>
      </c>
      <c r="N10" s="23">
        <v>12820.215415999999</v>
      </c>
      <c r="O10" s="15">
        <v>12152.814176000002</v>
      </c>
      <c r="P10" s="23">
        <v>13514.337288999999</v>
      </c>
      <c r="Q10" s="23">
        <v>13215.946104000001</v>
      </c>
      <c r="R10" s="71">
        <v>14229.612404</v>
      </c>
      <c r="S10" s="71">
        <v>14961.966843</v>
      </c>
      <c r="T10" s="71">
        <v>12429.846899</v>
      </c>
      <c r="U10" s="23">
        <f t="shared" ref="U10:U25" si="0">(SUM(C10:N10)+P10+Q10+R10)</f>
        <v>124428.58734150001</v>
      </c>
      <c r="V10" s="54"/>
    </row>
    <row r="11" spans="1:22" x14ac:dyDescent="0.2">
      <c r="B11" s="82" t="s">
        <v>29</v>
      </c>
      <c r="C11" s="23">
        <v>510.53232200000002</v>
      </c>
      <c r="D11" s="23">
        <v>1059.719881</v>
      </c>
      <c r="E11" s="23">
        <v>1576.6423015</v>
      </c>
      <c r="F11" s="23">
        <v>1819.9216939999999</v>
      </c>
      <c r="G11" s="23">
        <v>2550.4946995</v>
      </c>
      <c r="H11" s="23">
        <v>2466.7542370000001</v>
      </c>
      <c r="I11" s="23">
        <v>2428.3787130000001</v>
      </c>
      <c r="J11" s="23">
        <v>2343.3296780000001</v>
      </c>
      <c r="K11" s="23">
        <v>2621.7130219999999</v>
      </c>
      <c r="L11" s="23">
        <v>5168.879954</v>
      </c>
      <c r="M11" s="23">
        <v>8984.2628889999996</v>
      </c>
      <c r="N11" s="23">
        <v>8910.1253710000001</v>
      </c>
      <c r="O11" s="15">
        <v>4460.2688849999995</v>
      </c>
      <c r="P11" s="23">
        <v>6100.8112229999997</v>
      </c>
      <c r="Q11" s="23">
        <v>5654.3025520000001</v>
      </c>
      <c r="R11" s="71">
        <v>4902.4359439999998</v>
      </c>
      <c r="S11" s="71">
        <v>4193.5555800000002</v>
      </c>
      <c r="T11" s="71">
        <v>3982.9257600000001</v>
      </c>
      <c r="U11" s="23">
        <f t="shared" si="0"/>
        <v>57098.304480999999</v>
      </c>
    </row>
    <row r="12" spans="1:22" x14ac:dyDescent="0.2">
      <c r="B12" s="82" t="s">
        <v>26</v>
      </c>
      <c r="C12" s="23">
        <v>83.884417499999998</v>
      </c>
      <c r="D12" s="23">
        <v>160.95052250000001</v>
      </c>
      <c r="E12" s="23">
        <v>179.47724199999999</v>
      </c>
      <c r="F12" s="23">
        <v>298.64245849999998</v>
      </c>
      <c r="G12" s="23">
        <v>777.40895399999999</v>
      </c>
      <c r="H12" s="23">
        <v>1026.234995</v>
      </c>
      <c r="I12" s="23">
        <v>1010.2153029999999</v>
      </c>
      <c r="J12" s="23">
        <v>1304.341799</v>
      </c>
      <c r="K12" s="23">
        <v>1250.9893139999999</v>
      </c>
      <c r="L12" s="23">
        <v>1997.544858</v>
      </c>
      <c r="M12" s="23">
        <v>2836.480082</v>
      </c>
      <c r="N12" s="23">
        <v>3178.1067010000002</v>
      </c>
      <c r="O12" s="15">
        <v>1932.722</v>
      </c>
      <c r="P12" s="23">
        <v>3641.3836110000002</v>
      </c>
      <c r="Q12" s="23">
        <v>3720.864235</v>
      </c>
      <c r="R12" s="71">
        <v>3870.4858949999998</v>
      </c>
      <c r="S12" s="71">
        <v>3839.7487850000002</v>
      </c>
      <c r="T12" s="71">
        <v>3881.1325489999999</v>
      </c>
      <c r="U12" s="23">
        <f t="shared" si="0"/>
        <v>25337.010387500006</v>
      </c>
    </row>
    <row r="13" spans="1:22" x14ac:dyDescent="0.2">
      <c r="B13" s="82" t="s">
        <v>758</v>
      </c>
      <c r="C13" s="23">
        <v>104.1183395</v>
      </c>
      <c r="D13" s="23">
        <v>245.28653249999999</v>
      </c>
      <c r="E13" s="23">
        <v>344.48240700000002</v>
      </c>
      <c r="F13" s="23">
        <v>440.26879000000002</v>
      </c>
      <c r="G13" s="23">
        <v>1479.6056974999999</v>
      </c>
      <c r="H13" s="23">
        <v>1801.479368</v>
      </c>
      <c r="I13" s="23">
        <v>2071.2412414999999</v>
      </c>
      <c r="J13" s="23">
        <v>1092.4039969999999</v>
      </c>
      <c r="K13" s="23">
        <v>1037.3195679999999</v>
      </c>
      <c r="L13" s="23">
        <v>1766.790266</v>
      </c>
      <c r="M13" s="23">
        <v>2132.852214</v>
      </c>
      <c r="N13" s="23">
        <v>1940.753029</v>
      </c>
      <c r="O13" s="15">
        <v>1568.404131</v>
      </c>
      <c r="P13" s="23">
        <v>1876.596935</v>
      </c>
      <c r="Q13" s="23">
        <v>2263.5563630000001</v>
      </c>
      <c r="R13" s="71">
        <v>2204.7940760000001</v>
      </c>
      <c r="S13" s="71">
        <v>2293.993121</v>
      </c>
      <c r="T13" s="71">
        <v>2061.0031429999999</v>
      </c>
      <c r="U13" s="23">
        <f t="shared" si="0"/>
        <v>20801.548823999998</v>
      </c>
    </row>
    <row r="14" spans="1:22" x14ac:dyDescent="0.2">
      <c r="B14" s="82" t="s">
        <v>44</v>
      </c>
      <c r="C14" s="23">
        <v>26.767410000000002</v>
      </c>
      <c r="D14" s="23">
        <v>73.063269500000004</v>
      </c>
      <c r="E14" s="23">
        <v>100.010729</v>
      </c>
      <c r="F14" s="23">
        <v>168.58057049999999</v>
      </c>
      <c r="G14" s="23">
        <v>299.4498835</v>
      </c>
      <c r="H14" s="23">
        <v>349.96919600000001</v>
      </c>
      <c r="I14" s="23">
        <v>445.14397350000002</v>
      </c>
      <c r="J14" s="23">
        <v>493.42154749999997</v>
      </c>
      <c r="K14" s="23">
        <v>507.08216399999998</v>
      </c>
      <c r="L14" s="23">
        <v>691.39920199999995</v>
      </c>
      <c r="M14" s="23">
        <v>1161.2287389999999</v>
      </c>
      <c r="N14" s="23">
        <v>971.81063900000004</v>
      </c>
      <c r="O14" s="15">
        <v>861.69957000000011</v>
      </c>
      <c r="P14" s="23">
        <v>1219.8196029999999</v>
      </c>
      <c r="Q14" s="23">
        <v>1388.634321</v>
      </c>
      <c r="R14" s="71">
        <v>1967.7325980000001</v>
      </c>
      <c r="S14" s="71">
        <v>1799.9156399999999</v>
      </c>
      <c r="T14" s="71">
        <v>1751.189161</v>
      </c>
      <c r="U14" s="23">
        <f t="shared" si="0"/>
        <v>9864.1138455</v>
      </c>
    </row>
    <row r="15" spans="1:22" x14ac:dyDescent="0.2">
      <c r="A15" s="1" t="s">
        <v>103</v>
      </c>
      <c r="B15" s="82" t="s">
        <v>792</v>
      </c>
      <c r="C15" s="23">
        <v>184.10374300000001</v>
      </c>
      <c r="D15" s="23">
        <v>426.27192100000002</v>
      </c>
      <c r="E15" s="23">
        <v>507.866737</v>
      </c>
      <c r="F15" s="23">
        <v>797.58921499999997</v>
      </c>
      <c r="G15" s="23">
        <v>1631.663988</v>
      </c>
      <c r="H15" s="23">
        <v>2154.943507</v>
      </c>
      <c r="I15" s="23">
        <v>3070.4327499999999</v>
      </c>
      <c r="J15" s="23">
        <v>3070.74748</v>
      </c>
      <c r="K15" s="23">
        <v>3585.7286089999998</v>
      </c>
      <c r="L15" s="23">
        <v>2794.6580370000001</v>
      </c>
      <c r="M15" s="23">
        <v>4423.0045700000001</v>
      </c>
      <c r="N15" s="23">
        <v>5083.476643</v>
      </c>
      <c r="O15" s="180" t="s">
        <v>28</v>
      </c>
      <c r="P15" s="23">
        <v>5434.7627320000001</v>
      </c>
      <c r="Q15" s="23">
        <v>5591.7204140000003</v>
      </c>
      <c r="R15" s="71">
        <v>5563.1006649999999</v>
      </c>
      <c r="S15" s="71">
        <v>5007.5622839999996</v>
      </c>
      <c r="T15" s="71">
        <v>4883.6716200000001</v>
      </c>
      <c r="U15" s="23">
        <f t="shared" si="0"/>
        <v>44320.071011000007</v>
      </c>
    </row>
    <row r="16" spans="1:22" x14ac:dyDescent="0.2">
      <c r="B16" s="82" t="s">
        <v>793</v>
      </c>
      <c r="C16" s="23">
        <v>0</v>
      </c>
      <c r="D16" s="23">
        <v>1.5431239999999999</v>
      </c>
      <c r="E16" s="23">
        <v>1.413076</v>
      </c>
      <c r="F16" s="23">
        <v>2.0404209999999998</v>
      </c>
      <c r="G16" s="23">
        <v>6.209257</v>
      </c>
      <c r="H16" s="23">
        <v>10.402442000000001</v>
      </c>
      <c r="I16" s="23">
        <v>17.497952999999999</v>
      </c>
      <c r="J16" s="23">
        <v>15.259608</v>
      </c>
      <c r="K16" s="23">
        <v>14.247928999999999</v>
      </c>
      <c r="L16" s="23">
        <v>5.2843619999999998</v>
      </c>
      <c r="M16" s="23">
        <v>9.6233389999999996</v>
      </c>
      <c r="N16" s="23">
        <v>11.360290000000001</v>
      </c>
      <c r="O16" s="180" t="s">
        <v>28</v>
      </c>
      <c r="P16" s="23">
        <v>18.840257999999999</v>
      </c>
      <c r="Q16" s="23">
        <v>35.046571999999998</v>
      </c>
      <c r="R16" s="71">
        <v>42.74783</v>
      </c>
      <c r="S16" s="71">
        <v>47.175379</v>
      </c>
      <c r="T16" s="71">
        <v>72.246830000000003</v>
      </c>
      <c r="U16" s="23">
        <f t="shared" si="0"/>
        <v>191.51646099999999</v>
      </c>
    </row>
    <row r="17" spans="1:21" x14ac:dyDescent="0.2">
      <c r="B17" s="82" t="s">
        <v>794</v>
      </c>
      <c r="C17" s="23">
        <v>4.3659999999999997E-2</v>
      </c>
      <c r="D17" s="23">
        <v>0.40537000000000001</v>
      </c>
      <c r="E17" s="23">
        <v>0.806334</v>
      </c>
      <c r="F17" s="23">
        <v>1.7082280000000001</v>
      </c>
      <c r="G17" s="23">
        <v>4.691808</v>
      </c>
      <c r="H17" s="23">
        <v>5.724685</v>
      </c>
      <c r="I17" s="23">
        <v>9.5295950000000005</v>
      </c>
      <c r="J17" s="23">
        <v>12.566641000000001</v>
      </c>
      <c r="K17" s="23">
        <v>7.8727109999999998</v>
      </c>
      <c r="L17" s="23">
        <v>7.7843679999999997</v>
      </c>
      <c r="M17" s="23">
        <v>9.3442720000000001</v>
      </c>
      <c r="N17" s="23">
        <v>14.584614999999999</v>
      </c>
      <c r="O17" s="180" t="s">
        <v>28</v>
      </c>
      <c r="P17" s="23">
        <v>12.073627</v>
      </c>
      <c r="Q17" s="23">
        <v>13.698408000000001</v>
      </c>
      <c r="R17" s="71">
        <v>12.217694</v>
      </c>
      <c r="S17" s="71">
        <v>14.575585999999999</v>
      </c>
      <c r="T17" s="71">
        <v>26.877293999999999</v>
      </c>
      <c r="U17" s="23">
        <f t="shared" si="0"/>
        <v>113.05201599999999</v>
      </c>
    </row>
    <row r="18" spans="1:21" x14ac:dyDescent="0.2">
      <c r="B18" s="82" t="s">
        <v>795</v>
      </c>
      <c r="C18" s="23">
        <v>5.4149999999999997E-2</v>
      </c>
      <c r="D18" s="23">
        <v>0.684284</v>
      </c>
      <c r="E18" s="23">
        <v>0.89936499999999997</v>
      </c>
      <c r="F18" s="23">
        <v>1.4354169999999999</v>
      </c>
      <c r="G18" s="23">
        <v>5.4264989999999997</v>
      </c>
      <c r="H18" s="23">
        <v>7.7275739999999997</v>
      </c>
      <c r="I18" s="23">
        <v>14.300952000000001</v>
      </c>
      <c r="J18" s="23">
        <v>17.691257</v>
      </c>
      <c r="K18" s="23">
        <v>16.820363</v>
      </c>
      <c r="L18" s="23">
        <v>12.784685</v>
      </c>
      <c r="M18" s="23">
        <v>18.124027000000002</v>
      </c>
      <c r="N18" s="23">
        <v>28.923328000000001</v>
      </c>
      <c r="O18" s="180" t="s">
        <v>28</v>
      </c>
      <c r="P18" s="23">
        <v>24.064</v>
      </c>
      <c r="Q18" s="23">
        <v>27.588266000000001</v>
      </c>
      <c r="R18" s="71">
        <v>26.750567</v>
      </c>
      <c r="S18" s="71">
        <v>32.462119999999999</v>
      </c>
      <c r="T18" s="71">
        <v>40.467874000000002</v>
      </c>
      <c r="U18" s="23">
        <f t="shared" si="0"/>
        <v>203.274734</v>
      </c>
    </row>
    <row r="19" spans="1:21" x14ac:dyDescent="0.2">
      <c r="B19" s="82" t="s">
        <v>796</v>
      </c>
      <c r="C19" s="23">
        <v>5.0000000000000001E-4</v>
      </c>
      <c r="D19" s="23">
        <v>0.128884</v>
      </c>
      <c r="E19" s="23">
        <v>0.23696400000000001</v>
      </c>
      <c r="F19" s="23">
        <v>0.397843</v>
      </c>
      <c r="G19" s="23">
        <v>2.5115799999999999</v>
      </c>
      <c r="H19" s="23">
        <v>3.2866520000000001</v>
      </c>
      <c r="I19" s="23">
        <v>6.144857</v>
      </c>
      <c r="J19" s="23">
        <v>7.3286800000000003</v>
      </c>
      <c r="K19" s="23">
        <v>8.5294779999999992</v>
      </c>
      <c r="L19" s="23">
        <v>6.851102</v>
      </c>
      <c r="M19" s="23">
        <v>9.2261009999999999</v>
      </c>
      <c r="N19" s="23">
        <v>9.3342620000000007</v>
      </c>
      <c r="O19" s="180" t="s">
        <v>28</v>
      </c>
      <c r="P19" s="23">
        <v>16.717423</v>
      </c>
      <c r="Q19" s="23">
        <v>18.421285000000001</v>
      </c>
      <c r="R19" s="71">
        <v>11.362856000000001</v>
      </c>
      <c r="S19" s="71">
        <v>15.184437000000001</v>
      </c>
      <c r="T19" s="71">
        <v>21.190407</v>
      </c>
      <c r="U19" s="23">
        <f t="shared" si="0"/>
        <v>100.47846699999999</v>
      </c>
    </row>
    <row r="20" spans="1:21" x14ac:dyDescent="0.2">
      <c r="B20" s="82" t="s">
        <v>797</v>
      </c>
      <c r="C20" s="23">
        <v>1.7912999999999998E-2</v>
      </c>
      <c r="D20" s="23">
        <v>2.4804E-2</v>
      </c>
      <c r="E20" s="23">
        <v>4.9931999999999997E-2</v>
      </c>
      <c r="F20" s="23">
        <v>0.229689</v>
      </c>
      <c r="G20" s="23">
        <v>1.049374</v>
      </c>
      <c r="H20" s="23">
        <v>1.852641</v>
      </c>
      <c r="I20" s="23">
        <v>3.168784</v>
      </c>
      <c r="J20" s="23">
        <v>5.5976080000000001</v>
      </c>
      <c r="K20" s="23">
        <v>5.909573</v>
      </c>
      <c r="L20" s="23">
        <v>2.4078270000000002</v>
      </c>
      <c r="M20" s="23">
        <v>6.6049530000000001</v>
      </c>
      <c r="N20" s="23">
        <v>4.5891400000000004</v>
      </c>
      <c r="O20" s="180" t="s">
        <v>28</v>
      </c>
      <c r="P20" s="23">
        <v>5.1866380000000003</v>
      </c>
      <c r="Q20" s="23">
        <v>5.6545300000000003</v>
      </c>
      <c r="R20" s="71">
        <v>5.1041179999999997</v>
      </c>
      <c r="S20" s="71">
        <v>5.5402589999999998</v>
      </c>
      <c r="T20" s="71">
        <v>6.7652049999999999</v>
      </c>
      <c r="U20" s="23">
        <f t="shared" si="0"/>
        <v>47.447524000000001</v>
      </c>
    </row>
    <row r="21" spans="1:21" x14ac:dyDescent="0.2">
      <c r="B21" s="82" t="s">
        <v>798</v>
      </c>
      <c r="C21" s="23">
        <v>25.315722999999998</v>
      </c>
      <c r="D21" s="23">
        <v>62.126469999999998</v>
      </c>
      <c r="E21" s="23">
        <v>62.621305999999997</v>
      </c>
      <c r="F21" s="23">
        <v>73.802852999999999</v>
      </c>
      <c r="G21" s="23">
        <v>132.46876700000001</v>
      </c>
      <c r="H21" s="23">
        <v>146.55677</v>
      </c>
      <c r="I21" s="23">
        <v>190.44871699999999</v>
      </c>
      <c r="J21" s="23">
        <v>263.26380399999999</v>
      </c>
      <c r="K21" s="23">
        <v>358.44891799999999</v>
      </c>
      <c r="L21" s="23">
        <v>197.17633799999999</v>
      </c>
      <c r="M21" s="23">
        <v>300.84727199999998</v>
      </c>
      <c r="N21" s="23">
        <v>471.031542</v>
      </c>
      <c r="O21" s="180" t="s">
        <v>28</v>
      </c>
      <c r="P21" s="23">
        <v>443.26997499999999</v>
      </c>
      <c r="Q21" s="23">
        <v>248.58502100000001</v>
      </c>
      <c r="R21" s="71">
        <v>237.175117</v>
      </c>
      <c r="S21" s="71">
        <v>209.87317400000001</v>
      </c>
      <c r="T21" s="71">
        <v>178.10306600000001</v>
      </c>
      <c r="U21" s="23">
        <f t="shared" si="0"/>
        <v>3213.1385929999997</v>
      </c>
    </row>
    <row r="22" spans="1:21" x14ac:dyDescent="0.2">
      <c r="B22" s="82" t="s">
        <v>799</v>
      </c>
      <c r="C22" s="23">
        <v>25.431946</v>
      </c>
      <c r="D22" s="23">
        <v>64.912936000000002</v>
      </c>
      <c r="E22" s="23">
        <v>66.026977000000002</v>
      </c>
      <c r="F22" s="23">
        <v>79.614451000000003</v>
      </c>
      <c r="G22" s="23">
        <v>152.35728500000002</v>
      </c>
      <c r="H22" s="23">
        <v>175.55076400000002</v>
      </c>
      <c r="I22" s="23">
        <v>241.090858</v>
      </c>
      <c r="J22" s="23">
        <v>321.70759799999996</v>
      </c>
      <c r="K22" s="23">
        <v>411.82897199999996</v>
      </c>
      <c r="L22" s="23">
        <v>232.28868199999999</v>
      </c>
      <c r="M22" s="23">
        <v>353.76996399999996</v>
      </c>
      <c r="N22" s="23">
        <v>539.82317699999999</v>
      </c>
      <c r="O22" s="180" t="s">
        <v>28</v>
      </c>
      <c r="P22" s="23">
        <v>520.15192100000002</v>
      </c>
      <c r="Q22" s="23">
        <v>348.99408199999999</v>
      </c>
      <c r="R22" s="71">
        <v>335.358182</v>
      </c>
      <c r="S22" s="71">
        <v>324.81095500000004</v>
      </c>
      <c r="T22" s="71">
        <v>345.65067599999998</v>
      </c>
      <c r="U22" s="23">
        <f t="shared" si="0"/>
        <v>3868.9077950000005</v>
      </c>
    </row>
    <row r="23" spans="1:21" x14ac:dyDescent="0.2">
      <c r="A23" s="105"/>
      <c r="B23" s="35" t="s">
        <v>79</v>
      </c>
      <c r="C23" s="23">
        <f>SUM(C9:C14)</f>
        <v>1853.0191725</v>
      </c>
      <c r="D23" s="23">
        <f t="shared" ref="D23:Q23" si="1">SUM(D9:D14)</f>
        <v>4169.1058085000004</v>
      </c>
      <c r="E23" s="23">
        <f t="shared" si="1"/>
        <v>5014.5080280000002</v>
      </c>
      <c r="F23" s="23">
        <f t="shared" si="1"/>
        <v>7112.7784019999999</v>
      </c>
      <c r="G23" s="23">
        <f t="shared" si="1"/>
        <v>14533.292321500001</v>
      </c>
      <c r="H23" s="23">
        <f t="shared" si="1"/>
        <v>20206.954821500003</v>
      </c>
      <c r="I23" s="23">
        <f t="shared" si="1"/>
        <v>24758.922012499999</v>
      </c>
      <c r="J23" s="23">
        <f t="shared" si="1"/>
        <v>21971.9908865</v>
      </c>
      <c r="K23" s="23">
        <f t="shared" si="1"/>
        <v>22608.826216999998</v>
      </c>
      <c r="L23" s="23">
        <f t="shared" si="1"/>
        <v>39207.558271000002</v>
      </c>
      <c r="M23" s="23">
        <f t="shared" si="1"/>
        <v>46276.166716</v>
      </c>
      <c r="N23" s="23">
        <f t="shared" si="1"/>
        <v>44086.788649000002</v>
      </c>
      <c r="O23" s="15">
        <f t="shared" si="1"/>
        <v>30220.694132000004</v>
      </c>
      <c r="P23" s="23">
        <f t="shared" si="1"/>
        <v>43320.016038000002</v>
      </c>
      <c r="Q23" s="23">
        <f t="shared" si="1"/>
        <v>43731.027982000007</v>
      </c>
      <c r="R23" s="71">
        <v>46146.287914999994</v>
      </c>
      <c r="S23" s="71">
        <v>45870.773169</v>
      </c>
      <c r="T23" s="71">
        <v>41728.827308000007</v>
      </c>
      <c r="U23" s="23">
        <f t="shared" si="0"/>
        <v>384997.24324100005</v>
      </c>
    </row>
    <row r="24" spans="1:21" x14ac:dyDescent="0.2">
      <c r="A24" s="105"/>
      <c r="B24" s="35" t="s">
        <v>151</v>
      </c>
      <c r="C24" s="23">
        <f>C25-C23</f>
        <v>726.44028750000007</v>
      </c>
      <c r="D24" s="23">
        <f t="shared" ref="D24:Q24" si="2">D25-D23</f>
        <v>2318.7691669999995</v>
      </c>
      <c r="E24" s="23">
        <f t="shared" si="2"/>
        <v>2562.5195064999998</v>
      </c>
      <c r="F24" s="23">
        <f t="shared" si="2"/>
        <v>3607.9994100000004</v>
      </c>
      <c r="G24" s="23">
        <f t="shared" si="2"/>
        <v>7122.5573089999998</v>
      </c>
      <c r="H24" s="23">
        <f t="shared" si="2"/>
        <v>9062.0794469999964</v>
      </c>
      <c r="I24" s="23">
        <f t="shared" si="2"/>
        <v>11001.011528000003</v>
      </c>
      <c r="J24" s="23">
        <f t="shared" si="2"/>
        <v>9759.5854235000006</v>
      </c>
      <c r="K24" s="23">
        <f t="shared" si="2"/>
        <v>11202.78303800002</v>
      </c>
      <c r="L24" s="23">
        <f t="shared" si="2"/>
        <v>20513.030568999959</v>
      </c>
      <c r="M24" s="23">
        <f t="shared" si="2"/>
        <v>23989.784016000027</v>
      </c>
      <c r="N24" s="23">
        <f t="shared" si="2"/>
        <v>26634.382827999994</v>
      </c>
      <c r="O24" s="15">
        <f t="shared" si="2"/>
        <v>18991.185211999989</v>
      </c>
      <c r="P24" s="23">
        <f t="shared" si="2"/>
        <v>28288.030749999976</v>
      </c>
      <c r="Q24" s="23">
        <f t="shared" si="2"/>
        <v>29902.919328999989</v>
      </c>
      <c r="R24" s="71">
        <v>31908.950290000008</v>
      </c>
      <c r="S24" s="71">
        <v>30733.361962000003</v>
      </c>
      <c r="T24" s="71">
        <v>31155.711961999987</v>
      </c>
      <c r="U24" s="23">
        <f t="shared" si="0"/>
        <v>218600.84289849998</v>
      </c>
    </row>
    <row r="25" spans="1:21" x14ac:dyDescent="0.2">
      <c r="A25" s="105"/>
      <c r="B25" s="35" t="s">
        <v>755</v>
      </c>
      <c r="C25" s="23">
        <v>2579.45946</v>
      </c>
      <c r="D25" s="23">
        <v>6487.8749754999999</v>
      </c>
      <c r="E25" s="23">
        <v>7577.0275345</v>
      </c>
      <c r="F25" s="23">
        <v>10720.777812</v>
      </c>
      <c r="G25" s="23">
        <v>21655.849630500001</v>
      </c>
      <c r="H25" s="23">
        <v>29269.0342685</v>
      </c>
      <c r="I25" s="23">
        <v>35759.933540500002</v>
      </c>
      <c r="J25" s="23">
        <v>31731.57631</v>
      </c>
      <c r="K25" s="23">
        <v>33811.609255000018</v>
      </c>
      <c r="L25" s="23">
        <v>59720.58883999996</v>
      </c>
      <c r="M25" s="23">
        <v>70265.950732000027</v>
      </c>
      <c r="N25" s="23">
        <v>70721.171476999996</v>
      </c>
      <c r="O25" s="15">
        <v>49211.879343999994</v>
      </c>
      <c r="P25" s="23">
        <v>71608.046787999978</v>
      </c>
      <c r="Q25" s="23">
        <v>73633.947310999996</v>
      </c>
      <c r="R25" s="71">
        <v>78055.238205000001</v>
      </c>
      <c r="S25" s="71">
        <v>76604.135131000003</v>
      </c>
      <c r="T25" s="71">
        <v>72884.539269999994</v>
      </c>
      <c r="U25" s="23">
        <f t="shared" si="0"/>
        <v>603598.08613949991</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2" t="s">
        <v>34</v>
      </c>
      <c r="C28" s="37">
        <f>IFERROR(C9/C$25*100,"--")</f>
        <v>19.928230215333567</v>
      </c>
      <c r="D28" s="37">
        <f t="shared" ref="D28:U28" si="3">IFERROR(D9/D$25*100,"--")</f>
        <v>24.06508794321633</v>
      </c>
      <c r="E28" s="37">
        <f t="shared" si="3"/>
        <v>22.634842307104989</v>
      </c>
      <c r="F28" s="37">
        <f t="shared" si="3"/>
        <v>24.597525708893034</v>
      </c>
      <c r="G28" s="37">
        <f t="shared" si="3"/>
        <v>22.846965016009698</v>
      </c>
      <c r="H28" s="37">
        <f t="shared" si="3"/>
        <v>23.191711678049419</v>
      </c>
      <c r="I28" s="37">
        <f t="shared" si="3"/>
        <v>23.72604983980451</v>
      </c>
      <c r="J28" s="37">
        <f t="shared" si="3"/>
        <v>24.405441669027503</v>
      </c>
      <c r="K28" s="37">
        <f t="shared" si="3"/>
        <v>26.160721527006171</v>
      </c>
      <c r="L28" s="37">
        <f t="shared" si="3"/>
        <v>27.301271363351837</v>
      </c>
      <c r="M28" s="37">
        <f t="shared" si="3"/>
        <v>25.95033263912828</v>
      </c>
      <c r="N28" s="37">
        <f t="shared" si="3"/>
        <v>22.999869987009436</v>
      </c>
      <c r="O28" s="37">
        <f t="shared" si="3"/>
        <v>18.785678363098608</v>
      </c>
      <c r="P28" s="37">
        <f t="shared" si="3"/>
        <v>23.694358578487755</v>
      </c>
      <c r="Q28" s="37">
        <f t="shared" si="3"/>
        <v>23.749540864811891</v>
      </c>
      <c r="R28" s="37">
        <f t="shared" si="3"/>
        <v>24.304873618058799</v>
      </c>
      <c r="S28" s="37">
        <f t="shared" si="3"/>
        <v>24.517727623817926</v>
      </c>
      <c r="T28" s="37">
        <f t="shared" si="3"/>
        <v>24.178968506224326</v>
      </c>
      <c r="U28" s="37">
        <f t="shared" si="3"/>
        <v>24.431435709923402</v>
      </c>
    </row>
    <row r="29" spans="1:21" x14ac:dyDescent="0.2">
      <c r="B29" s="82" t="s">
        <v>41</v>
      </c>
      <c r="C29" s="37">
        <f t="shared" ref="C29:U29" si="4">IFERROR(C10/C$25*100,"--")</f>
        <v>23.790878419155305</v>
      </c>
      <c r="D29" s="37">
        <f t="shared" si="4"/>
        <v>16.473387488753712</v>
      </c>
      <c r="E29" s="37">
        <f t="shared" si="4"/>
        <v>14.502350816288962</v>
      </c>
      <c r="F29" s="37">
        <f t="shared" si="4"/>
        <v>16.307760884131639</v>
      </c>
      <c r="G29" s="37">
        <f t="shared" si="4"/>
        <v>20.680918894506544</v>
      </c>
      <c r="H29" s="37">
        <f t="shared" si="4"/>
        <v>26.562294183266317</v>
      </c>
      <c r="I29" s="37">
        <f t="shared" si="4"/>
        <v>28.857780497026368</v>
      </c>
      <c r="J29" s="37">
        <f t="shared" si="4"/>
        <v>28.344833644981943</v>
      </c>
      <c r="K29" s="37">
        <f t="shared" si="4"/>
        <v>24.684897855803037</v>
      </c>
      <c r="L29" s="37">
        <f t="shared" si="4"/>
        <v>22.234315216775428</v>
      </c>
      <c r="M29" s="37">
        <f t="shared" si="4"/>
        <v>18.397381249853115</v>
      </c>
      <c r="N29" s="37">
        <f t="shared" si="4"/>
        <v>18.127832370776552</v>
      </c>
      <c r="O29" s="37">
        <f t="shared" si="4"/>
        <v>24.694879240537876</v>
      </c>
      <c r="P29" s="37">
        <f t="shared" si="4"/>
        <v>18.872651741235206</v>
      </c>
      <c r="Q29" s="37">
        <f t="shared" si="4"/>
        <v>17.948170085437891</v>
      </c>
      <c r="R29" s="37">
        <f t="shared" si="4"/>
        <v>18.230182536408542</v>
      </c>
      <c r="S29" s="37">
        <f t="shared" si="4"/>
        <v>19.531539410259882</v>
      </c>
      <c r="T29" s="37">
        <f t="shared" si="4"/>
        <v>17.054161312529896</v>
      </c>
      <c r="U29" s="37">
        <f t="shared" si="4"/>
        <v>20.614476784928513</v>
      </c>
    </row>
    <row r="30" spans="1:21" x14ac:dyDescent="0.2">
      <c r="B30" s="82" t="s">
        <v>29</v>
      </c>
      <c r="C30" s="37">
        <f t="shared" ref="C30:U30" si="5">IFERROR(C11/C$25*100,"--")</f>
        <v>19.792221196606828</v>
      </c>
      <c r="D30" s="37">
        <f t="shared" si="5"/>
        <v>16.333851761968191</v>
      </c>
      <c r="E30" s="37">
        <f t="shared" si="5"/>
        <v>20.808190208114915</v>
      </c>
      <c r="F30" s="37">
        <f t="shared" si="5"/>
        <v>16.975649770140016</v>
      </c>
      <c r="G30" s="37">
        <f t="shared" si="5"/>
        <v>11.777393835926413</v>
      </c>
      <c r="H30" s="37">
        <f t="shared" si="5"/>
        <v>8.4278634353671755</v>
      </c>
      <c r="I30" s="37">
        <f t="shared" si="5"/>
        <v>6.7907808336660738</v>
      </c>
      <c r="J30" s="37">
        <f t="shared" si="5"/>
        <v>7.3848511498671279</v>
      </c>
      <c r="K30" s="37">
        <f t="shared" si="5"/>
        <v>7.7538841828781164</v>
      </c>
      <c r="L30" s="37">
        <f t="shared" si="5"/>
        <v>8.6551054743418092</v>
      </c>
      <c r="M30" s="37">
        <f t="shared" si="5"/>
        <v>12.786083153228367</v>
      </c>
      <c r="N30" s="37">
        <f t="shared" si="5"/>
        <v>12.598950476799947</v>
      </c>
      <c r="O30" s="37">
        <f t="shared" si="5"/>
        <v>9.0633988062555133</v>
      </c>
      <c r="P30" s="37">
        <f t="shared" si="5"/>
        <v>8.5197285733289529</v>
      </c>
      <c r="Q30" s="37">
        <f t="shared" si="5"/>
        <v>7.6789344568457176</v>
      </c>
      <c r="R30" s="37">
        <f t="shared" si="5"/>
        <v>6.280726389079117</v>
      </c>
      <c r="S30" s="37">
        <f t="shared" si="5"/>
        <v>5.4743201170911213</v>
      </c>
      <c r="T30" s="37">
        <f t="shared" si="5"/>
        <v>5.4647059580706054</v>
      </c>
      <c r="U30" s="37">
        <f t="shared" si="5"/>
        <v>9.4596563163727119</v>
      </c>
    </row>
    <row r="31" spans="1:21" x14ac:dyDescent="0.2">
      <c r="B31" s="82" t="s">
        <v>26</v>
      </c>
      <c r="C31" s="37">
        <f t="shared" ref="C31:U31" si="6">IFERROR(C12/C$25*100,"--")</f>
        <v>3.2520153466571631</v>
      </c>
      <c r="D31" s="37">
        <f t="shared" si="6"/>
        <v>2.4807895205717347</v>
      </c>
      <c r="E31" s="37">
        <f t="shared" si="6"/>
        <v>2.3687025180098344</v>
      </c>
      <c r="F31" s="37">
        <f t="shared" si="6"/>
        <v>2.7856417112359417</v>
      </c>
      <c r="G31" s="37">
        <f t="shared" si="6"/>
        <v>3.5898335427352648</v>
      </c>
      <c r="H31" s="37">
        <f t="shared" si="6"/>
        <v>3.506214060859731</v>
      </c>
      <c r="I31" s="37">
        <f t="shared" si="6"/>
        <v>2.8249921154240347</v>
      </c>
      <c r="J31" s="37">
        <f t="shared" si="6"/>
        <v>4.1105483895829815</v>
      </c>
      <c r="K31" s="37">
        <f t="shared" si="6"/>
        <v>3.6998810218268603</v>
      </c>
      <c r="L31" s="37">
        <f t="shared" si="6"/>
        <v>3.3448177534747852</v>
      </c>
      <c r="M31" s="37">
        <f t="shared" si="6"/>
        <v>4.0367774895960098</v>
      </c>
      <c r="N31" s="37">
        <f t="shared" si="6"/>
        <v>4.4938547179377348</v>
      </c>
      <c r="O31" s="37">
        <f t="shared" si="6"/>
        <v>3.9273484893554285</v>
      </c>
      <c r="P31" s="37">
        <f t="shared" si="6"/>
        <v>5.085159803032389</v>
      </c>
      <c r="Q31" s="37">
        <f t="shared" si="6"/>
        <v>5.0531913212320063</v>
      </c>
      <c r="R31" s="37">
        <f t="shared" si="6"/>
        <v>4.9586497767577979</v>
      </c>
      <c r="S31" s="37">
        <f t="shared" si="6"/>
        <v>5.0124562837680786</v>
      </c>
      <c r="T31" s="37">
        <f t="shared" si="6"/>
        <v>5.3250423037214878</v>
      </c>
      <c r="U31" s="37">
        <f t="shared" si="6"/>
        <v>4.1976624792750368</v>
      </c>
    </row>
    <row r="32" spans="1:21" x14ac:dyDescent="0.2">
      <c r="B32" s="82" t="s">
        <v>31</v>
      </c>
      <c r="C32" s="37">
        <f t="shared" ref="C32:U32" si="7">IFERROR(C13/C$25*100,"--")</f>
        <v>4.0364402354282394</v>
      </c>
      <c r="D32" s="37">
        <f t="shared" si="7"/>
        <v>3.7806914193980217</v>
      </c>
      <c r="E32" s="37">
        <f t="shared" si="7"/>
        <v>4.5464056377186184</v>
      </c>
      <c r="F32" s="37">
        <f t="shared" si="7"/>
        <v>4.1066870120859846</v>
      </c>
      <c r="G32" s="37">
        <f t="shared" si="7"/>
        <v>6.8323604141401599</v>
      </c>
      <c r="H32" s="37">
        <f t="shared" si="7"/>
        <v>6.1548985575475346</v>
      </c>
      <c r="I32" s="37">
        <f t="shared" si="7"/>
        <v>5.7920724017963021</v>
      </c>
      <c r="J32" s="37">
        <f t="shared" si="7"/>
        <v>3.4426401837961507</v>
      </c>
      <c r="K32" s="37">
        <f t="shared" si="7"/>
        <v>3.0679390625177132</v>
      </c>
      <c r="L32" s="37">
        <f t="shared" si="7"/>
        <v>2.9584274038782254</v>
      </c>
      <c r="M32" s="37">
        <f t="shared" si="7"/>
        <v>3.0353993531445544</v>
      </c>
      <c r="N32" s="37">
        <f t="shared" si="7"/>
        <v>2.7442320149223964</v>
      </c>
      <c r="O32" s="37">
        <f t="shared" si="7"/>
        <v>3.1870437624146999</v>
      </c>
      <c r="P32" s="37">
        <f t="shared" si="7"/>
        <v>2.6206509172855679</v>
      </c>
      <c r="Q32" s="37">
        <f t="shared" si="7"/>
        <v>3.0740663045533254</v>
      </c>
      <c r="R32" s="37">
        <f t="shared" si="7"/>
        <v>2.8246586990221587</v>
      </c>
      <c r="S32" s="37">
        <f t="shared" si="7"/>
        <v>2.9946074282766384</v>
      </c>
      <c r="T32" s="37">
        <f t="shared" si="7"/>
        <v>2.8277645213136848</v>
      </c>
      <c r="U32" s="37">
        <f t="shared" si="7"/>
        <v>3.4462582472788807</v>
      </c>
    </row>
    <row r="33" spans="1:21" x14ac:dyDescent="0.2">
      <c r="B33" s="82" t="s">
        <v>44</v>
      </c>
      <c r="C33" s="37">
        <f t="shared" ref="C33:U33" si="8">IFERROR(C14/C$25*100,"--")</f>
        <v>1.0377139247615856</v>
      </c>
      <c r="D33" s="37">
        <f t="shared" si="8"/>
        <v>1.126151009011533</v>
      </c>
      <c r="E33" s="37">
        <f t="shared" si="8"/>
        <v>1.3199203585393808</v>
      </c>
      <c r="F33" s="37">
        <f t="shared" si="8"/>
        <v>1.5724658551481598</v>
      </c>
      <c r="G33" s="37">
        <f t="shared" si="8"/>
        <v>1.3827667286637237</v>
      </c>
      <c r="H33" s="37">
        <f t="shared" si="8"/>
        <v>1.1956977903321013</v>
      </c>
      <c r="I33" s="37">
        <f t="shared" si="8"/>
        <v>1.2448120827625451</v>
      </c>
      <c r="J33" s="37">
        <f t="shared" si="8"/>
        <v>1.5549859316144383</v>
      </c>
      <c r="K33" s="37">
        <f t="shared" si="8"/>
        <v>1.4997279785640882</v>
      </c>
      <c r="L33" s="37">
        <f t="shared" si="8"/>
        <v>1.1577233504049294</v>
      </c>
      <c r="M33" s="37">
        <f t="shared" si="8"/>
        <v>1.6526194079818539</v>
      </c>
      <c r="N33" s="37">
        <f t="shared" si="8"/>
        <v>1.3741438648482418</v>
      </c>
      <c r="O33" s="37">
        <f t="shared" si="8"/>
        <v>1.7509991113661059</v>
      </c>
      <c r="P33" s="37">
        <f t="shared" si="8"/>
        <v>1.7034672187210338</v>
      </c>
      <c r="Q33" s="37">
        <f t="shared" si="8"/>
        <v>1.8858615784034645</v>
      </c>
      <c r="R33" s="37">
        <f t="shared" si="8"/>
        <v>2.5209488091395671</v>
      </c>
      <c r="S33" s="37">
        <f t="shared" si="8"/>
        <v>2.3496324799202828</v>
      </c>
      <c r="T33" s="37">
        <f t="shared" si="8"/>
        <v>2.40268948468308</v>
      </c>
      <c r="U33" s="37">
        <f t="shared" si="8"/>
        <v>1.6342188737855385</v>
      </c>
    </row>
    <row r="34" spans="1:21" x14ac:dyDescent="0.2">
      <c r="B34" s="82"/>
      <c r="C34" s="37">
        <f t="shared" ref="C34:U34" si="9">IFERROR(C15/C$25*100,"--")</f>
        <v>7.1372993394515305</v>
      </c>
      <c r="D34" s="37">
        <f t="shared" si="9"/>
        <v>6.5702856884529997</v>
      </c>
      <c r="E34" s="37">
        <f t="shared" si="9"/>
        <v>6.7027173213712432</v>
      </c>
      <c r="F34" s="37">
        <f t="shared" si="9"/>
        <v>7.4396581011803171</v>
      </c>
      <c r="G34" s="37">
        <f t="shared" si="9"/>
        <v>7.5345184596312107</v>
      </c>
      <c r="H34" s="37">
        <f t="shared" si="9"/>
        <v>7.3625371005807292</v>
      </c>
      <c r="I34" s="37">
        <f t="shared" si="9"/>
        <v>8.5862372941005987</v>
      </c>
      <c r="J34" s="37">
        <f t="shared" si="9"/>
        <v>9.6772610663916936</v>
      </c>
      <c r="K34" s="37">
        <f t="shared" si="9"/>
        <v>10.605022026479698</v>
      </c>
      <c r="L34" s="37">
        <f t="shared" si="9"/>
        <v>4.6795553950201167</v>
      </c>
      <c r="M34" s="37">
        <f t="shared" si="9"/>
        <v>6.2946626693627108</v>
      </c>
      <c r="N34" s="37">
        <f t="shared" si="9"/>
        <v>7.1880549159925229</v>
      </c>
      <c r="O34" s="37" t="str">
        <f t="shared" si="9"/>
        <v>--</v>
      </c>
      <c r="P34" s="37">
        <f t="shared" si="9"/>
        <v>7.5895977837378377</v>
      </c>
      <c r="Q34" s="37">
        <f t="shared" si="9"/>
        <v>7.593943579288009</v>
      </c>
      <c r="R34" s="37">
        <f t="shared" si="9"/>
        <v>7.1271330315966459</v>
      </c>
      <c r="S34" s="37">
        <f t="shared" si="9"/>
        <v>6.5369346908448405</v>
      </c>
      <c r="T34" s="37">
        <f t="shared" si="9"/>
        <v>6.7005590882704098</v>
      </c>
      <c r="U34" s="37">
        <f t="shared" si="9"/>
        <v>7.3426460468857453</v>
      </c>
    </row>
    <row r="35" spans="1:21" x14ac:dyDescent="0.2">
      <c r="B35" s="82"/>
      <c r="C35" s="37">
        <f t="shared" ref="C35:U35" si="10">IFERROR(C16/C$25*100,"--")</f>
        <v>0</v>
      </c>
      <c r="D35" s="37">
        <f t="shared" si="10"/>
        <v>2.3784737002905582E-2</v>
      </c>
      <c r="E35" s="37">
        <f t="shared" si="10"/>
        <v>1.8649476903256992E-2</v>
      </c>
      <c r="F35" s="37">
        <f t="shared" si="10"/>
        <v>1.9032397049737491E-2</v>
      </c>
      <c r="G35" s="37">
        <f t="shared" si="10"/>
        <v>2.8672423875971645E-2</v>
      </c>
      <c r="H35" s="37">
        <f t="shared" si="10"/>
        <v>3.5540776318661614E-2</v>
      </c>
      <c r="I35" s="37">
        <f t="shared" si="10"/>
        <v>4.893172684502517E-2</v>
      </c>
      <c r="J35" s="37">
        <f t="shared" si="10"/>
        <v>4.8089662646828651E-2</v>
      </c>
      <c r="K35" s="37">
        <f t="shared" si="10"/>
        <v>4.2139162595146322E-2</v>
      </c>
      <c r="L35" s="37">
        <f t="shared" si="10"/>
        <v>8.8484760492860588E-3</v>
      </c>
      <c r="M35" s="37">
        <f t="shared" si="10"/>
        <v>1.3695593526805305E-2</v>
      </c>
      <c r="N35" s="37">
        <f t="shared" si="10"/>
        <v>1.6063492392365989E-2</v>
      </c>
      <c r="O35" s="37" t="str">
        <f t="shared" si="10"/>
        <v>--</v>
      </c>
      <c r="P35" s="37">
        <f t="shared" si="10"/>
        <v>2.6310252611382826E-2</v>
      </c>
      <c r="Q35" s="37">
        <f t="shared" si="10"/>
        <v>4.7595671941879553E-2</v>
      </c>
      <c r="R35" s="37">
        <f t="shared" si="10"/>
        <v>5.4766125865543372E-2</v>
      </c>
      <c r="S35" s="37">
        <f t="shared" si="10"/>
        <v>6.1583332178250988E-2</v>
      </c>
      <c r="T35" s="37">
        <f t="shared" si="10"/>
        <v>9.9125041776504066E-2</v>
      </c>
      <c r="U35" s="37">
        <f t="shared" si="10"/>
        <v>3.1729136555899859E-2</v>
      </c>
    </row>
    <row r="36" spans="1:21" x14ac:dyDescent="0.2">
      <c r="B36" s="82"/>
      <c r="C36" s="37">
        <f t="shared" ref="C36:U36" si="11">IFERROR(C17/C$25*100,"--")</f>
        <v>1.6926026819588007E-3</v>
      </c>
      <c r="D36" s="37">
        <f t="shared" si="11"/>
        <v>6.2481167027846349E-3</v>
      </c>
      <c r="E36" s="37">
        <f t="shared" si="11"/>
        <v>1.0641824862435438E-2</v>
      </c>
      <c r="F36" s="37">
        <f t="shared" si="11"/>
        <v>1.5933806575936526E-2</v>
      </c>
      <c r="G36" s="37">
        <f t="shared" si="11"/>
        <v>2.1665314822800017E-2</v>
      </c>
      <c r="H36" s="37">
        <f t="shared" si="11"/>
        <v>1.9558844844296885E-2</v>
      </c>
      <c r="I36" s="37">
        <f t="shared" si="11"/>
        <v>2.664880511930268E-2</v>
      </c>
      <c r="J36" s="37">
        <f t="shared" si="11"/>
        <v>3.9602952205181514E-2</v>
      </c>
      <c r="K36" s="37">
        <f t="shared" si="11"/>
        <v>2.3284047028420553E-2</v>
      </c>
      <c r="L36" s="37">
        <f t="shared" si="11"/>
        <v>1.3034647097762952E-2</v>
      </c>
      <c r="M36" s="37">
        <f t="shared" si="11"/>
        <v>1.3298435305657221E-2</v>
      </c>
      <c r="N36" s="37">
        <f t="shared" si="11"/>
        <v>2.0622699957315076E-2</v>
      </c>
      <c r="O36" s="37" t="str">
        <f t="shared" si="11"/>
        <v>--</v>
      </c>
      <c r="P36" s="37">
        <f t="shared" si="11"/>
        <v>1.6860712645528114E-2</v>
      </c>
      <c r="Q36" s="37">
        <f t="shared" si="11"/>
        <v>1.8603386753318369E-2</v>
      </c>
      <c r="R36" s="37">
        <f t="shared" si="11"/>
        <v>1.5652625347080638E-2</v>
      </c>
      <c r="S36" s="37">
        <f t="shared" si="11"/>
        <v>1.9027153005610503E-2</v>
      </c>
      <c r="T36" s="37">
        <f t="shared" si="11"/>
        <v>3.6876536874896539E-2</v>
      </c>
      <c r="U36" s="37">
        <f t="shared" si="11"/>
        <v>1.8729684304179869E-2</v>
      </c>
    </row>
    <row r="37" spans="1:21" x14ac:dyDescent="0.2">
      <c r="B37" s="82"/>
      <c r="C37" s="37">
        <f t="shared" ref="C37:U37" si="12">IFERROR(C18/C$25*100,"--")</f>
        <v>2.0992770322507798E-3</v>
      </c>
      <c r="D37" s="37">
        <f t="shared" si="12"/>
        <v>1.0547120630160793E-2</v>
      </c>
      <c r="E37" s="37">
        <f t="shared" si="12"/>
        <v>1.1869628240163814E-2</v>
      </c>
      <c r="F37" s="37">
        <f t="shared" si="12"/>
        <v>1.338911248019063E-2</v>
      </c>
      <c r="G37" s="37">
        <f t="shared" si="12"/>
        <v>2.5057890097081866E-2</v>
      </c>
      <c r="H37" s="37">
        <f t="shared" si="12"/>
        <v>2.6401875542291436E-2</v>
      </c>
      <c r="I37" s="37">
        <f t="shared" si="12"/>
        <v>3.9991550833849906E-2</v>
      </c>
      <c r="J37" s="37">
        <f t="shared" si="12"/>
        <v>5.575284639869818E-2</v>
      </c>
      <c r="K37" s="37">
        <f t="shared" si="12"/>
        <v>4.9747300914145712E-2</v>
      </c>
      <c r="L37" s="37">
        <f t="shared" si="12"/>
        <v>2.1407499906358939E-2</v>
      </c>
      <c r="M37" s="37">
        <f t="shared" si="12"/>
        <v>2.5793470110618007E-2</v>
      </c>
      <c r="N37" s="37">
        <f t="shared" si="12"/>
        <v>4.0897693570314336E-2</v>
      </c>
      <c r="O37" s="37" t="str">
        <f t="shared" si="12"/>
        <v>--</v>
      </c>
      <c r="P37" s="37">
        <f t="shared" si="12"/>
        <v>3.3605161821049175E-2</v>
      </c>
      <c r="Q37" s="37">
        <f t="shared" si="12"/>
        <v>3.7466775865591356E-2</v>
      </c>
      <c r="R37" s="37">
        <f t="shared" si="12"/>
        <v>3.4271328376122276E-2</v>
      </c>
      <c r="S37" s="37">
        <f t="shared" si="12"/>
        <v>4.2376459109533492E-2</v>
      </c>
      <c r="T37" s="37">
        <f t="shared" si="12"/>
        <v>5.5523262416583577E-2</v>
      </c>
      <c r="U37" s="37">
        <f t="shared" si="12"/>
        <v>3.367716675513454E-2</v>
      </c>
    </row>
    <row r="38" spans="1:21" x14ac:dyDescent="0.2">
      <c r="B38" s="82"/>
      <c r="C38" s="37">
        <f t="shared" ref="C38:U38" si="13">IFERROR(C19/C$25*100,"--")</f>
        <v>1.9383906114965653E-5</v>
      </c>
      <c r="D38" s="37">
        <f t="shared" si="13"/>
        <v>1.9865364312151731E-3</v>
      </c>
      <c r="E38" s="37">
        <f t="shared" si="13"/>
        <v>3.1274005396053637E-3</v>
      </c>
      <c r="F38" s="37">
        <f t="shared" si="13"/>
        <v>3.7109527589937147E-3</v>
      </c>
      <c r="G38" s="37">
        <f t="shared" si="13"/>
        <v>1.159769781769588E-2</v>
      </c>
      <c r="H38" s="37">
        <f t="shared" si="13"/>
        <v>1.1229109815683839E-2</v>
      </c>
      <c r="I38" s="37">
        <f t="shared" si="13"/>
        <v>1.7183636521697188E-2</v>
      </c>
      <c r="J38" s="37">
        <f t="shared" si="13"/>
        <v>2.3095858612263188E-2</v>
      </c>
      <c r="K38" s="37">
        <f t="shared" si="13"/>
        <v>2.5226477496745205E-2</v>
      </c>
      <c r="L38" s="37">
        <f t="shared" si="13"/>
        <v>1.1471926404401481E-2</v>
      </c>
      <c r="M38" s="37">
        <f t="shared" si="13"/>
        <v>1.3130258544695551E-2</v>
      </c>
      <c r="N38" s="37">
        <f t="shared" si="13"/>
        <v>1.3198681250685585E-2</v>
      </c>
      <c r="O38" s="37" t="str">
        <f t="shared" si="13"/>
        <v>--</v>
      </c>
      <c r="P38" s="37">
        <f t="shared" si="13"/>
        <v>2.334573242793922E-2</v>
      </c>
      <c r="Q38" s="37">
        <f t="shared" si="13"/>
        <v>2.5017380804258593E-2</v>
      </c>
      <c r="R38" s="37">
        <f t="shared" si="13"/>
        <v>1.4557454773448025E-2</v>
      </c>
      <c r="S38" s="37">
        <f t="shared" si="13"/>
        <v>1.9821954747003202E-2</v>
      </c>
      <c r="T38" s="37">
        <f t="shared" si="13"/>
        <v>2.9073939702767917E-2</v>
      </c>
      <c r="U38" s="37">
        <f t="shared" si="13"/>
        <v>1.6646584756860549E-2</v>
      </c>
    </row>
    <row r="39" spans="1:21" x14ac:dyDescent="0.2">
      <c r="B39" s="82"/>
      <c r="C39" s="37">
        <f t="shared" ref="C39:U39" si="14">IFERROR(C20/C$25*100,"--")</f>
        <v>6.9444782047475937E-4</v>
      </c>
      <c r="D39" s="37">
        <f t="shared" si="14"/>
        <v>3.8231316253267402E-4</v>
      </c>
      <c r="E39" s="37">
        <f t="shared" si="14"/>
        <v>6.5899193018169441E-4</v>
      </c>
      <c r="F39" s="37">
        <f t="shared" si="14"/>
        <v>2.1424658175725284E-3</v>
      </c>
      <c r="G39" s="37">
        <f t="shared" si="14"/>
        <v>4.8456838124793147E-3</v>
      </c>
      <c r="H39" s="37">
        <f t="shared" si="14"/>
        <v>6.3296963712733568E-3</v>
      </c>
      <c r="I39" s="37">
        <f t="shared" si="14"/>
        <v>8.8612692649755239E-3</v>
      </c>
      <c r="J39" s="37">
        <f t="shared" si="14"/>
        <v>1.7640497734226806E-2</v>
      </c>
      <c r="K39" s="37">
        <f t="shared" si="14"/>
        <v>1.7477940654735621E-2</v>
      </c>
      <c r="L39" s="37">
        <f t="shared" si="14"/>
        <v>4.0318205944869616E-3</v>
      </c>
      <c r="M39" s="37">
        <f t="shared" si="14"/>
        <v>9.3999340095629255E-3</v>
      </c>
      <c r="N39" s="37">
        <f t="shared" si="14"/>
        <v>6.4890610607213784E-3</v>
      </c>
      <c r="O39" s="37" t="str">
        <f t="shared" si="14"/>
        <v>--</v>
      </c>
      <c r="P39" s="37">
        <f t="shared" si="14"/>
        <v>7.2430938039063694E-3</v>
      </c>
      <c r="Q39" s="37">
        <f t="shared" si="14"/>
        <v>7.6792433469817312E-3</v>
      </c>
      <c r="R39" s="37">
        <f t="shared" si="14"/>
        <v>6.5391101447859574E-3</v>
      </c>
      <c r="S39" s="37">
        <f t="shared" si="14"/>
        <v>7.2323236735532034E-3</v>
      </c>
      <c r="T39" s="37">
        <f t="shared" si="14"/>
        <v>9.2820851551772467E-3</v>
      </c>
      <c r="U39" s="37">
        <f t="shared" si="14"/>
        <v>7.8607810544041746E-3</v>
      </c>
    </row>
    <row r="40" spans="1:21" x14ac:dyDescent="0.2">
      <c r="B40" s="82"/>
      <c r="C40" s="37">
        <f t="shared" ref="C40:U40" si="15">IFERROR(C21/C$25*100,"--")</f>
        <v>0.9814351957289531</v>
      </c>
      <c r="D40" s="37">
        <f t="shared" si="15"/>
        <v>0.95757810122122622</v>
      </c>
      <c r="E40" s="37">
        <f t="shared" si="15"/>
        <v>0.82646269549464313</v>
      </c>
      <c r="F40" s="37">
        <f t="shared" si="15"/>
        <v>0.6884095006370794</v>
      </c>
      <c r="G40" s="37">
        <f t="shared" si="15"/>
        <v>0.61169969897385879</v>
      </c>
      <c r="H40" s="37">
        <f t="shared" si="15"/>
        <v>0.50072294376219906</v>
      </c>
      <c r="I40" s="37">
        <f t="shared" si="15"/>
        <v>0.532575701753771</v>
      </c>
      <c r="J40" s="37">
        <f t="shared" si="15"/>
        <v>0.82965876459479304</v>
      </c>
      <c r="K40" s="37">
        <f t="shared" si="15"/>
        <v>1.0601356335826964</v>
      </c>
      <c r="L40" s="37">
        <f t="shared" si="15"/>
        <v>0.33016475863669686</v>
      </c>
      <c r="M40" s="37">
        <f t="shared" si="15"/>
        <v>0.42815512900046798</v>
      </c>
      <c r="N40" s="37">
        <f t="shared" si="15"/>
        <v>0.66604035561428632</v>
      </c>
      <c r="O40" s="37" t="str">
        <f t="shared" si="15"/>
        <v>--</v>
      </c>
      <c r="P40" s="37">
        <f t="shared" si="15"/>
        <v>0.61902257481247602</v>
      </c>
      <c r="Q40" s="37">
        <f t="shared" si="15"/>
        <v>0.33759567438382393</v>
      </c>
      <c r="R40" s="37">
        <f t="shared" si="15"/>
        <v>0.30385547780546934</v>
      </c>
      <c r="S40" s="37">
        <f t="shared" si="15"/>
        <v>0.27397107694133993</v>
      </c>
      <c r="T40" s="37">
        <f t="shared" si="15"/>
        <v>0.24436330089186559</v>
      </c>
      <c r="U40" s="37">
        <f t="shared" si="15"/>
        <v>0.53233081197301857</v>
      </c>
    </row>
    <row r="41" spans="1:21" x14ac:dyDescent="0.2">
      <c r="B41" s="82"/>
      <c r="C41" s="37">
        <f t="shared" ref="C41:U41" si="16">IFERROR(C22/C$25*100,"--")</f>
        <v>0.98594090716975258</v>
      </c>
      <c r="D41" s="37">
        <f t="shared" si="16"/>
        <v>1.0005269251508253</v>
      </c>
      <c r="E41" s="37">
        <f t="shared" si="16"/>
        <v>0.87141001797028639</v>
      </c>
      <c r="F41" s="37">
        <f t="shared" si="16"/>
        <v>0.74261823531951021</v>
      </c>
      <c r="G41" s="37">
        <f t="shared" si="16"/>
        <v>0.7035387093998875</v>
      </c>
      <c r="H41" s="37">
        <f t="shared" si="16"/>
        <v>0.59978324665440619</v>
      </c>
      <c r="I41" s="37">
        <f t="shared" si="16"/>
        <v>0.67419269033862139</v>
      </c>
      <c r="J41" s="37">
        <f t="shared" si="16"/>
        <v>1.0138405821919911</v>
      </c>
      <c r="K41" s="37">
        <f t="shared" si="16"/>
        <v>1.2180105622718895</v>
      </c>
      <c r="L41" s="37">
        <f t="shared" si="16"/>
        <v>0.38895912868899329</v>
      </c>
      <c r="M41" s="37">
        <f t="shared" si="16"/>
        <v>0.50347282049780695</v>
      </c>
      <c r="N41" s="37">
        <f t="shared" si="16"/>
        <v>0.76331198384568866</v>
      </c>
      <c r="O41" s="37" t="str">
        <f t="shared" si="16"/>
        <v>--</v>
      </c>
      <c r="P41" s="37">
        <f t="shared" si="16"/>
        <v>0.7263875281222818</v>
      </c>
      <c r="Q41" s="37">
        <f t="shared" si="16"/>
        <v>0.47395813309585344</v>
      </c>
      <c r="R41" s="37">
        <f t="shared" si="16"/>
        <v>0.42964212231244964</v>
      </c>
      <c r="S41" s="37">
        <f t="shared" si="16"/>
        <v>0.42401229965529136</v>
      </c>
      <c r="T41" s="37">
        <f t="shared" si="16"/>
        <v>0.47424416681779485</v>
      </c>
      <c r="U41" s="37">
        <f t="shared" si="16"/>
        <v>0.64097416539949759</v>
      </c>
    </row>
    <row r="42" spans="1:21" x14ac:dyDescent="0.2">
      <c r="A42" s="105"/>
      <c r="B42" s="35" t="s">
        <v>79</v>
      </c>
      <c r="C42" s="37">
        <f t="shared" ref="C42:U42" si="17">IFERROR(C23/C$25*100,"--")</f>
        <v>71.837499337942688</v>
      </c>
      <c r="D42" s="37">
        <f t="shared" si="17"/>
        <v>64.259959142919527</v>
      </c>
      <c r="E42" s="37">
        <f t="shared" si="17"/>
        <v>66.180411845776703</v>
      </c>
      <c r="F42" s="37">
        <f t="shared" si="17"/>
        <v>66.34573094163477</v>
      </c>
      <c r="G42" s="37">
        <f t="shared" si="17"/>
        <v>67.110238431981799</v>
      </c>
      <c r="H42" s="37">
        <f t="shared" si="17"/>
        <v>69.038679705422297</v>
      </c>
      <c r="I42" s="37">
        <f t="shared" si="17"/>
        <v>69.236487770479826</v>
      </c>
      <c r="J42" s="37">
        <f t="shared" si="17"/>
        <v>69.243300968870145</v>
      </c>
      <c r="K42" s="37">
        <f t="shared" si="17"/>
        <v>66.867051628595974</v>
      </c>
      <c r="L42" s="37">
        <f t="shared" si="17"/>
        <v>65.651660562227008</v>
      </c>
      <c r="M42" s="37">
        <f t="shared" si="17"/>
        <v>65.85859329293217</v>
      </c>
      <c r="N42" s="37">
        <f t="shared" si="17"/>
        <v>62.33888343229431</v>
      </c>
      <c r="O42" s="37">
        <f t="shared" si="17"/>
        <v>61.409347773028244</v>
      </c>
      <c r="P42" s="37">
        <f t="shared" si="17"/>
        <v>60.496016832090916</v>
      </c>
      <c r="Q42" s="37">
        <f t="shared" si="17"/>
        <v>59.389764611284299</v>
      </c>
      <c r="R42" s="37">
        <f t="shared" si="17"/>
        <v>59.120039828465977</v>
      </c>
      <c r="S42" s="37">
        <f t="shared" si="17"/>
        <v>59.880283343133932</v>
      </c>
      <c r="T42" s="37">
        <f t="shared" si="17"/>
        <v>57.253332086543097</v>
      </c>
      <c r="U42" s="37">
        <f t="shared" si="17"/>
        <v>63.783708411564092</v>
      </c>
    </row>
    <row r="43" spans="1:21" x14ac:dyDescent="0.2">
      <c r="A43" s="105"/>
      <c r="B43" s="35" t="s">
        <v>151</v>
      </c>
      <c r="C43" s="37">
        <f t="shared" ref="C43:U43" si="18">IFERROR(C24/C$25*100,"--")</f>
        <v>28.162500662057315</v>
      </c>
      <c r="D43" s="37">
        <f t="shared" si="18"/>
        <v>35.740040857080466</v>
      </c>
      <c r="E43" s="37">
        <f t="shared" si="18"/>
        <v>33.819588154223304</v>
      </c>
      <c r="F43" s="37">
        <f t="shared" si="18"/>
        <v>33.654269058365223</v>
      </c>
      <c r="G43" s="37">
        <f t="shared" si="18"/>
        <v>32.889761568018194</v>
      </c>
      <c r="H43" s="37">
        <f t="shared" si="18"/>
        <v>30.961320294577714</v>
      </c>
      <c r="I43" s="37">
        <f t="shared" si="18"/>
        <v>30.763512229520167</v>
      </c>
      <c r="J43" s="37">
        <f t="shared" si="18"/>
        <v>30.756699031129852</v>
      </c>
      <c r="K43" s="37">
        <f t="shared" si="18"/>
        <v>33.132948371404019</v>
      </c>
      <c r="L43" s="37">
        <f t="shared" si="18"/>
        <v>34.348339437772985</v>
      </c>
      <c r="M43" s="37">
        <f t="shared" si="18"/>
        <v>34.141406707067816</v>
      </c>
      <c r="N43" s="37">
        <f t="shared" si="18"/>
        <v>37.66111656770569</v>
      </c>
      <c r="O43" s="37">
        <f t="shared" si="18"/>
        <v>38.590652226971763</v>
      </c>
      <c r="P43" s="37">
        <f t="shared" si="18"/>
        <v>39.503983167909091</v>
      </c>
      <c r="Q43" s="37">
        <f t="shared" si="18"/>
        <v>40.610235388715694</v>
      </c>
      <c r="R43" s="37">
        <f t="shared" si="18"/>
        <v>40.879960171534023</v>
      </c>
      <c r="S43" s="37">
        <f t="shared" si="18"/>
        <v>40.119716656866075</v>
      </c>
      <c r="T43" s="37">
        <f t="shared" si="18"/>
        <v>42.746667913456911</v>
      </c>
      <c r="U43" s="37">
        <f t="shared" si="18"/>
        <v>36.216291588435936</v>
      </c>
    </row>
    <row r="44" spans="1:21" x14ac:dyDescent="0.2">
      <c r="A44" s="105"/>
      <c r="B44" s="35" t="s">
        <v>152</v>
      </c>
      <c r="C44" s="37">
        <f t="shared" ref="C44:U44" si="19">IFERROR(C25/C$25*100,"--")</f>
        <v>100</v>
      </c>
      <c r="D44" s="37">
        <f t="shared" si="19"/>
        <v>100</v>
      </c>
      <c r="E44" s="37">
        <f t="shared" si="19"/>
        <v>100</v>
      </c>
      <c r="F44" s="37">
        <f t="shared" si="19"/>
        <v>100</v>
      </c>
      <c r="G44" s="37">
        <f t="shared" si="19"/>
        <v>100</v>
      </c>
      <c r="H44" s="37">
        <f t="shared" si="19"/>
        <v>100</v>
      </c>
      <c r="I44" s="37">
        <f t="shared" si="19"/>
        <v>100</v>
      </c>
      <c r="J44" s="37">
        <f t="shared" si="19"/>
        <v>100</v>
      </c>
      <c r="K44" s="37">
        <f t="shared" si="19"/>
        <v>100</v>
      </c>
      <c r="L44" s="37">
        <f t="shared" si="19"/>
        <v>100</v>
      </c>
      <c r="M44" s="37">
        <f t="shared" si="19"/>
        <v>100</v>
      </c>
      <c r="N44" s="37">
        <f t="shared" si="19"/>
        <v>100</v>
      </c>
      <c r="O44" s="37">
        <f t="shared" si="19"/>
        <v>100</v>
      </c>
      <c r="P44" s="37">
        <f t="shared" si="19"/>
        <v>100</v>
      </c>
      <c r="Q44" s="37">
        <f t="shared" si="19"/>
        <v>100</v>
      </c>
      <c r="R44" s="37">
        <f t="shared" si="19"/>
        <v>100</v>
      </c>
      <c r="S44" s="37">
        <f t="shared" si="19"/>
        <v>100</v>
      </c>
      <c r="T44" s="37">
        <f t="shared" si="19"/>
        <v>100</v>
      </c>
      <c r="U44" s="37">
        <f t="shared" si="19"/>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2" t="s">
        <v>34</v>
      </c>
      <c r="C47" s="38" t="s">
        <v>28</v>
      </c>
      <c r="D47" s="39">
        <f>IFERROR(IF(C9=0,"--",(D9/C9)*100-100),"--")</f>
        <v>203.73335477236537</v>
      </c>
      <c r="E47" s="39">
        <f t="shared" ref="E47:T47" si="20">IFERROR(IF(D9=0,"--",(E9/D9)*100-100),"--")</f>
        <v>9.8465479613302875</v>
      </c>
      <c r="F47" s="39">
        <f t="shared" si="20"/>
        <v>53.759295291050108</v>
      </c>
      <c r="G47" s="39">
        <f t="shared" si="20"/>
        <v>87.622978200454696</v>
      </c>
      <c r="H47" s="39">
        <f t="shared" si="20"/>
        <v>37.194737292539543</v>
      </c>
      <c r="I47" s="39">
        <f t="shared" si="20"/>
        <v>24.991633847106741</v>
      </c>
      <c r="J47" s="39">
        <f t="shared" si="20"/>
        <v>-8.72408883154921</v>
      </c>
      <c r="K47" s="39">
        <f t="shared" si="20"/>
        <v>14.218707379223147</v>
      </c>
      <c r="L47" s="39">
        <f t="shared" si="20"/>
        <v>84.328035088150045</v>
      </c>
      <c r="M47" s="39">
        <f t="shared" si="20"/>
        <v>11.835813995608532</v>
      </c>
      <c r="N47" s="39">
        <f t="shared" si="20"/>
        <v>-10.795457315934243</v>
      </c>
      <c r="O47" s="39">
        <f t="shared" si="20"/>
        <v>-43.164196276639665</v>
      </c>
      <c r="P47" s="39">
        <f t="shared" si="20"/>
        <v>83.531220011438677</v>
      </c>
      <c r="Q47" s="39">
        <f t="shared" si="20"/>
        <v>3.0686330078808339</v>
      </c>
      <c r="R47" s="39">
        <f t="shared" si="20"/>
        <v>8.4831082448107367</v>
      </c>
      <c r="S47" s="39">
        <f t="shared" si="20"/>
        <v>-0.99958636318035587</v>
      </c>
      <c r="T47" s="39">
        <f t="shared" si="20"/>
        <v>-6.1702082015065685</v>
      </c>
      <c r="U47" s="39">
        <f>IFERROR(POWER(T9/C9,1/21)*100-100,"--")</f>
        <v>18.331084534977208</v>
      </c>
    </row>
    <row r="48" spans="1:21" x14ac:dyDescent="0.2">
      <c r="B48" s="82" t="s">
        <v>41</v>
      </c>
      <c r="C48" s="38" t="s">
        <v>28</v>
      </c>
      <c r="D48" s="39">
        <f t="shared" ref="D48:T48" si="21">IFERROR(IF(C10=0,"--",(D10/C10)*100-100),"--")</f>
        <v>74.159112143568933</v>
      </c>
      <c r="E48" s="39">
        <f t="shared" si="21"/>
        <v>2.8139124083394194</v>
      </c>
      <c r="F48" s="39">
        <f t="shared" si="21"/>
        <v>59.104827908250343</v>
      </c>
      <c r="G48" s="39">
        <f t="shared" si="21"/>
        <v>156.1677350322143</v>
      </c>
      <c r="H48" s="39">
        <f t="shared" si="21"/>
        <v>73.591684224053523</v>
      </c>
      <c r="I48" s="39">
        <f t="shared" si="21"/>
        <v>32.735060850075598</v>
      </c>
      <c r="J48" s="39">
        <f t="shared" si="21"/>
        <v>-12.842265991270366</v>
      </c>
      <c r="K48" s="39">
        <f t="shared" si="21"/>
        <v>-7.2034956585197563</v>
      </c>
      <c r="L48" s="39">
        <f t="shared" si="21"/>
        <v>59.092850657752166</v>
      </c>
      <c r="M48" s="39">
        <f t="shared" si="21"/>
        <v>-2.6461579271587823</v>
      </c>
      <c r="N48" s="39">
        <f t="shared" si="21"/>
        <v>-0.82678614399847561</v>
      </c>
      <c r="O48" s="39">
        <f t="shared" si="21"/>
        <v>-5.2058504349861465</v>
      </c>
      <c r="P48" s="39">
        <f t="shared" si="21"/>
        <v>11.203356632316513</v>
      </c>
      <c r="Q48" s="39">
        <f t="shared" si="21"/>
        <v>-2.2079601731035297</v>
      </c>
      <c r="R48" s="39">
        <f t="shared" si="21"/>
        <v>7.6700244691009942</v>
      </c>
      <c r="S48" s="39">
        <f t="shared" si="21"/>
        <v>5.1466928136014047</v>
      </c>
      <c r="T48" s="39">
        <f t="shared" si="21"/>
        <v>-16.923710435734989</v>
      </c>
      <c r="U48" s="39">
        <f t="shared" ref="U48:U63" si="22">IFERROR(POWER(T10/C10,1/21)*100-100,"--")</f>
        <v>15.402589009935014</v>
      </c>
    </row>
    <row r="49" spans="1:21" x14ac:dyDescent="0.2">
      <c r="B49" s="82" t="s">
        <v>29</v>
      </c>
      <c r="C49" s="38" t="s">
        <v>28</v>
      </c>
      <c r="D49" s="39">
        <f t="shared" ref="D49:T49" si="23">IFERROR(IF(C11=0,"--",(D11/C11)*100-100),"--")</f>
        <v>107.57155528342827</v>
      </c>
      <c r="E49" s="39">
        <f t="shared" si="23"/>
        <v>48.779156621295868</v>
      </c>
      <c r="F49" s="39">
        <f t="shared" si="23"/>
        <v>15.430221063366531</v>
      </c>
      <c r="G49" s="39">
        <f t="shared" si="23"/>
        <v>40.143101096524447</v>
      </c>
      <c r="H49" s="39">
        <f t="shared" si="23"/>
        <v>-3.2833027457934492</v>
      </c>
      <c r="I49" s="39">
        <f t="shared" si="23"/>
        <v>-1.5557092564953479</v>
      </c>
      <c r="J49" s="39">
        <f t="shared" si="23"/>
        <v>-3.5022970076578872</v>
      </c>
      <c r="K49" s="39">
        <f t="shared" si="23"/>
        <v>11.879819839844146</v>
      </c>
      <c r="L49" s="39">
        <f t="shared" si="23"/>
        <v>97.156588483390465</v>
      </c>
      <c r="M49" s="39">
        <f t="shared" si="23"/>
        <v>73.814500800070249</v>
      </c>
      <c r="N49" s="39">
        <f t="shared" si="23"/>
        <v>-0.8251931061675748</v>
      </c>
      <c r="O49" s="39">
        <f t="shared" si="23"/>
        <v>-49.941569851340759</v>
      </c>
      <c r="P49" s="39">
        <f t="shared" si="23"/>
        <v>36.781243021405885</v>
      </c>
      <c r="Q49" s="39">
        <f t="shared" si="23"/>
        <v>-7.3188409652255189</v>
      </c>
      <c r="R49" s="39">
        <f t="shared" si="23"/>
        <v>-13.297247557686049</v>
      </c>
      <c r="S49" s="39">
        <f t="shared" si="23"/>
        <v>-14.459757804027717</v>
      </c>
      <c r="T49" s="39">
        <f t="shared" si="23"/>
        <v>-5.0227024772138549</v>
      </c>
      <c r="U49" s="39">
        <f t="shared" si="22"/>
        <v>10.27694155934411</v>
      </c>
    </row>
    <row r="50" spans="1:21" x14ac:dyDescent="0.2">
      <c r="B50" s="82" t="s">
        <v>26</v>
      </c>
      <c r="C50" s="38" t="s">
        <v>28</v>
      </c>
      <c r="D50" s="39">
        <f t="shared" ref="D50:T50" si="24">IFERROR(IF(C12=0,"--",(D12/C12)*100-100),"--")</f>
        <v>91.871777019849958</v>
      </c>
      <c r="E50" s="39">
        <f t="shared" si="24"/>
        <v>11.510816623785729</v>
      </c>
      <c r="F50" s="39">
        <f t="shared" si="24"/>
        <v>66.395725258581791</v>
      </c>
      <c r="G50" s="39">
        <f t="shared" si="24"/>
        <v>160.31427610953722</v>
      </c>
      <c r="H50" s="39">
        <f t="shared" si="24"/>
        <v>32.007097386737826</v>
      </c>
      <c r="I50" s="39">
        <f t="shared" si="24"/>
        <v>-1.5610159542454625</v>
      </c>
      <c r="J50" s="39">
        <f t="shared" si="24"/>
        <v>29.115228716744156</v>
      </c>
      <c r="K50" s="39">
        <f t="shared" si="24"/>
        <v>-4.090376084006806</v>
      </c>
      <c r="L50" s="39">
        <f t="shared" si="24"/>
        <v>59.677211919014042</v>
      </c>
      <c r="M50" s="39">
        <f t="shared" si="24"/>
        <v>41.998317116140583</v>
      </c>
      <c r="N50" s="39">
        <f t="shared" si="24"/>
        <v>12.044033771572231</v>
      </c>
      <c r="O50" s="39">
        <f t="shared" si="24"/>
        <v>-39.186371578025877</v>
      </c>
      <c r="P50" s="39">
        <f t="shared" si="24"/>
        <v>88.407003749116541</v>
      </c>
      <c r="Q50" s="39">
        <f t="shared" si="24"/>
        <v>2.1827039524180378</v>
      </c>
      <c r="R50" s="39">
        <f t="shared" si="24"/>
        <v>4.0211534350701754</v>
      </c>
      <c r="S50" s="39">
        <f t="shared" si="24"/>
        <v>-0.79414086070450196</v>
      </c>
      <c r="T50" s="39">
        <f t="shared" si="24"/>
        <v>1.0777726960072442</v>
      </c>
      <c r="U50" s="39">
        <f t="shared" si="22"/>
        <v>20.032517103484565</v>
      </c>
    </row>
    <row r="51" spans="1:21" x14ac:dyDescent="0.2">
      <c r="B51" s="82" t="s">
        <v>31</v>
      </c>
      <c r="C51" s="38" t="s">
        <v>28</v>
      </c>
      <c r="D51" s="39">
        <f t="shared" ref="D51:T51" si="25">IFERROR(IF(C13=0,"--",(D13/C13)*100-100),"--")</f>
        <v>135.58436840034312</v>
      </c>
      <c r="E51" s="39">
        <f t="shared" si="25"/>
        <v>40.440815681554</v>
      </c>
      <c r="F51" s="39">
        <f t="shared" si="25"/>
        <v>27.805885308970218</v>
      </c>
      <c r="G51" s="39">
        <f t="shared" si="25"/>
        <v>236.06872235935685</v>
      </c>
      <c r="H51" s="39">
        <f t="shared" si="25"/>
        <v>21.754016698087227</v>
      </c>
      <c r="I51" s="39">
        <f t="shared" si="25"/>
        <v>14.974463670904498</v>
      </c>
      <c r="J51" s="39">
        <f t="shared" si="25"/>
        <v>-47.258485631114745</v>
      </c>
      <c r="K51" s="39">
        <f t="shared" si="25"/>
        <v>-5.0424961050375998</v>
      </c>
      <c r="L51" s="39">
        <f t="shared" si="25"/>
        <v>70.322658561859896</v>
      </c>
      <c r="M51" s="39">
        <f t="shared" si="25"/>
        <v>20.719038079644918</v>
      </c>
      <c r="N51" s="39">
        <f t="shared" si="25"/>
        <v>-9.0066805256859794</v>
      </c>
      <c r="O51" s="39">
        <f t="shared" si="25"/>
        <v>-19.185795020598675</v>
      </c>
      <c r="P51" s="39">
        <f t="shared" si="25"/>
        <v>19.650088769117119</v>
      </c>
      <c r="Q51" s="39">
        <f t="shared" si="25"/>
        <v>20.620273900212879</v>
      </c>
      <c r="R51" s="39">
        <f t="shared" si="25"/>
        <v>-2.5960160727837831</v>
      </c>
      <c r="S51" s="39">
        <f t="shared" si="25"/>
        <v>4.0456859881366825</v>
      </c>
      <c r="T51" s="39">
        <f t="shared" si="25"/>
        <v>-10.156524702150577</v>
      </c>
      <c r="U51" s="39">
        <f t="shared" si="22"/>
        <v>15.276436772534964</v>
      </c>
    </row>
    <row r="52" spans="1:21" x14ac:dyDescent="0.2">
      <c r="B52" s="82" t="s">
        <v>44</v>
      </c>
      <c r="C52" s="38" t="s">
        <v>28</v>
      </c>
      <c r="D52" s="39">
        <f t="shared" ref="D52:T52" si="26">IFERROR(IF(C14=0,"--",(D14/C14)*100-100),"--")</f>
        <v>172.95606672442347</v>
      </c>
      <c r="E52" s="39">
        <f t="shared" si="26"/>
        <v>36.88236193700584</v>
      </c>
      <c r="F52" s="39">
        <f t="shared" si="26"/>
        <v>68.562485430938096</v>
      </c>
      <c r="G52" s="39">
        <f t="shared" si="26"/>
        <v>77.63012820033137</v>
      </c>
      <c r="H52" s="39">
        <f t="shared" si="26"/>
        <v>16.870707014317475</v>
      </c>
      <c r="I52" s="39">
        <f t="shared" si="26"/>
        <v>27.195187058691886</v>
      </c>
      <c r="J52" s="39">
        <f t="shared" si="26"/>
        <v>10.845384161985066</v>
      </c>
      <c r="K52" s="39">
        <f t="shared" si="26"/>
        <v>2.7685488339967605</v>
      </c>
      <c r="L52" s="39">
        <f t="shared" si="26"/>
        <v>36.348554748220238</v>
      </c>
      <c r="M52" s="39">
        <f t="shared" si="26"/>
        <v>67.953439292514531</v>
      </c>
      <c r="N52" s="39">
        <f t="shared" si="26"/>
        <v>-16.311868078903956</v>
      </c>
      <c r="O52" s="39">
        <f t="shared" si="26"/>
        <v>-11.330506642045506</v>
      </c>
      <c r="P52" s="39">
        <f t="shared" si="26"/>
        <v>41.559732123343139</v>
      </c>
      <c r="Q52" s="39">
        <f t="shared" si="26"/>
        <v>13.839318337303368</v>
      </c>
      <c r="R52" s="39">
        <f t="shared" si="26"/>
        <v>41.702719588766399</v>
      </c>
      <c r="S52" s="39">
        <f t="shared" si="26"/>
        <v>-8.5284432534465822</v>
      </c>
      <c r="T52" s="39">
        <f t="shared" si="26"/>
        <v>-2.707153486371169</v>
      </c>
      <c r="U52" s="39">
        <f t="shared" si="22"/>
        <v>22.029034924867943</v>
      </c>
    </row>
    <row r="53" spans="1:21" x14ac:dyDescent="0.2">
      <c r="B53" s="82"/>
      <c r="C53" s="38" t="s">
        <v>28</v>
      </c>
      <c r="D53" s="39">
        <f t="shared" ref="D53:T53" si="27">IFERROR(IF(C15=0,"--",(D15/C15)*100-100),"--")</f>
        <v>131.53897582625467</v>
      </c>
      <c r="E53" s="39">
        <f t="shared" si="27"/>
        <v>19.141494426511855</v>
      </c>
      <c r="F53" s="39">
        <f t="shared" si="27"/>
        <v>57.046948912505741</v>
      </c>
      <c r="G53" s="39">
        <f t="shared" si="27"/>
        <v>104.57447985928448</v>
      </c>
      <c r="H53" s="39">
        <f t="shared" si="27"/>
        <v>32.070298961577635</v>
      </c>
      <c r="I53" s="39">
        <f t="shared" si="27"/>
        <v>42.483213134180772</v>
      </c>
      <c r="J53" s="39">
        <f t="shared" si="27"/>
        <v>1.0250346632730611E-2</v>
      </c>
      <c r="K53" s="39">
        <f t="shared" si="27"/>
        <v>16.770546336164372</v>
      </c>
      <c r="L53" s="39">
        <f t="shared" si="27"/>
        <v>-22.061640973453819</v>
      </c>
      <c r="M53" s="39">
        <f t="shared" si="27"/>
        <v>58.266396512254204</v>
      </c>
      <c r="N53" s="39">
        <f t="shared" si="27"/>
        <v>14.932656354908531</v>
      </c>
      <c r="O53" s="39" t="str">
        <f t="shared" si="27"/>
        <v>--</v>
      </c>
      <c r="P53" s="39" t="str">
        <f t="shared" si="27"/>
        <v>--</v>
      </c>
      <c r="Q53" s="39">
        <f t="shared" si="27"/>
        <v>2.8880319112337673</v>
      </c>
      <c r="R53" s="39">
        <f t="shared" si="27"/>
        <v>-0.51182367645465376</v>
      </c>
      <c r="S53" s="39">
        <f t="shared" si="27"/>
        <v>-9.9861285001572071</v>
      </c>
      <c r="T53" s="39">
        <f t="shared" si="27"/>
        <v>-2.4740713539570152</v>
      </c>
      <c r="U53" s="39">
        <f t="shared" si="22"/>
        <v>16.894605164077504</v>
      </c>
    </row>
    <row r="54" spans="1:21" x14ac:dyDescent="0.2">
      <c r="B54" s="82"/>
      <c r="C54" s="38" t="s">
        <v>28</v>
      </c>
      <c r="D54" s="39" t="str">
        <f t="shared" ref="D54:T54" si="28">IFERROR(IF(C16=0,"--",(D16/C16)*100-100),"--")</f>
        <v>--</v>
      </c>
      <c r="E54" s="39">
        <f t="shared" si="28"/>
        <v>-8.4275793779372208</v>
      </c>
      <c r="F54" s="39">
        <f t="shared" si="28"/>
        <v>44.395701292782547</v>
      </c>
      <c r="G54" s="39">
        <f t="shared" si="28"/>
        <v>204.31254138239126</v>
      </c>
      <c r="H54" s="39">
        <f t="shared" si="28"/>
        <v>67.531187708932009</v>
      </c>
      <c r="I54" s="39">
        <f t="shared" si="28"/>
        <v>68.210051063009985</v>
      </c>
      <c r="J54" s="39">
        <f t="shared" si="28"/>
        <v>-12.792039160237763</v>
      </c>
      <c r="K54" s="39">
        <f t="shared" si="28"/>
        <v>-6.6297836746527281</v>
      </c>
      <c r="L54" s="39">
        <f t="shared" si="28"/>
        <v>-62.911367680173022</v>
      </c>
      <c r="M54" s="39">
        <f t="shared" si="28"/>
        <v>82.109760837732154</v>
      </c>
      <c r="N54" s="39">
        <f t="shared" si="28"/>
        <v>18.049358959504616</v>
      </c>
      <c r="O54" s="39" t="str">
        <f t="shared" si="28"/>
        <v>--</v>
      </c>
      <c r="P54" s="39" t="str">
        <f t="shared" si="28"/>
        <v>--</v>
      </c>
      <c r="Q54" s="39">
        <f t="shared" si="28"/>
        <v>86.019596971548907</v>
      </c>
      <c r="R54" s="39">
        <f t="shared" si="28"/>
        <v>21.974354581669232</v>
      </c>
      <c r="S54" s="39">
        <f t="shared" si="28"/>
        <v>10.357365508377853</v>
      </c>
      <c r="T54" s="39">
        <f t="shared" si="28"/>
        <v>53.145203136576811</v>
      </c>
      <c r="U54" s="39" t="str">
        <f t="shared" si="22"/>
        <v>--</v>
      </c>
    </row>
    <row r="55" spans="1:21" x14ac:dyDescent="0.2">
      <c r="B55" s="82"/>
      <c r="C55" s="38" t="s">
        <v>28</v>
      </c>
      <c r="D55" s="39">
        <f t="shared" ref="D55:T55" si="29">IFERROR(IF(C17=0,"--",(D17/C17)*100-100),"--")</f>
        <v>828.46999541914806</v>
      </c>
      <c r="E55" s="39">
        <f t="shared" si="29"/>
        <v>98.913091743345575</v>
      </c>
      <c r="F55" s="39">
        <f t="shared" si="29"/>
        <v>111.85116837439574</v>
      </c>
      <c r="G55" s="39">
        <f t="shared" si="29"/>
        <v>174.65935460605959</v>
      </c>
      <c r="H55" s="39">
        <f t="shared" si="29"/>
        <v>22.014477148254997</v>
      </c>
      <c r="I55" s="39">
        <f t="shared" si="29"/>
        <v>66.464967068057035</v>
      </c>
      <c r="J55" s="39">
        <f t="shared" si="29"/>
        <v>31.869623000767604</v>
      </c>
      <c r="K55" s="39">
        <f t="shared" si="29"/>
        <v>-37.352304406563384</v>
      </c>
      <c r="L55" s="39">
        <f t="shared" si="29"/>
        <v>-1.1221420423028263</v>
      </c>
      <c r="M55" s="39">
        <f t="shared" si="29"/>
        <v>20.038929300361957</v>
      </c>
      <c r="N55" s="39">
        <f t="shared" si="29"/>
        <v>56.080805438882777</v>
      </c>
      <c r="O55" s="39" t="str">
        <f t="shared" si="29"/>
        <v>--</v>
      </c>
      <c r="P55" s="39" t="str">
        <f t="shared" si="29"/>
        <v>--</v>
      </c>
      <c r="Q55" s="39">
        <f t="shared" si="29"/>
        <v>13.457273444011491</v>
      </c>
      <c r="R55" s="39">
        <f t="shared" si="29"/>
        <v>-10.809387485027472</v>
      </c>
      <c r="S55" s="39">
        <f t="shared" si="29"/>
        <v>19.298993738098204</v>
      </c>
      <c r="T55" s="39">
        <f t="shared" si="29"/>
        <v>84.399405965564597</v>
      </c>
      <c r="U55" s="39">
        <f t="shared" si="22"/>
        <v>35.776276887222792</v>
      </c>
    </row>
    <row r="56" spans="1:21" x14ac:dyDescent="0.2">
      <c r="B56" s="82"/>
      <c r="C56" s="38" t="s">
        <v>28</v>
      </c>
      <c r="D56" s="39">
        <f t="shared" ref="D56:T56" si="30">IFERROR(IF(C18=0,"--",(D18/C18)*100-100),"--")</f>
        <v>1163.6823638042476</v>
      </c>
      <c r="E56" s="39">
        <f t="shared" si="30"/>
        <v>31.431540120768574</v>
      </c>
      <c r="F56" s="39">
        <f t="shared" si="30"/>
        <v>59.603386834044016</v>
      </c>
      <c r="G56" s="39">
        <f t="shared" si="30"/>
        <v>278.04338390864814</v>
      </c>
      <c r="H56" s="39">
        <f t="shared" si="30"/>
        <v>42.404412126492588</v>
      </c>
      <c r="I56" s="39">
        <f t="shared" si="30"/>
        <v>85.063928213434139</v>
      </c>
      <c r="J56" s="39">
        <f t="shared" si="30"/>
        <v>23.706848327300165</v>
      </c>
      <c r="K56" s="39">
        <f t="shared" si="30"/>
        <v>-4.922736694176109</v>
      </c>
      <c r="L56" s="39">
        <f t="shared" si="30"/>
        <v>-23.992811570118917</v>
      </c>
      <c r="M56" s="39">
        <f t="shared" si="30"/>
        <v>41.763578844531594</v>
      </c>
      <c r="N56" s="39">
        <f t="shared" si="30"/>
        <v>59.58554906147512</v>
      </c>
      <c r="O56" s="39" t="str">
        <f t="shared" si="30"/>
        <v>--</v>
      </c>
      <c r="P56" s="39" t="str">
        <f t="shared" si="30"/>
        <v>--</v>
      </c>
      <c r="Q56" s="39">
        <f t="shared" si="30"/>
        <v>14.645387300531908</v>
      </c>
      <c r="R56" s="39">
        <f t="shared" si="30"/>
        <v>-3.0364322281074152</v>
      </c>
      <c r="S56" s="39">
        <f t="shared" si="30"/>
        <v>21.35114743549174</v>
      </c>
      <c r="T56" s="39">
        <f t="shared" si="30"/>
        <v>24.661833546299519</v>
      </c>
      <c r="U56" s="39">
        <f t="shared" si="22"/>
        <v>37.035756404926019</v>
      </c>
    </row>
    <row r="57" spans="1:21" x14ac:dyDescent="0.2">
      <c r="B57" s="82"/>
      <c r="C57" s="38" t="s">
        <v>28</v>
      </c>
      <c r="D57" s="39">
        <f t="shared" ref="D57:T57" si="31">IFERROR(IF(C19=0,"--",(D19/C19)*100-100),"--")</f>
        <v>25676.799999999996</v>
      </c>
      <c r="E57" s="39">
        <f t="shared" si="31"/>
        <v>83.858353247881837</v>
      </c>
      <c r="F57" s="39">
        <f t="shared" si="31"/>
        <v>67.891747269627444</v>
      </c>
      <c r="G57" s="39">
        <f t="shared" si="31"/>
        <v>531.29928137481363</v>
      </c>
      <c r="H57" s="39">
        <f t="shared" si="31"/>
        <v>30.859936772868082</v>
      </c>
      <c r="I57" s="39">
        <f t="shared" si="31"/>
        <v>86.964029048405479</v>
      </c>
      <c r="J57" s="39">
        <f t="shared" si="31"/>
        <v>19.265265245391404</v>
      </c>
      <c r="K57" s="39">
        <f t="shared" si="31"/>
        <v>16.38491515525304</v>
      </c>
      <c r="L57" s="39">
        <f t="shared" si="31"/>
        <v>-19.677358919267974</v>
      </c>
      <c r="M57" s="39">
        <f t="shared" si="31"/>
        <v>34.66594133323369</v>
      </c>
      <c r="N57" s="39">
        <f t="shared" si="31"/>
        <v>1.1723370468196777</v>
      </c>
      <c r="O57" s="39" t="str">
        <f t="shared" si="31"/>
        <v>--</v>
      </c>
      <c r="P57" s="39" t="str">
        <f t="shared" si="31"/>
        <v>--</v>
      </c>
      <c r="Q57" s="39">
        <f t="shared" si="31"/>
        <v>10.192133081755486</v>
      </c>
      <c r="R57" s="39">
        <f t="shared" si="31"/>
        <v>-38.316702662164992</v>
      </c>
      <c r="S57" s="39">
        <f t="shared" si="31"/>
        <v>33.632222391976086</v>
      </c>
      <c r="T57" s="39">
        <f t="shared" si="31"/>
        <v>39.553458583943552</v>
      </c>
      <c r="U57" s="39">
        <f t="shared" si="22"/>
        <v>66.089200652132803</v>
      </c>
    </row>
    <row r="58" spans="1:21" x14ac:dyDescent="0.2">
      <c r="B58" s="82"/>
      <c r="C58" s="38" t="s">
        <v>28</v>
      </c>
      <c r="D58" s="39">
        <f t="shared" ref="D58:T58" si="32">IFERROR(IF(C20=0,"--",(D20/C20)*100-100),"--")</f>
        <v>38.469268129291578</v>
      </c>
      <c r="E58" s="39">
        <f t="shared" si="32"/>
        <v>101.30624092888243</v>
      </c>
      <c r="F58" s="39">
        <f t="shared" si="32"/>
        <v>360.00360490266763</v>
      </c>
      <c r="G58" s="39">
        <f t="shared" si="32"/>
        <v>356.86732930179505</v>
      </c>
      <c r="H58" s="39">
        <f t="shared" si="32"/>
        <v>76.547255792501062</v>
      </c>
      <c r="I58" s="39">
        <f t="shared" si="32"/>
        <v>71.041448397180034</v>
      </c>
      <c r="J58" s="39">
        <f t="shared" si="32"/>
        <v>76.648455685209228</v>
      </c>
      <c r="K58" s="39">
        <f t="shared" si="32"/>
        <v>5.5731841172157743</v>
      </c>
      <c r="L58" s="39">
        <f t="shared" si="32"/>
        <v>-59.2554825873206</v>
      </c>
      <c r="M58" s="39">
        <f t="shared" si="32"/>
        <v>174.31177572142849</v>
      </c>
      <c r="N58" s="39">
        <f t="shared" si="32"/>
        <v>-30.519717551358809</v>
      </c>
      <c r="O58" s="39" t="str">
        <f t="shared" si="32"/>
        <v>--</v>
      </c>
      <c r="P58" s="39" t="str">
        <f t="shared" si="32"/>
        <v>--</v>
      </c>
      <c r="Q58" s="39">
        <f t="shared" si="32"/>
        <v>9.0211038441472056</v>
      </c>
      <c r="R58" s="39">
        <f t="shared" si="32"/>
        <v>-9.7340008807098144</v>
      </c>
      <c r="S58" s="39">
        <f t="shared" si="32"/>
        <v>8.5448847381663313</v>
      </c>
      <c r="T58" s="39">
        <f t="shared" si="32"/>
        <v>22.109904970146715</v>
      </c>
      <c r="U58" s="39">
        <f t="shared" si="22"/>
        <v>32.653785950936168</v>
      </c>
    </row>
    <row r="59" spans="1:21" x14ac:dyDescent="0.2">
      <c r="B59" s="82"/>
      <c r="C59" s="38" t="s">
        <v>28</v>
      </c>
      <c r="D59" s="39">
        <f t="shared" ref="D59:T59" si="33">IFERROR(IF(C21=0,"--",(D21/C21)*100-100),"--")</f>
        <v>145.40665893681961</v>
      </c>
      <c r="E59" s="39">
        <f t="shared" si="33"/>
        <v>0.79649785349143087</v>
      </c>
      <c r="F59" s="39">
        <f t="shared" si="33"/>
        <v>17.855818912496019</v>
      </c>
      <c r="G59" s="39">
        <f t="shared" si="33"/>
        <v>79.490035432641093</v>
      </c>
      <c r="H59" s="39">
        <f t="shared" si="33"/>
        <v>10.634961975602891</v>
      </c>
      <c r="I59" s="39">
        <f t="shared" si="33"/>
        <v>29.948767975713423</v>
      </c>
      <c r="J59" s="39">
        <f t="shared" si="33"/>
        <v>38.233435303216027</v>
      </c>
      <c r="K59" s="39">
        <f t="shared" si="33"/>
        <v>36.155792233405549</v>
      </c>
      <c r="L59" s="39">
        <f t="shared" si="33"/>
        <v>-44.991788760260675</v>
      </c>
      <c r="M59" s="39">
        <f t="shared" si="33"/>
        <v>52.577776345557254</v>
      </c>
      <c r="N59" s="39">
        <f t="shared" si="33"/>
        <v>56.568327466835086</v>
      </c>
      <c r="O59" s="39" t="str">
        <f t="shared" si="33"/>
        <v>--</v>
      </c>
      <c r="P59" s="39" t="str">
        <f t="shared" si="33"/>
        <v>--</v>
      </c>
      <c r="Q59" s="39">
        <f t="shared" si="33"/>
        <v>-43.920176186081626</v>
      </c>
      <c r="R59" s="39">
        <f t="shared" si="33"/>
        <v>-4.589940276409493</v>
      </c>
      <c r="S59" s="39">
        <f t="shared" si="33"/>
        <v>-11.511301583968432</v>
      </c>
      <c r="T59" s="39">
        <f t="shared" si="33"/>
        <v>-15.137765058053574</v>
      </c>
      <c r="U59" s="39">
        <f t="shared" si="22"/>
        <v>9.7353914428835964</v>
      </c>
    </row>
    <row r="60" spans="1:21" x14ac:dyDescent="0.2">
      <c r="B60" s="82"/>
      <c r="C60" s="38" t="s">
        <v>28</v>
      </c>
      <c r="D60" s="39">
        <f t="shared" ref="D60:T60" si="34">IFERROR(IF(C22=0,"--",(D22/C22)*100-100),"--")</f>
        <v>155.24171842768149</v>
      </c>
      <c r="E60" s="39">
        <f t="shared" si="34"/>
        <v>1.7162079989726493</v>
      </c>
      <c r="F60" s="39">
        <f t="shared" si="34"/>
        <v>20.578670442537444</v>
      </c>
      <c r="G60" s="39">
        <f t="shared" si="34"/>
        <v>91.368882264854165</v>
      </c>
      <c r="H60" s="39">
        <f t="shared" si="34"/>
        <v>15.223085000497335</v>
      </c>
      <c r="I60" s="39">
        <f t="shared" si="34"/>
        <v>37.333983918178774</v>
      </c>
      <c r="J60" s="39">
        <f t="shared" si="34"/>
        <v>33.438323074033747</v>
      </c>
      <c r="K60" s="39">
        <f t="shared" si="34"/>
        <v>28.0134428158579</v>
      </c>
      <c r="L60" s="39">
        <f t="shared" si="34"/>
        <v>-43.595837643010697</v>
      </c>
      <c r="M60" s="39">
        <f t="shared" si="34"/>
        <v>52.297546722487311</v>
      </c>
      <c r="N60" s="39">
        <f t="shared" si="34"/>
        <v>52.591579821061373</v>
      </c>
      <c r="O60" s="39" t="str">
        <f t="shared" si="34"/>
        <v>--</v>
      </c>
      <c r="P60" s="39" t="str">
        <f t="shared" si="34"/>
        <v>--</v>
      </c>
      <c r="Q60" s="39">
        <f t="shared" si="34"/>
        <v>-32.90535554899931</v>
      </c>
      <c r="R60" s="39">
        <f t="shared" si="34"/>
        <v>-3.9072009249715478</v>
      </c>
      <c r="S60" s="39">
        <f t="shared" si="34"/>
        <v>-3.1450632685025539</v>
      </c>
      <c r="T60" s="39">
        <f t="shared" si="34"/>
        <v>6.4159538584528093</v>
      </c>
      <c r="U60" s="39">
        <f t="shared" si="22"/>
        <v>13.230821452838143</v>
      </c>
    </row>
    <row r="61" spans="1:21" x14ac:dyDescent="0.2">
      <c r="A61" s="105"/>
      <c r="B61" s="35" t="s">
        <v>79</v>
      </c>
      <c r="C61" s="38" t="s">
        <v>28</v>
      </c>
      <c r="D61" s="39">
        <f t="shared" ref="D61:T61" si="35">IFERROR(IF(C23=0,"--",(D23/C23)*100-100),"--")</f>
        <v>124.98989057275932</v>
      </c>
      <c r="E61" s="39">
        <f t="shared" si="35"/>
        <v>20.277782774819201</v>
      </c>
      <c r="F61" s="39">
        <f t="shared" si="35"/>
        <v>41.843992716407712</v>
      </c>
      <c r="G61" s="39">
        <f t="shared" si="35"/>
        <v>104.32651630779711</v>
      </c>
      <c r="H61" s="39">
        <f t="shared" si="35"/>
        <v>39.039072320912453</v>
      </c>
      <c r="I61" s="39">
        <f t="shared" si="35"/>
        <v>22.5267351325829</v>
      </c>
      <c r="J61" s="39">
        <f t="shared" si="35"/>
        <v>-11.256270061325637</v>
      </c>
      <c r="K61" s="39">
        <f t="shared" si="35"/>
        <v>2.8983961161720657</v>
      </c>
      <c r="L61" s="39">
        <f t="shared" si="35"/>
        <v>73.417044718222087</v>
      </c>
      <c r="M61" s="39">
        <f t="shared" si="35"/>
        <v>18.028688234401784</v>
      </c>
      <c r="N61" s="39">
        <f t="shared" si="35"/>
        <v>-4.7311137079187233</v>
      </c>
      <c r="O61" s="39">
        <f t="shared" si="35"/>
        <v>-31.451813438705784</v>
      </c>
      <c r="P61" s="39">
        <f t="shared" si="35"/>
        <v>43.345536170624968</v>
      </c>
      <c r="Q61" s="39">
        <f t="shared" si="35"/>
        <v>0.94878068290526585</v>
      </c>
      <c r="R61" s="39">
        <f t="shared" si="35"/>
        <v>5.5229891554210013</v>
      </c>
      <c r="S61" s="39">
        <f t="shared" si="35"/>
        <v>-0.59704638974966429</v>
      </c>
      <c r="T61" s="39">
        <f t="shared" si="35"/>
        <v>-9.0295967886566331</v>
      </c>
      <c r="U61" s="39">
        <f t="shared" si="22"/>
        <v>15.986499439889059</v>
      </c>
    </row>
    <row r="62" spans="1:21" x14ac:dyDescent="0.2">
      <c r="A62" s="105"/>
      <c r="B62" s="35" t="s">
        <v>151</v>
      </c>
      <c r="C62" s="38" t="s">
        <v>28</v>
      </c>
      <c r="D62" s="39">
        <f t="shared" ref="D62:T62" si="36">IFERROR(IF(C24=0,"--",(D24/C24)*100-100),"--")</f>
        <v>219.19611383062221</v>
      </c>
      <c r="E62" s="39">
        <f t="shared" si="36"/>
        <v>10.512057127935776</v>
      </c>
      <c r="F62" s="39">
        <f t="shared" si="36"/>
        <v>40.798905173134159</v>
      </c>
      <c r="G62" s="39">
        <f t="shared" si="36"/>
        <v>97.410157253878253</v>
      </c>
      <c r="H62" s="39">
        <f t="shared" si="36"/>
        <v>27.230698945015646</v>
      </c>
      <c r="I62" s="39">
        <f t="shared" si="36"/>
        <v>21.396105522357672</v>
      </c>
      <c r="J62" s="39">
        <f t="shared" si="36"/>
        <v>-11.284654155122908</v>
      </c>
      <c r="K62" s="39">
        <f t="shared" si="36"/>
        <v>14.787488933955743</v>
      </c>
      <c r="L62" s="39">
        <f t="shared" si="36"/>
        <v>83.10655932029951</v>
      </c>
      <c r="M62" s="39">
        <f t="shared" si="36"/>
        <v>16.948999492324006</v>
      </c>
      <c r="N62" s="39">
        <f t="shared" si="36"/>
        <v>11.023854196586953</v>
      </c>
      <c r="O62" s="39">
        <f t="shared" si="36"/>
        <v>-28.696732585689659</v>
      </c>
      <c r="P62" s="39">
        <f t="shared" si="36"/>
        <v>48.953477280215111</v>
      </c>
      <c r="Q62" s="39">
        <f t="shared" si="36"/>
        <v>5.7087345290022284</v>
      </c>
      <c r="R62" s="39">
        <f t="shared" si="36"/>
        <v>6.7084786569803612</v>
      </c>
      <c r="S62" s="39">
        <f t="shared" si="36"/>
        <v>-3.684196181058411</v>
      </c>
      <c r="T62" s="39">
        <f t="shared" si="36"/>
        <v>1.3742395007815702</v>
      </c>
      <c r="U62" s="39">
        <f t="shared" si="22"/>
        <v>19.599776879340098</v>
      </c>
    </row>
    <row r="63" spans="1:21" x14ac:dyDescent="0.2">
      <c r="A63" s="105"/>
      <c r="B63" s="35" t="s">
        <v>152</v>
      </c>
      <c r="C63" s="38" t="s">
        <v>28</v>
      </c>
      <c r="D63" s="39">
        <f t="shared" ref="D63:T63" si="37">IFERROR(IF(C25=0,"--",(D25/C25)*100-100),"--")</f>
        <v>151.52071882145415</v>
      </c>
      <c r="E63" s="39">
        <f t="shared" si="37"/>
        <v>16.787508438632685</v>
      </c>
      <c r="F63" s="39">
        <f t="shared" si="37"/>
        <v>41.490548413421493</v>
      </c>
      <c r="G63" s="39">
        <f t="shared" si="37"/>
        <v>101.99886622274869</v>
      </c>
      <c r="H63" s="39">
        <f t="shared" si="37"/>
        <v>35.155326472518652</v>
      </c>
      <c r="I63" s="39">
        <f t="shared" si="37"/>
        <v>22.176677277615738</v>
      </c>
      <c r="J63" s="39">
        <f t="shared" si="37"/>
        <v>-11.265002005492192</v>
      </c>
      <c r="K63" s="39">
        <f t="shared" si="37"/>
        <v>6.5550886116694755</v>
      </c>
      <c r="L63" s="39">
        <f t="shared" si="37"/>
        <v>76.627466588768044</v>
      </c>
      <c r="M63" s="39">
        <f t="shared" si="37"/>
        <v>17.657833080401474</v>
      </c>
      <c r="N63" s="39">
        <f t="shared" si="37"/>
        <v>0.64785396092656811</v>
      </c>
      <c r="O63" s="39">
        <f t="shared" si="37"/>
        <v>-30.414219227116831</v>
      </c>
      <c r="P63" s="39">
        <f t="shared" si="37"/>
        <v>45.509677221320288</v>
      </c>
      <c r="Q63" s="39">
        <f t="shared" si="37"/>
        <v>2.8291520490676447</v>
      </c>
      <c r="R63" s="39">
        <f t="shared" si="37"/>
        <v>6.0044192325127881</v>
      </c>
      <c r="S63" s="39">
        <f t="shared" si="37"/>
        <v>-1.8590719948722807</v>
      </c>
      <c r="T63" s="39">
        <f t="shared" si="37"/>
        <v>-4.8556071478898133</v>
      </c>
      <c r="U63" s="39">
        <f t="shared" si="22"/>
        <v>17.246616670077501</v>
      </c>
    </row>
    <row r="64" spans="1:21" ht="13.5" thickBot="1" x14ac:dyDescent="0.25">
      <c r="A64" s="107"/>
      <c r="B64" s="107"/>
      <c r="C64" s="107"/>
      <c r="D64" s="107"/>
      <c r="E64" s="107"/>
      <c r="F64" s="107"/>
      <c r="G64" s="107"/>
      <c r="H64" s="107"/>
      <c r="I64" s="107"/>
      <c r="J64" s="107"/>
      <c r="K64" s="107"/>
      <c r="L64" s="107"/>
      <c r="M64" s="107"/>
      <c r="N64" s="107"/>
      <c r="O64" s="117"/>
      <c r="P64" s="107"/>
      <c r="Q64" s="107"/>
      <c r="R64" s="107"/>
      <c r="S64" s="107"/>
      <c r="T64" s="107"/>
      <c r="U64" s="107"/>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3" width="11.7109375" style="1" bestFit="1" customWidth="1"/>
    <col min="4" max="4" width="12.42578125" style="1" bestFit="1" customWidth="1"/>
    <col min="5" max="5" width="12.140625" style="1" bestFit="1" customWidth="1"/>
    <col min="6" max="6" width="12.42578125" style="1" bestFit="1" customWidth="1"/>
    <col min="7" max="7" width="12" style="1" bestFit="1" customWidth="1"/>
    <col min="8" max="8" width="12.85546875" style="1" bestFit="1" customWidth="1"/>
    <col min="9" max="9" width="13.42578125" style="1" bestFit="1" customWidth="1"/>
    <col min="10" max="10" width="13.140625" style="1" bestFit="1" customWidth="1"/>
    <col min="11" max="11" width="11.42578125" style="1" bestFit="1" customWidth="1"/>
    <col min="12" max="20" width="11.42578125" style="1" customWidth="1"/>
    <col min="21" max="16384" width="10.85546875" style="1"/>
  </cols>
  <sheetData>
    <row r="1" spans="1:25" x14ac:dyDescent="0.2">
      <c r="A1" s="5" t="s">
        <v>75</v>
      </c>
      <c r="W1" s="62"/>
      <c r="X1" s="62"/>
      <c r="Y1" s="62"/>
    </row>
    <row r="2" spans="1:25" x14ac:dyDescent="0.2">
      <c r="B2" s="110"/>
      <c r="C2" s="201" t="s">
        <v>153</v>
      </c>
      <c r="D2" s="201"/>
      <c r="E2" s="201"/>
      <c r="F2" s="201"/>
      <c r="G2" s="201"/>
      <c r="H2" s="201"/>
      <c r="I2" s="201"/>
      <c r="J2" s="201"/>
      <c r="K2" s="201"/>
      <c r="L2" s="201"/>
      <c r="M2" s="201"/>
      <c r="N2" s="201"/>
      <c r="O2" s="201"/>
      <c r="P2" s="201"/>
      <c r="Q2" s="201"/>
      <c r="R2" s="201"/>
      <c r="S2" s="201"/>
      <c r="T2" s="201"/>
      <c r="U2" s="201"/>
      <c r="W2" s="34"/>
      <c r="X2" s="34"/>
      <c r="Y2" s="62"/>
    </row>
    <row r="3" spans="1:25" x14ac:dyDescent="0.2">
      <c r="A3" s="105"/>
      <c r="B3" s="105"/>
      <c r="C3" s="105"/>
      <c r="D3" s="105"/>
      <c r="E3" s="105"/>
      <c r="F3" s="105"/>
      <c r="G3" s="30"/>
      <c r="H3" s="30"/>
      <c r="I3" s="30"/>
      <c r="J3" s="30"/>
      <c r="K3" s="30"/>
      <c r="L3" s="30"/>
      <c r="M3" s="30"/>
      <c r="N3" s="30"/>
      <c r="O3" s="30"/>
      <c r="P3" s="30"/>
      <c r="Q3" s="30"/>
      <c r="R3" s="30"/>
      <c r="S3" s="30"/>
      <c r="T3" s="30"/>
      <c r="U3" s="30"/>
      <c r="W3" s="63"/>
      <c r="X3" s="63"/>
      <c r="Y3" s="62"/>
    </row>
    <row r="4" spans="1:25" ht="12.75" customHeight="1" x14ac:dyDescent="0.2">
      <c r="B4" s="68"/>
      <c r="C4" s="210" t="s">
        <v>762</v>
      </c>
      <c r="D4" s="210"/>
      <c r="E4" s="210"/>
      <c r="F4" s="210"/>
      <c r="G4" s="210"/>
      <c r="H4" s="210"/>
      <c r="I4" s="210"/>
      <c r="J4" s="210"/>
      <c r="K4" s="210"/>
      <c r="L4" s="210"/>
      <c r="M4" s="210"/>
      <c r="N4" s="210"/>
      <c r="O4" s="210"/>
      <c r="P4" s="210"/>
      <c r="Q4" s="210"/>
      <c r="R4" s="210"/>
      <c r="S4" s="210"/>
      <c r="T4" s="210"/>
      <c r="U4" s="210"/>
      <c r="V4" s="68"/>
      <c r="W4" s="62"/>
      <c r="X4" s="62"/>
      <c r="Y4" s="62"/>
    </row>
    <row r="5" spans="1:25" ht="13.5" thickBot="1" x14ac:dyDescent="0.25">
      <c r="A5" s="34"/>
      <c r="B5" s="32"/>
      <c r="C5" s="208" t="s">
        <v>104</v>
      </c>
      <c r="D5" s="208"/>
      <c r="E5" s="208"/>
      <c r="F5" s="208"/>
      <c r="G5" s="208"/>
      <c r="H5" s="208"/>
      <c r="I5" s="208"/>
      <c r="J5" s="208"/>
      <c r="K5" s="208"/>
      <c r="L5" s="208"/>
      <c r="M5" s="208"/>
      <c r="N5" s="208"/>
      <c r="O5" s="208"/>
      <c r="P5" s="208"/>
      <c r="Q5" s="208"/>
      <c r="R5" s="208"/>
      <c r="S5" s="208"/>
      <c r="T5" s="208"/>
      <c r="U5" s="208"/>
      <c r="W5" s="63"/>
      <c r="X5" s="63"/>
      <c r="Y5" s="62"/>
    </row>
    <row r="6" spans="1:25"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c r="W6" s="34"/>
      <c r="X6" s="34"/>
      <c r="Y6" s="62"/>
    </row>
    <row r="7" spans="1:25" x14ac:dyDescent="0.2">
      <c r="A7" s="109"/>
      <c r="C7" s="204" t="s">
        <v>27</v>
      </c>
      <c r="D7" s="204"/>
      <c r="E7" s="204"/>
      <c r="F7" s="204"/>
      <c r="G7" s="204"/>
      <c r="H7" s="204"/>
      <c r="I7" s="204"/>
      <c r="J7" s="204"/>
      <c r="K7" s="204"/>
      <c r="L7" s="204"/>
      <c r="M7" s="204"/>
      <c r="N7" s="204"/>
      <c r="O7" s="204"/>
      <c r="P7" s="204"/>
      <c r="Q7" s="204"/>
      <c r="R7" s="204"/>
      <c r="S7" s="204"/>
      <c r="T7" s="204"/>
      <c r="U7" s="204"/>
      <c r="W7" s="34"/>
      <c r="X7" s="34"/>
      <c r="Y7" s="62"/>
    </row>
    <row r="8" spans="1:25" ht="13.5" thickBot="1" x14ac:dyDescent="0.25">
      <c r="A8" s="109"/>
      <c r="C8" s="205"/>
      <c r="D8" s="205"/>
      <c r="E8" s="205"/>
      <c r="F8" s="205"/>
      <c r="G8" s="205"/>
      <c r="H8" s="205"/>
      <c r="I8" s="205"/>
      <c r="J8" s="205"/>
      <c r="K8" s="205"/>
      <c r="L8" s="205"/>
      <c r="M8" s="205"/>
      <c r="N8" s="205"/>
      <c r="O8" s="205"/>
      <c r="P8" s="205"/>
      <c r="Q8" s="205"/>
      <c r="R8" s="205"/>
      <c r="S8" s="205"/>
      <c r="T8" s="205"/>
      <c r="U8" s="205"/>
      <c r="W8" s="63"/>
      <c r="X8" s="63"/>
      <c r="Y8" s="62"/>
    </row>
    <row r="9" spans="1:25" ht="13.5" thickTop="1" x14ac:dyDescent="0.2">
      <c r="B9" s="1" t="s">
        <v>30</v>
      </c>
      <c r="C9" s="26">
        <v>136.3638455</v>
      </c>
      <c r="D9" s="26">
        <v>1115.0957880000001</v>
      </c>
      <c r="E9" s="26">
        <v>1031.7701139999999</v>
      </c>
      <c r="F9" s="26">
        <v>2060.4210674999999</v>
      </c>
      <c r="G9" s="26">
        <v>8070.4247690000002</v>
      </c>
      <c r="H9" s="26">
        <v>14390.362347</v>
      </c>
      <c r="I9" s="26">
        <v>19570.024457</v>
      </c>
      <c r="J9" s="26">
        <v>7784.4972045000004</v>
      </c>
      <c r="K9" s="26">
        <v>2932.3924035</v>
      </c>
      <c r="L9" s="26">
        <v>5436.1123950000001</v>
      </c>
      <c r="M9" s="26">
        <v>5405.4600870000004</v>
      </c>
      <c r="N9" s="26">
        <v>6391.7629610000004</v>
      </c>
      <c r="O9" s="15" t="s">
        <v>262</v>
      </c>
      <c r="P9" s="26">
        <v>7733.251424</v>
      </c>
      <c r="Q9" s="26">
        <v>11653.857102</v>
      </c>
      <c r="R9" s="71">
        <v>9942.9992180000008</v>
      </c>
      <c r="S9" s="71">
        <v>8063.3422790000004</v>
      </c>
      <c r="T9" s="71">
        <v>6478.5101560000003</v>
      </c>
      <c r="U9" s="26">
        <f>(SUM(C9:N9)+P9+Q9+R9)</f>
        <v>103654.79518299999</v>
      </c>
      <c r="W9" s="47"/>
      <c r="X9" s="47"/>
      <c r="Y9" s="62"/>
    </row>
    <row r="10" spans="1:25" x14ac:dyDescent="0.2">
      <c r="B10" s="1" t="s">
        <v>29</v>
      </c>
      <c r="C10" s="26">
        <v>1743.1724134999999</v>
      </c>
      <c r="D10" s="26">
        <v>2233.5052879999998</v>
      </c>
      <c r="E10" s="26">
        <v>2077.4567975</v>
      </c>
      <c r="F10" s="26">
        <v>2637.1220334999998</v>
      </c>
      <c r="G10" s="26">
        <v>6784.1694834999998</v>
      </c>
      <c r="H10" s="26">
        <v>6517.4080674999996</v>
      </c>
      <c r="I10" s="26">
        <v>6594.5937309999999</v>
      </c>
      <c r="J10" s="26">
        <v>6912.5598055</v>
      </c>
      <c r="K10" s="26">
        <v>2449.2830625000001</v>
      </c>
      <c r="L10" s="26">
        <v>3824.448633</v>
      </c>
      <c r="M10" s="26">
        <v>4072.3799429999999</v>
      </c>
      <c r="N10" s="26">
        <v>3835.6528450000001</v>
      </c>
      <c r="O10" s="15">
        <v>3548.064531</v>
      </c>
      <c r="P10" s="26">
        <v>3604.3215270000001</v>
      </c>
      <c r="Q10" s="26">
        <v>2462.157733</v>
      </c>
      <c r="R10" s="71">
        <v>2596.5876130000001</v>
      </c>
      <c r="S10" s="71">
        <v>2136.0323560000002</v>
      </c>
      <c r="T10" s="71">
        <v>2216.3536469999999</v>
      </c>
      <c r="U10" s="26">
        <f t="shared" ref="U10:U26" si="0">(SUM(C10:N10)+P10+Q10+R10)</f>
        <v>58344.818976499999</v>
      </c>
      <c r="W10" s="47"/>
      <c r="X10" s="47"/>
      <c r="Y10" s="62"/>
    </row>
    <row r="11" spans="1:25" x14ac:dyDescent="0.2">
      <c r="B11" s="1" t="s">
        <v>758</v>
      </c>
      <c r="C11" s="26">
        <v>408.40399550000001</v>
      </c>
      <c r="D11" s="26">
        <v>718.84790650000002</v>
      </c>
      <c r="E11" s="26">
        <v>925.30700100000001</v>
      </c>
      <c r="F11" s="26">
        <v>1545.0817875</v>
      </c>
      <c r="G11" s="26">
        <v>6290.1897165</v>
      </c>
      <c r="H11" s="26">
        <v>8527.5285189999995</v>
      </c>
      <c r="I11" s="26">
        <v>9497.2064119999995</v>
      </c>
      <c r="J11" s="26">
        <v>2425.3228325</v>
      </c>
      <c r="K11" s="26">
        <v>838.43115049999994</v>
      </c>
      <c r="L11" s="26">
        <v>1242.1744289999999</v>
      </c>
      <c r="M11" s="26">
        <v>1848.2159039999999</v>
      </c>
      <c r="N11" s="26">
        <v>2902.7614610000001</v>
      </c>
      <c r="O11" s="15">
        <v>3370.6971579999999</v>
      </c>
      <c r="P11" s="26">
        <v>3392.7373689999999</v>
      </c>
      <c r="Q11" s="26">
        <v>3967.4017650000001</v>
      </c>
      <c r="R11" s="71">
        <v>3835.1992</v>
      </c>
      <c r="S11" s="71">
        <v>3363.9675000000002</v>
      </c>
      <c r="T11" s="71">
        <v>3104.8463630000001</v>
      </c>
      <c r="U11" s="26">
        <f t="shared" si="0"/>
        <v>48364.809449000008</v>
      </c>
      <c r="W11" s="47"/>
      <c r="X11" s="47"/>
      <c r="Y11" s="62"/>
    </row>
    <row r="12" spans="1:25" x14ac:dyDescent="0.2">
      <c r="B12" s="1" t="s">
        <v>760</v>
      </c>
      <c r="C12" s="26">
        <v>202.59606249999999</v>
      </c>
      <c r="D12" s="26">
        <v>277.85637800000001</v>
      </c>
      <c r="E12" s="26">
        <v>440.39814050000001</v>
      </c>
      <c r="F12" s="26">
        <v>607.56274099999996</v>
      </c>
      <c r="G12" s="26">
        <v>1834.2965845000001</v>
      </c>
      <c r="H12" s="26">
        <v>1862.054083</v>
      </c>
      <c r="I12" s="26">
        <v>1938.4388300000001</v>
      </c>
      <c r="J12" s="26">
        <v>1826.3449479999999</v>
      </c>
      <c r="K12" s="26">
        <v>444.25166050000001</v>
      </c>
      <c r="L12" s="26">
        <v>543.66634099999999</v>
      </c>
      <c r="M12" s="26">
        <v>907.77977999999996</v>
      </c>
      <c r="N12" s="26">
        <v>980.74392699999999</v>
      </c>
      <c r="O12" s="15" t="s">
        <v>262</v>
      </c>
      <c r="P12" s="26">
        <v>1117.781491</v>
      </c>
      <c r="Q12" s="26">
        <v>1108.2576489999999</v>
      </c>
      <c r="R12" s="71">
        <v>1531.1514110000001</v>
      </c>
      <c r="S12" s="71">
        <v>1322.0762649999999</v>
      </c>
      <c r="T12" s="71">
        <v>1252.9779940000001</v>
      </c>
      <c r="U12" s="26">
        <f t="shared" si="0"/>
        <v>15623.180027</v>
      </c>
      <c r="W12" s="47"/>
      <c r="X12" s="47"/>
      <c r="Y12" s="62"/>
    </row>
    <row r="13" spans="1:25" x14ac:dyDescent="0.2">
      <c r="B13" s="1" t="s">
        <v>33</v>
      </c>
      <c r="C13" s="26">
        <v>11.527377</v>
      </c>
      <c r="D13" s="26">
        <v>76.337527499999993</v>
      </c>
      <c r="E13" s="26">
        <v>122.673198</v>
      </c>
      <c r="F13" s="26">
        <v>155.10174950000001</v>
      </c>
      <c r="G13" s="26">
        <v>769.45522700000004</v>
      </c>
      <c r="H13" s="26">
        <v>678.68955000000005</v>
      </c>
      <c r="I13" s="26">
        <v>776.87509750000004</v>
      </c>
      <c r="J13" s="26">
        <v>840.81237550000003</v>
      </c>
      <c r="K13" s="26">
        <v>317.48099100000002</v>
      </c>
      <c r="L13" s="26">
        <v>570.05328799999995</v>
      </c>
      <c r="M13" s="26">
        <v>724.621264</v>
      </c>
      <c r="N13" s="26">
        <v>765.02114600000004</v>
      </c>
      <c r="O13" s="15">
        <v>900.36480599999982</v>
      </c>
      <c r="P13" s="26">
        <v>901.86175600000001</v>
      </c>
      <c r="Q13" s="26">
        <v>818.60013400000003</v>
      </c>
      <c r="R13" s="71">
        <v>754.441686</v>
      </c>
      <c r="S13" s="71">
        <v>760.91961400000002</v>
      </c>
      <c r="T13" s="71">
        <v>750.784626</v>
      </c>
      <c r="U13" s="26">
        <f t="shared" si="0"/>
        <v>8283.5523670000002</v>
      </c>
      <c r="W13" s="47"/>
      <c r="X13" s="47"/>
      <c r="Y13" s="62"/>
    </row>
    <row r="14" spans="1:25" x14ac:dyDescent="0.2">
      <c r="B14" s="1" t="s">
        <v>34</v>
      </c>
      <c r="C14" s="26">
        <v>372.79656399999999</v>
      </c>
      <c r="D14" s="26">
        <v>448.46014450000001</v>
      </c>
      <c r="E14" s="26">
        <v>922.21684849999997</v>
      </c>
      <c r="F14" s="26">
        <v>666.64850249999995</v>
      </c>
      <c r="G14" s="26">
        <v>619.21759599999996</v>
      </c>
      <c r="H14" s="26">
        <v>482.6621715</v>
      </c>
      <c r="I14" s="26">
        <v>483.18006450000001</v>
      </c>
      <c r="J14" s="26">
        <v>290.47424949999998</v>
      </c>
      <c r="K14" s="26">
        <v>90.765931499999994</v>
      </c>
      <c r="L14" s="26">
        <v>166.38447400000001</v>
      </c>
      <c r="M14" s="26">
        <v>170.224289</v>
      </c>
      <c r="N14" s="26">
        <v>178.98635999999999</v>
      </c>
      <c r="O14" s="15">
        <v>184.07022700000002</v>
      </c>
      <c r="P14" s="26">
        <v>201.96724499999999</v>
      </c>
      <c r="Q14" s="26">
        <v>202.68789100000001</v>
      </c>
      <c r="R14" s="71">
        <v>294.12321900000001</v>
      </c>
      <c r="S14" s="71">
        <v>281.95857599999999</v>
      </c>
      <c r="T14" s="71">
        <v>308.87788799999998</v>
      </c>
      <c r="U14" s="26">
        <f t="shared" si="0"/>
        <v>5590.7955504999991</v>
      </c>
      <c r="W14" s="47"/>
      <c r="X14" s="47"/>
      <c r="Y14" s="62"/>
    </row>
    <row r="15" spans="1:25" x14ac:dyDescent="0.2">
      <c r="B15" s="1" t="s">
        <v>44</v>
      </c>
      <c r="C15" s="26">
        <v>0.39833800000000003</v>
      </c>
      <c r="D15" s="26">
        <v>2.0703155</v>
      </c>
      <c r="E15" s="26">
        <v>7.0680259999999997</v>
      </c>
      <c r="F15" s="26">
        <v>11.349323500000001</v>
      </c>
      <c r="G15" s="26">
        <v>30.9330055</v>
      </c>
      <c r="H15" s="26">
        <v>33.567614499999998</v>
      </c>
      <c r="I15" s="26">
        <v>47.416334999999997</v>
      </c>
      <c r="J15" s="26">
        <v>38.6434845</v>
      </c>
      <c r="K15" s="26">
        <v>20.953255500000001</v>
      </c>
      <c r="L15" s="26">
        <v>51.540607999999999</v>
      </c>
      <c r="M15" s="26">
        <v>75.500073</v>
      </c>
      <c r="N15" s="26">
        <v>74.333627000000007</v>
      </c>
      <c r="O15" s="15">
        <v>74.102998999999997</v>
      </c>
      <c r="P15" s="26">
        <v>75.152251000000007</v>
      </c>
      <c r="Q15" s="26">
        <v>79.437861999999996</v>
      </c>
      <c r="R15" s="71">
        <v>105.59169900000001</v>
      </c>
      <c r="S15" s="71">
        <v>95.649452999999994</v>
      </c>
      <c r="T15" s="71">
        <v>118.828828</v>
      </c>
      <c r="U15" s="26">
        <f t="shared" si="0"/>
        <v>653.95581799999991</v>
      </c>
      <c r="W15" s="47"/>
      <c r="X15" s="47"/>
      <c r="Y15" s="62"/>
    </row>
    <row r="16" spans="1:25" x14ac:dyDescent="0.2">
      <c r="A16" s="1" t="s">
        <v>103</v>
      </c>
      <c r="B16" s="1" t="s">
        <v>792</v>
      </c>
      <c r="C16" s="26">
        <v>0.22329099999999999</v>
      </c>
      <c r="D16" s="26">
        <v>2.9585309999999998</v>
      </c>
      <c r="E16" s="26">
        <v>18.847553000000001</v>
      </c>
      <c r="F16" s="26">
        <v>20.154986000000001</v>
      </c>
      <c r="G16" s="26">
        <v>33.664315000000002</v>
      </c>
      <c r="H16" s="26">
        <v>71.035207999999997</v>
      </c>
      <c r="I16" s="26">
        <v>55.405726000000001</v>
      </c>
      <c r="J16" s="26">
        <v>30.366174000000001</v>
      </c>
      <c r="K16" s="26">
        <v>44.511156</v>
      </c>
      <c r="L16" s="26">
        <v>52.845936000000002</v>
      </c>
      <c r="M16" s="26">
        <v>78.807357999999994</v>
      </c>
      <c r="N16" s="26">
        <v>80.121527</v>
      </c>
      <c r="O16" s="180" t="s">
        <v>28</v>
      </c>
      <c r="P16" s="26">
        <v>86.530033000000003</v>
      </c>
      <c r="Q16" s="26">
        <v>95.843975</v>
      </c>
      <c r="R16" s="71">
        <v>113.919523</v>
      </c>
      <c r="S16" s="71">
        <v>118.165862</v>
      </c>
      <c r="T16" s="71">
        <v>120.66362599999999</v>
      </c>
      <c r="U16" s="26">
        <f t="shared" si="0"/>
        <v>785.23529200000007</v>
      </c>
      <c r="W16" s="47"/>
      <c r="X16" s="47"/>
      <c r="Y16" s="62"/>
    </row>
    <row r="17" spans="1:25" x14ac:dyDescent="0.2">
      <c r="B17" s="1" t="s">
        <v>793</v>
      </c>
      <c r="C17" s="26">
        <v>1.0529999999999999E-3</v>
      </c>
      <c r="D17" s="26">
        <v>0</v>
      </c>
      <c r="E17" s="26">
        <v>2.4142990000000002</v>
      </c>
      <c r="F17" s="26">
        <v>8.6418999999999996E-2</v>
      </c>
      <c r="G17" s="26">
        <v>1.848724</v>
      </c>
      <c r="H17" s="26">
        <v>12.932551999999999</v>
      </c>
      <c r="I17" s="26">
        <v>6.0184699999999998</v>
      </c>
      <c r="J17" s="26">
        <v>0.111094</v>
      </c>
      <c r="K17" s="26">
        <v>2.5760000000000002E-2</v>
      </c>
      <c r="L17" s="26">
        <v>1.5590000000000001E-3</v>
      </c>
      <c r="M17" s="26">
        <v>0.17527799999999999</v>
      </c>
      <c r="N17" s="26">
        <v>1.270176</v>
      </c>
      <c r="O17" s="180" t="s">
        <v>28</v>
      </c>
      <c r="P17" s="26">
        <v>0.95006199999999996</v>
      </c>
      <c r="Q17" s="26">
        <v>1.4791000000000001</v>
      </c>
      <c r="R17" s="71">
        <v>1.8169599999999999</v>
      </c>
      <c r="S17" s="71">
        <v>2.1973539999999998</v>
      </c>
      <c r="T17" s="71">
        <v>1.347763</v>
      </c>
      <c r="U17" s="26">
        <f t="shared" si="0"/>
        <v>29.131505999999995</v>
      </c>
      <c r="W17" s="47"/>
      <c r="X17" s="47"/>
      <c r="Y17" s="62"/>
    </row>
    <row r="18" spans="1:25" x14ac:dyDescent="0.2">
      <c r="B18" s="1" t="s">
        <v>794</v>
      </c>
      <c r="C18" s="26">
        <v>0</v>
      </c>
      <c r="D18" s="26">
        <v>0</v>
      </c>
      <c r="E18" s="26">
        <v>0</v>
      </c>
      <c r="F18" s="26">
        <v>0</v>
      </c>
      <c r="G18" s="26">
        <v>0</v>
      </c>
      <c r="H18" s="26">
        <v>0</v>
      </c>
      <c r="I18" s="26">
        <v>0</v>
      </c>
      <c r="J18" s="26">
        <v>0</v>
      </c>
      <c r="K18" s="26">
        <v>0</v>
      </c>
      <c r="L18" s="26">
        <v>0</v>
      </c>
      <c r="M18" s="26">
        <v>0</v>
      </c>
      <c r="N18" s="26">
        <v>0</v>
      </c>
      <c r="O18" s="180" t="s">
        <v>28</v>
      </c>
      <c r="P18" s="26">
        <v>0</v>
      </c>
      <c r="Q18" s="26">
        <v>0</v>
      </c>
      <c r="R18" s="71">
        <v>0</v>
      </c>
      <c r="S18" s="71">
        <v>0</v>
      </c>
      <c r="T18" s="71">
        <v>0</v>
      </c>
      <c r="U18" s="26">
        <f t="shared" si="0"/>
        <v>0</v>
      </c>
      <c r="W18" s="47"/>
      <c r="X18" s="47"/>
      <c r="Y18" s="62"/>
    </row>
    <row r="19" spans="1:25" x14ac:dyDescent="0.2">
      <c r="B19" s="1" t="s">
        <v>795</v>
      </c>
      <c r="C19" s="26">
        <v>1.3577000000000001E-2</v>
      </c>
      <c r="D19" s="26">
        <v>0</v>
      </c>
      <c r="E19" s="26">
        <v>7.0089999999999996E-3</v>
      </c>
      <c r="F19" s="26">
        <v>1.2E-5</v>
      </c>
      <c r="G19" s="26">
        <v>0</v>
      </c>
      <c r="H19" s="26">
        <v>3.2450000000000001E-3</v>
      </c>
      <c r="I19" s="26">
        <v>5.4699999999999996E-4</v>
      </c>
      <c r="J19" s="26">
        <v>0</v>
      </c>
      <c r="K19" s="26">
        <v>0</v>
      </c>
      <c r="L19" s="26">
        <v>6.5200000000000002E-4</v>
      </c>
      <c r="M19" s="26">
        <v>5.8E-5</v>
      </c>
      <c r="N19" s="26">
        <v>0</v>
      </c>
      <c r="O19" s="180" t="s">
        <v>28</v>
      </c>
      <c r="P19" s="26">
        <v>0</v>
      </c>
      <c r="Q19" s="26">
        <v>0</v>
      </c>
      <c r="R19" s="71">
        <v>4.3750000000000004E-3</v>
      </c>
      <c r="S19" s="71">
        <v>4.66E-4</v>
      </c>
      <c r="T19" s="71">
        <v>0</v>
      </c>
      <c r="U19" s="26">
        <f t="shared" si="0"/>
        <v>2.9475000000000001E-2</v>
      </c>
      <c r="W19" s="47"/>
      <c r="X19" s="47"/>
      <c r="Y19" s="62"/>
    </row>
    <row r="20" spans="1:25" x14ac:dyDescent="0.2">
      <c r="B20" s="1" t="s">
        <v>796</v>
      </c>
      <c r="C20" s="26">
        <v>0</v>
      </c>
      <c r="D20" s="26">
        <v>0</v>
      </c>
      <c r="E20" s="26">
        <v>0</v>
      </c>
      <c r="F20" s="26">
        <v>0</v>
      </c>
      <c r="G20" s="26">
        <v>2.7399999999999999E-4</v>
      </c>
      <c r="H20" s="26">
        <v>0</v>
      </c>
      <c r="I20" s="26">
        <v>0</v>
      </c>
      <c r="J20" s="26">
        <v>0</v>
      </c>
      <c r="K20" s="26">
        <v>5.5139999999999998E-3</v>
      </c>
      <c r="L20" s="26">
        <v>0</v>
      </c>
      <c r="M20" s="26">
        <v>0</v>
      </c>
      <c r="N20" s="26">
        <v>0</v>
      </c>
      <c r="O20" s="180" t="s">
        <v>28</v>
      </c>
      <c r="P20" s="26">
        <v>0</v>
      </c>
      <c r="Q20" s="26">
        <v>0</v>
      </c>
      <c r="R20" s="71">
        <v>8.2899999999999998E-4</v>
      </c>
      <c r="S20" s="71">
        <v>0</v>
      </c>
      <c r="T20" s="71">
        <v>0</v>
      </c>
      <c r="U20" s="26">
        <f t="shared" si="0"/>
        <v>6.6169999999999996E-3</v>
      </c>
      <c r="W20" s="47"/>
      <c r="X20" s="47"/>
      <c r="Y20" s="62"/>
    </row>
    <row r="21" spans="1:25" x14ac:dyDescent="0.2">
      <c r="B21" s="1" t="s">
        <v>797</v>
      </c>
      <c r="C21" s="26">
        <v>0</v>
      </c>
      <c r="D21" s="26">
        <v>0</v>
      </c>
      <c r="E21" s="26">
        <v>0</v>
      </c>
      <c r="F21" s="26">
        <v>0</v>
      </c>
      <c r="G21" s="26">
        <v>0</v>
      </c>
      <c r="H21" s="26">
        <v>0</v>
      </c>
      <c r="I21" s="26">
        <v>0</v>
      </c>
      <c r="J21" s="26">
        <v>0</v>
      </c>
      <c r="K21" s="26">
        <v>0</v>
      </c>
      <c r="L21" s="26">
        <v>0</v>
      </c>
      <c r="M21" s="26">
        <v>0</v>
      </c>
      <c r="N21" s="26">
        <v>0</v>
      </c>
      <c r="O21" s="180" t="s">
        <v>28</v>
      </c>
      <c r="P21" s="26">
        <v>0</v>
      </c>
      <c r="Q21" s="26">
        <v>0</v>
      </c>
      <c r="R21" s="71">
        <v>0</v>
      </c>
      <c r="S21" s="71">
        <v>0</v>
      </c>
      <c r="T21" s="71">
        <v>0</v>
      </c>
      <c r="U21" s="26">
        <f t="shared" si="0"/>
        <v>0</v>
      </c>
      <c r="W21" s="47"/>
      <c r="X21" s="47"/>
      <c r="Y21" s="62"/>
    </row>
    <row r="22" spans="1:25" x14ac:dyDescent="0.2">
      <c r="B22" s="1" t="s">
        <v>798</v>
      </c>
      <c r="C22" s="26">
        <v>0</v>
      </c>
      <c r="D22" s="26">
        <v>0</v>
      </c>
      <c r="E22" s="26">
        <v>0</v>
      </c>
      <c r="F22" s="26">
        <v>6.9200000000000002E-4</v>
      </c>
      <c r="G22" s="26">
        <v>8.5140000000000007E-3</v>
      </c>
      <c r="H22" s="26">
        <v>2.3600000000000001E-3</v>
      </c>
      <c r="I22" s="26">
        <v>0</v>
      </c>
      <c r="J22" s="26">
        <v>2.31E-4</v>
      </c>
      <c r="K22" s="26">
        <v>9.7E-5</v>
      </c>
      <c r="L22" s="26">
        <v>0</v>
      </c>
      <c r="M22" s="26">
        <v>0</v>
      </c>
      <c r="N22" s="26">
        <v>5.3000000000000001E-5</v>
      </c>
      <c r="O22" s="180" t="s">
        <v>28</v>
      </c>
      <c r="P22" s="26">
        <v>1.9599999999999999E-4</v>
      </c>
      <c r="Q22" s="26">
        <v>1.2958000000000001E-2</v>
      </c>
      <c r="R22" s="71">
        <v>1.359E-3</v>
      </c>
      <c r="S22" s="71">
        <v>1.2899999999999999E-4</v>
      </c>
      <c r="T22" s="71">
        <v>1.781E-3</v>
      </c>
      <c r="U22" s="26">
        <f t="shared" si="0"/>
        <v>2.6459999999999997E-2</v>
      </c>
      <c r="W22" s="47"/>
      <c r="X22" s="47"/>
      <c r="Y22" s="62"/>
    </row>
    <row r="23" spans="1:25" x14ac:dyDescent="0.2">
      <c r="B23" s="1" t="s">
        <v>799</v>
      </c>
      <c r="C23" s="26">
        <v>1.4630000000000001E-2</v>
      </c>
      <c r="D23" s="26">
        <v>0</v>
      </c>
      <c r="E23" s="26">
        <v>2.4213080000000002</v>
      </c>
      <c r="F23" s="26">
        <v>8.7122999999999992E-2</v>
      </c>
      <c r="G23" s="26">
        <v>1.8575120000000001</v>
      </c>
      <c r="H23" s="26">
        <v>12.938156999999999</v>
      </c>
      <c r="I23" s="26">
        <v>6.0190169999999998</v>
      </c>
      <c r="J23" s="26">
        <v>0.11132499999999999</v>
      </c>
      <c r="K23" s="26">
        <v>3.1371000000000003E-2</v>
      </c>
      <c r="L23" s="26">
        <v>2.2110000000000003E-3</v>
      </c>
      <c r="M23" s="26">
        <v>0.17533599999999999</v>
      </c>
      <c r="N23" s="26">
        <v>1.2702290000000001</v>
      </c>
      <c r="O23" s="180" t="s">
        <v>28</v>
      </c>
      <c r="P23" s="26">
        <v>0.95025799999999994</v>
      </c>
      <c r="Q23" s="26">
        <v>1.4920580000000001</v>
      </c>
      <c r="R23" s="71">
        <v>1.823523</v>
      </c>
      <c r="S23" s="71">
        <v>2.1979489999999995</v>
      </c>
      <c r="T23" s="71">
        <v>1.3495440000000001</v>
      </c>
      <c r="U23" s="26">
        <f t="shared" si="0"/>
        <v>29.194058000000005</v>
      </c>
      <c r="W23" s="47"/>
      <c r="X23" s="47"/>
      <c r="Y23" s="62"/>
    </row>
    <row r="24" spans="1:25" x14ac:dyDescent="0.2">
      <c r="B24" s="35" t="s">
        <v>79</v>
      </c>
      <c r="C24" s="26">
        <f>SUM(C9:C15)</f>
        <v>2875.2585959999997</v>
      </c>
      <c r="D24" s="26">
        <f t="shared" ref="D24:Q24" si="1">SUM(D9:D15)</f>
        <v>4872.1733480000003</v>
      </c>
      <c r="E24" s="26">
        <f t="shared" si="1"/>
        <v>5526.890125500001</v>
      </c>
      <c r="F24" s="26">
        <f t="shared" si="1"/>
        <v>7683.2872049999987</v>
      </c>
      <c r="G24" s="26">
        <f t="shared" si="1"/>
        <v>24398.686381999996</v>
      </c>
      <c r="H24" s="26">
        <f t="shared" si="1"/>
        <v>32492.272352499996</v>
      </c>
      <c r="I24" s="26">
        <f t="shared" si="1"/>
        <v>38907.734926999998</v>
      </c>
      <c r="J24" s="26">
        <f t="shared" si="1"/>
        <v>20118.654899999998</v>
      </c>
      <c r="K24" s="26">
        <f t="shared" si="1"/>
        <v>7093.5584550000003</v>
      </c>
      <c r="L24" s="26">
        <f t="shared" si="1"/>
        <v>11834.380168</v>
      </c>
      <c r="M24" s="26">
        <f t="shared" si="1"/>
        <v>13204.181339999999</v>
      </c>
      <c r="N24" s="26">
        <f t="shared" si="1"/>
        <v>15129.262327000002</v>
      </c>
      <c r="O24" s="15">
        <f t="shared" si="1"/>
        <v>8077.2997209999994</v>
      </c>
      <c r="P24" s="26">
        <f t="shared" si="1"/>
        <v>17027.073063</v>
      </c>
      <c r="Q24" s="26">
        <f t="shared" si="1"/>
        <v>20292.400136</v>
      </c>
      <c r="R24" s="26">
        <v>19060.094045999998</v>
      </c>
      <c r="S24" s="26">
        <v>16023.946043000002</v>
      </c>
      <c r="T24" s="26">
        <v>14231.179502000001</v>
      </c>
      <c r="U24" s="26">
        <f t="shared" si="0"/>
        <v>240515.90737099998</v>
      </c>
      <c r="W24" s="47"/>
      <c r="X24" s="47"/>
      <c r="Y24" s="62"/>
    </row>
    <row r="25" spans="1:25" x14ac:dyDescent="0.2">
      <c r="B25" s="35" t="s">
        <v>80</v>
      </c>
      <c r="C25" s="26">
        <f>C26-C24</f>
        <v>1191.9345090000002</v>
      </c>
      <c r="D25" s="26">
        <f t="shared" ref="D25:Q25" si="2">D26-D24</f>
        <v>4497.827133499999</v>
      </c>
      <c r="E25" s="26">
        <f t="shared" si="2"/>
        <v>3694.6176124999993</v>
      </c>
      <c r="F25" s="26">
        <f t="shared" si="2"/>
        <v>3678.508068000001</v>
      </c>
      <c r="G25" s="26">
        <f t="shared" si="2"/>
        <v>4612.4160245000021</v>
      </c>
      <c r="H25" s="26">
        <f t="shared" si="2"/>
        <v>5336.3089565000046</v>
      </c>
      <c r="I25" s="26">
        <f t="shared" si="2"/>
        <v>5451.1325600000055</v>
      </c>
      <c r="J25" s="26">
        <f t="shared" si="2"/>
        <v>2653.3341725000028</v>
      </c>
      <c r="K25" s="26">
        <f t="shared" si="2"/>
        <v>1185.3996515000035</v>
      </c>
      <c r="L25" s="26">
        <f t="shared" si="2"/>
        <v>2384.6198320000003</v>
      </c>
      <c r="M25" s="26">
        <f t="shared" si="2"/>
        <v>3113.2582999999995</v>
      </c>
      <c r="N25" s="26">
        <f t="shared" si="2"/>
        <v>3589.0851779999994</v>
      </c>
      <c r="O25" s="15">
        <f t="shared" si="2"/>
        <v>5876.3087600000017</v>
      </c>
      <c r="P25" s="26">
        <f t="shared" si="2"/>
        <v>4844.017144999998</v>
      </c>
      <c r="Q25" s="26">
        <f t="shared" si="2"/>
        <v>4919.5901339999982</v>
      </c>
      <c r="R25" s="26">
        <v>5954.522237000001</v>
      </c>
      <c r="S25" s="26">
        <v>7026.3852599999973</v>
      </c>
      <c r="T25" s="26">
        <v>6784.1013220000004</v>
      </c>
      <c r="U25" s="26">
        <f t="shared" si="0"/>
        <v>57106.571514000025</v>
      </c>
      <c r="W25" s="47"/>
      <c r="X25" s="47"/>
      <c r="Y25" s="62"/>
    </row>
    <row r="26" spans="1:25" x14ac:dyDescent="0.2">
      <c r="A26" s="105"/>
      <c r="B26" s="35" t="s">
        <v>755</v>
      </c>
      <c r="C26" s="26">
        <v>4067.1931049999998</v>
      </c>
      <c r="D26" s="26">
        <v>9370.0004814999993</v>
      </c>
      <c r="E26" s="26">
        <v>9221.5077380000002</v>
      </c>
      <c r="F26" s="26">
        <v>11361.795273</v>
      </c>
      <c r="G26" s="26">
        <v>29011.102406499998</v>
      </c>
      <c r="H26" s="26">
        <v>37828.581309000001</v>
      </c>
      <c r="I26" s="26">
        <v>44358.867487000003</v>
      </c>
      <c r="J26" s="26">
        <v>22771.9890725</v>
      </c>
      <c r="K26" s="26">
        <v>8278.9581065000039</v>
      </c>
      <c r="L26" s="26">
        <v>14219</v>
      </c>
      <c r="M26" s="26">
        <v>16317.439639999999</v>
      </c>
      <c r="N26" s="26">
        <v>18718.347505000002</v>
      </c>
      <c r="O26" s="26">
        <v>13953.608481000001</v>
      </c>
      <c r="P26" s="26">
        <v>21871.090207999998</v>
      </c>
      <c r="Q26" s="26">
        <v>25211.990269999998</v>
      </c>
      <c r="R26" s="71">
        <v>25014.616282999999</v>
      </c>
      <c r="S26" s="71">
        <v>23050.331302999999</v>
      </c>
      <c r="T26" s="71">
        <v>21015.280824000001</v>
      </c>
      <c r="U26" s="26">
        <f t="shared" si="0"/>
        <v>297622.47888499999</v>
      </c>
      <c r="W26" s="47"/>
      <c r="X26" s="47"/>
      <c r="Y26" s="62"/>
    </row>
    <row r="27" spans="1:25" x14ac:dyDescent="0.2">
      <c r="A27" s="105"/>
      <c r="B27" s="35"/>
      <c r="C27" s="202" t="s">
        <v>76</v>
      </c>
      <c r="D27" s="202"/>
      <c r="E27" s="202"/>
      <c r="F27" s="202"/>
      <c r="G27" s="202"/>
      <c r="H27" s="202"/>
      <c r="I27" s="202"/>
      <c r="J27" s="202"/>
      <c r="K27" s="202"/>
      <c r="L27" s="202"/>
      <c r="M27" s="202"/>
      <c r="N27" s="202"/>
      <c r="O27" s="202"/>
      <c r="P27" s="202"/>
      <c r="Q27" s="202"/>
      <c r="R27" s="202"/>
      <c r="S27" s="202"/>
      <c r="T27" s="202"/>
      <c r="U27" s="202"/>
      <c r="W27" s="47"/>
      <c r="X27" s="47"/>
      <c r="Y27" s="62"/>
    </row>
    <row r="28" spans="1:25"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c r="W28" s="47"/>
      <c r="X28" s="47"/>
      <c r="Y28" s="62"/>
    </row>
    <row r="29" spans="1:25" ht="13.5" thickTop="1" x14ac:dyDescent="0.2">
      <c r="B29" s="1" t="s">
        <v>30</v>
      </c>
      <c r="C29" s="49">
        <f t="shared" ref="C29:T29" si="3">IFERROR(C9/C$26*100,"--")</f>
        <v>3.3527752919417875</v>
      </c>
      <c r="D29" s="49">
        <f t="shared" si="3"/>
        <v>11.900701501580816</v>
      </c>
      <c r="E29" s="49">
        <f t="shared" si="3"/>
        <v>11.188735544278519</v>
      </c>
      <c r="F29" s="49">
        <f t="shared" si="3"/>
        <v>18.13464349596541</v>
      </c>
      <c r="G29" s="49">
        <f t="shared" si="3"/>
        <v>27.818400886385497</v>
      </c>
      <c r="H29" s="49">
        <f t="shared" si="3"/>
        <v>38.040978141509932</v>
      </c>
      <c r="I29" s="49">
        <f t="shared" si="3"/>
        <v>44.117502464947449</v>
      </c>
      <c r="J29" s="49">
        <f t="shared" si="3"/>
        <v>34.184528983024784</v>
      </c>
      <c r="K29" s="49">
        <f t="shared" si="3"/>
        <v>35.419824158763532</v>
      </c>
      <c r="L29" s="49">
        <f t="shared" si="3"/>
        <v>38.231327062381318</v>
      </c>
      <c r="M29" s="49">
        <f t="shared" si="3"/>
        <v>33.126888815015107</v>
      </c>
      <c r="N29" s="49">
        <f t="shared" si="3"/>
        <v>34.147047218204747</v>
      </c>
      <c r="O29" s="118" t="str">
        <f t="shared" si="3"/>
        <v>--</v>
      </c>
      <c r="P29" s="49">
        <f t="shared" si="3"/>
        <v>35.358326221759782</v>
      </c>
      <c r="Q29" s="49">
        <f t="shared" si="3"/>
        <v>46.223471361033489</v>
      </c>
      <c r="R29" s="49">
        <f t="shared" si="3"/>
        <v>39.748757708337465</v>
      </c>
      <c r="S29" s="49">
        <f t="shared" si="3"/>
        <v>34.981459368224165</v>
      </c>
      <c r="T29" s="49">
        <f t="shared" si="3"/>
        <v>30.827616391408728</v>
      </c>
      <c r="U29" s="49">
        <f t="shared" ref="U29:U34" si="4">U9/U$26*100</f>
        <v>34.827609652109558</v>
      </c>
      <c r="W29" s="47"/>
      <c r="X29" s="47"/>
      <c r="Y29" s="62"/>
    </row>
    <row r="30" spans="1:25" x14ac:dyDescent="0.2">
      <c r="B30" s="1" t="s">
        <v>29</v>
      </c>
      <c r="C30" s="49">
        <f t="shared" ref="C30:T30" si="5">IFERROR(C10/C$26*100,"--")</f>
        <v>42.859347183614979</v>
      </c>
      <c r="D30" s="49">
        <f t="shared" si="5"/>
        <v>23.836768124076428</v>
      </c>
      <c r="E30" s="49">
        <f t="shared" si="5"/>
        <v>22.528385341360323</v>
      </c>
      <c r="F30" s="49">
        <f t="shared" si="5"/>
        <v>23.210434355975565</v>
      </c>
      <c r="G30" s="49">
        <f t="shared" si="5"/>
        <v>23.384735224608331</v>
      </c>
      <c r="H30" s="49">
        <f t="shared" si="5"/>
        <v>17.2287932615369</v>
      </c>
      <c r="I30" s="49">
        <f t="shared" si="5"/>
        <v>14.866460990990445</v>
      </c>
      <c r="J30" s="49">
        <f t="shared" si="5"/>
        <v>30.355538040582381</v>
      </c>
      <c r="K30" s="49">
        <f t="shared" si="5"/>
        <v>29.584436000189573</v>
      </c>
      <c r="L30" s="49">
        <f t="shared" si="5"/>
        <v>26.896748245305581</v>
      </c>
      <c r="M30" s="49">
        <f t="shared" si="5"/>
        <v>24.95722388344009</v>
      </c>
      <c r="N30" s="49">
        <f t="shared" si="5"/>
        <v>20.49140739574062</v>
      </c>
      <c r="O30" s="118">
        <f t="shared" si="5"/>
        <v>25.42757692987616</v>
      </c>
      <c r="P30" s="49">
        <f t="shared" si="5"/>
        <v>16.479843906828261</v>
      </c>
      <c r="Q30" s="49">
        <f t="shared" si="5"/>
        <v>9.76582057438657</v>
      </c>
      <c r="R30" s="49">
        <f t="shared" si="5"/>
        <v>10.380281606656697</v>
      </c>
      <c r="S30" s="49">
        <f t="shared" si="5"/>
        <v>9.2668184587958411</v>
      </c>
      <c r="T30" s="49">
        <f t="shared" si="5"/>
        <v>10.546390817051876</v>
      </c>
      <c r="U30" s="49">
        <f t="shared" si="4"/>
        <v>19.603633164766489</v>
      </c>
      <c r="W30" s="47"/>
      <c r="X30" s="47"/>
      <c r="Y30" s="62"/>
    </row>
    <row r="31" spans="1:25" x14ac:dyDescent="0.2">
      <c r="B31" s="1" t="s">
        <v>31</v>
      </c>
      <c r="C31" s="49">
        <f t="shared" ref="C31:T31" si="6">IFERROR(C11/C$26*100,"--")</f>
        <v>10.041421318253342</v>
      </c>
      <c r="D31" s="49">
        <f t="shared" si="6"/>
        <v>7.6718022365023728</v>
      </c>
      <c r="E31" s="49">
        <f t="shared" si="6"/>
        <v>10.034226802055306</v>
      </c>
      <c r="F31" s="49">
        <f t="shared" si="6"/>
        <v>13.598922972777983</v>
      </c>
      <c r="G31" s="49">
        <f t="shared" si="6"/>
        <v>21.682008592305923</v>
      </c>
      <c r="H31" s="49">
        <f t="shared" si="6"/>
        <v>22.542554396485308</v>
      </c>
      <c r="I31" s="49">
        <f t="shared" si="6"/>
        <v>21.409938869118537</v>
      </c>
      <c r="J31" s="49">
        <f t="shared" si="6"/>
        <v>10.650465467809651</v>
      </c>
      <c r="K31" s="49">
        <f t="shared" si="6"/>
        <v>10.127254416733043</v>
      </c>
      <c r="L31" s="49">
        <f t="shared" si="6"/>
        <v>8.7360182080315063</v>
      </c>
      <c r="M31" s="49">
        <f t="shared" si="6"/>
        <v>11.326629328962543</v>
      </c>
      <c r="N31" s="49">
        <f t="shared" si="6"/>
        <v>15.507573305948194</v>
      </c>
      <c r="O31" s="118">
        <f t="shared" si="6"/>
        <v>24.156455031612261</v>
      </c>
      <c r="P31" s="49">
        <f t="shared" si="6"/>
        <v>15.512429132403312</v>
      </c>
      <c r="Q31" s="49">
        <f t="shared" si="6"/>
        <v>15.736170459025011</v>
      </c>
      <c r="R31" s="49">
        <f t="shared" si="6"/>
        <v>15.331833023584743</v>
      </c>
      <c r="S31" s="49">
        <f t="shared" si="6"/>
        <v>14.594009325853724</v>
      </c>
      <c r="T31" s="49">
        <f t="shared" si="6"/>
        <v>14.774232088558076</v>
      </c>
      <c r="U31" s="49">
        <f t="shared" si="4"/>
        <v>16.250388623262545</v>
      </c>
      <c r="W31" s="47"/>
      <c r="X31" s="47"/>
      <c r="Y31" s="62"/>
    </row>
    <row r="32" spans="1:25" x14ac:dyDescent="0.2">
      <c r="B32" s="1" t="s">
        <v>32</v>
      </c>
      <c r="C32" s="49">
        <f t="shared" ref="C32:T32" si="7">IFERROR(C12/C$26*100,"--")</f>
        <v>4.9812255594881565</v>
      </c>
      <c r="D32" s="49">
        <f t="shared" si="7"/>
        <v>2.9653827504982075</v>
      </c>
      <c r="E32" s="49">
        <f t="shared" si="7"/>
        <v>4.7757715225375437</v>
      </c>
      <c r="F32" s="49">
        <f t="shared" si="7"/>
        <v>5.3474184880254176</v>
      </c>
      <c r="G32" s="49">
        <f t="shared" si="7"/>
        <v>6.3227400282762858</v>
      </c>
      <c r="H32" s="49">
        <f t="shared" si="7"/>
        <v>4.9223471210562924</v>
      </c>
      <c r="I32" s="49">
        <f t="shared" si="7"/>
        <v>4.369901532242876</v>
      </c>
      <c r="J32" s="49">
        <f t="shared" si="7"/>
        <v>8.0201379957868415</v>
      </c>
      <c r="K32" s="49">
        <f t="shared" si="7"/>
        <v>5.3660334402611314</v>
      </c>
      <c r="L32" s="49">
        <f t="shared" si="7"/>
        <v>3.8235202264575565</v>
      </c>
      <c r="M32" s="49">
        <f t="shared" si="7"/>
        <v>5.5632488921527887</v>
      </c>
      <c r="N32" s="49">
        <f t="shared" si="7"/>
        <v>5.2394792154490455</v>
      </c>
      <c r="O32" s="118" t="str">
        <f t="shared" si="7"/>
        <v>--</v>
      </c>
      <c r="P32" s="49">
        <f t="shared" si="7"/>
        <v>5.1107717099129255</v>
      </c>
      <c r="Q32" s="49">
        <f t="shared" si="7"/>
        <v>4.3957562934598098</v>
      </c>
      <c r="R32" s="49">
        <f t="shared" si="7"/>
        <v>6.1210269774978512</v>
      </c>
      <c r="S32" s="49">
        <f t="shared" si="7"/>
        <v>5.7356063460481881</v>
      </c>
      <c r="T32" s="49">
        <f t="shared" si="7"/>
        <v>5.9622234149213291</v>
      </c>
      <c r="U32" s="49">
        <f t="shared" si="4"/>
        <v>5.249327969288478</v>
      </c>
      <c r="W32" s="47"/>
      <c r="X32" s="47"/>
      <c r="Y32" s="62"/>
    </row>
    <row r="33" spans="1:25" x14ac:dyDescent="0.2">
      <c r="B33" s="1" t="s">
        <v>33</v>
      </c>
      <c r="C33" s="49">
        <f t="shared" ref="C33:T33" si="8">IFERROR(C13/C$26*100,"--")</f>
        <v>0.28342340042396386</v>
      </c>
      <c r="D33" s="49">
        <f t="shared" si="8"/>
        <v>0.8147014255839129</v>
      </c>
      <c r="E33" s="49">
        <f t="shared" si="8"/>
        <v>1.3302943670966965</v>
      </c>
      <c r="F33" s="49">
        <f t="shared" si="8"/>
        <v>1.3651165662928419</v>
      </c>
      <c r="G33" s="49">
        <f t="shared" si="8"/>
        <v>2.6522784836594213</v>
      </c>
      <c r="H33" s="49">
        <f t="shared" si="8"/>
        <v>1.7941184324523674</v>
      </c>
      <c r="I33" s="49">
        <f t="shared" si="8"/>
        <v>1.7513411444232079</v>
      </c>
      <c r="J33" s="49">
        <f t="shared" si="8"/>
        <v>3.6923097618880609</v>
      </c>
      <c r="K33" s="49">
        <f t="shared" si="8"/>
        <v>3.834794027411955</v>
      </c>
      <c r="L33" s="49">
        <f t="shared" si="8"/>
        <v>4.0090954919473942</v>
      </c>
      <c r="M33" s="49">
        <f t="shared" si="8"/>
        <v>4.4407779650901169</v>
      </c>
      <c r="N33" s="49">
        <f t="shared" si="8"/>
        <v>4.0870121991038442</v>
      </c>
      <c r="O33" s="118">
        <f t="shared" si="8"/>
        <v>6.4525589006312307</v>
      </c>
      <c r="P33" s="49">
        <f t="shared" si="8"/>
        <v>4.1235336118275328</v>
      </c>
      <c r="Q33" s="49">
        <f t="shared" si="8"/>
        <v>3.2468683560220972</v>
      </c>
      <c r="R33" s="49">
        <f t="shared" si="8"/>
        <v>3.0160034336114148</v>
      </c>
      <c r="S33" s="49">
        <f t="shared" si="8"/>
        <v>3.3011222441777504</v>
      </c>
      <c r="T33" s="49">
        <f t="shared" si="8"/>
        <v>3.5725652789877751</v>
      </c>
      <c r="U33" s="49">
        <f t="shared" si="4"/>
        <v>2.783241507171482</v>
      </c>
      <c r="W33" s="47"/>
      <c r="X33" s="47"/>
      <c r="Y33" s="62"/>
    </row>
    <row r="34" spans="1:25" x14ac:dyDescent="0.2">
      <c r="B34" s="1" t="s">
        <v>34</v>
      </c>
      <c r="C34" s="49">
        <f t="shared" ref="C34:T34" si="9">IFERROR(C14/C$26*100,"--")</f>
        <v>9.1659420729668071</v>
      </c>
      <c r="D34" s="49">
        <f t="shared" si="9"/>
        <v>4.7861272300405275</v>
      </c>
      <c r="E34" s="49">
        <f t="shared" si="9"/>
        <v>10.000716528163043</v>
      </c>
      <c r="F34" s="49">
        <f t="shared" si="9"/>
        <v>5.867457443844402</v>
      </c>
      <c r="G34" s="49">
        <f t="shared" si="9"/>
        <v>2.1344159464318149</v>
      </c>
      <c r="H34" s="49">
        <f t="shared" si="9"/>
        <v>1.2759193043942341</v>
      </c>
      <c r="I34" s="49">
        <f t="shared" si="9"/>
        <v>1.0892524806716555</v>
      </c>
      <c r="J34" s="49">
        <f t="shared" si="9"/>
        <v>1.2755769756221411</v>
      </c>
      <c r="K34" s="49">
        <f t="shared" si="9"/>
        <v>1.0963448580412254</v>
      </c>
      <c r="L34" s="49">
        <f t="shared" si="9"/>
        <v>1.1701559462690767</v>
      </c>
      <c r="M34" s="49">
        <f t="shared" si="9"/>
        <v>1.0432046494764913</v>
      </c>
      <c r="N34" s="49">
        <f t="shared" si="9"/>
        <v>0.95620812655705623</v>
      </c>
      <c r="O34" s="118">
        <f t="shared" si="9"/>
        <v>1.31915860510663</v>
      </c>
      <c r="P34" s="49">
        <f t="shared" si="9"/>
        <v>0.92344388450340942</v>
      </c>
      <c r="Q34" s="49">
        <f t="shared" si="9"/>
        <v>0.80393451222762202</v>
      </c>
      <c r="R34" s="49">
        <f t="shared" si="9"/>
        <v>1.1758054397975592</v>
      </c>
      <c r="S34" s="49">
        <f t="shared" si="9"/>
        <v>1.2232300364520274</v>
      </c>
      <c r="T34" s="49">
        <f t="shared" si="9"/>
        <v>1.4697775898728573</v>
      </c>
      <c r="U34" s="49">
        <f t="shared" si="4"/>
        <v>1.8784856478062792</v>
      </c>
      <c r="W34" s="47"/>
      <c r="X34" s="47"/>
      <c r="Y34" s="62"/>
    </row>
    <row r="35" spans="1:25" x14ac:dyDescent="0.2">
      <c r="B35" s="1" t="s">
        <v>44</v>
      </c>
      <c r="C35" s="49">
        <f t="shared" ref="C35:T35" si="10">IFERROR(C15/C$26*100,"--")</f>
        <v>9.7939288771488036E-3</v>
      </c>
      <c r="D35" s="49">
        <f t="shared" si="10"/>
        <v>2.2095148277607907E-2</v>
      </c>
      <c r="E35" s="49">
        <f t="shared" si="10"/>
        <v>7.6647183961838145E-2</v>
      </c>
      <c r="F35" s="49">
        <f t="shared" si="10"/>
        <v>9.9890230613205663E-2</v>
      </c>
      <c r="G35" s="49">
        <f t="shared" si="10"/>
        <v>0.10662471582972108</v>
      </c>
      <c r="H35" s="49">
        <f t="shared" si="10"/>
        <v>8.8736117872899839E-2</v>
      </c>
      <c r="I35" s="49">
        <f t="shared" si="10"/>
        <v>0.10689257342716431</v>
      </c>
      <c r="J35" s="49">
        <f t="shared" si="10"/>
        <v>0.16969744881296644</v>
      </c>
      <c r="K35" s="49">
        <f t="shared" si="10"/>
        <v>0.25309048832544651</v>
      </c>
      <c r="L35" s="49">
        <f t="shared" si="10"/>
        <v>0.36247702370068219</v>
      </c>
      <c r="M35" s="49">
        <f t="shared" si="10"/>
        <v>0.46269558622985046</v>
      </c>
      <c r="N35" s="49">
        <f t="shared" si="10"/>
        <v>0.3971163959860462</v>
      </c>
      <c r="O35" s="118">
        <f t="shared" si="10"/>
        <v>0.53106692151283097</v>
      </c>
      <c r="P35" s="49">
        <f t="shared" si="10"/>
        <v>0.34361456281000041</v>
      </c>
      <c r="Q35" s="49">
        <f t="shared" si="10"/>
        <v>0.31507969481696935</v>
      </c>
      <c r="R35" s="49">
        <f t="shared" si="10"/>
        <v>0.42212000298305757</v>
      </c>
      <c r="S35" s="49">
        <f t="shared" si="10"/>
        <v>0.41495912463328122</v>
      </c>
      <c r="T35" s="49">
        <f t="shared" si="10"/>
        <v>0.5654401147202105</v>
      </c>
      <c r="U35" s="49">
        <f t="shared" ref="U35:U43" si="11">U15/U$26*100</f>
        <v>0.21972662160800213</v>
      </c>
      <c r="W35" s="47"/>
      <c r="X35" s="47"/>
      <c r="Y35" s="62"/>
    </row>
    <row r="36" spans="1:25" x14ac:dyDescent="0.2">
      <c r="C36" s="49">
        <f t="shared" ref="C36:T36" si="12">IFERROR(C16/C$26*100,"--")</f>
        <v>5.4900515966526744E-3</v>
      </c>
      <c r="D36" s="49">
        <f t="shared" si="12"/>
        <v>3.157450211279373E-2</v>
      </c>
      <c r="E36" s="49">
        <f t="shared" si="12"/>
        <v>0.20438689133592527</v>
      </c>
      <c r="F36" s="49">
        <f t="shared" si="12"/>
        <v>0.17739261723801703</v>
      </c>
      <c r="G36" s="49">
        <f t="shared" si="12"/>
        <v>0.11603942010992813</v>
      </c>
      <c r="H36" s="49">
        <f t="shared" si="12"/>
        <v>0.18778184521315799</v>
      </c>
      <c r="I36" s="49">
        <f t="shared" si="12"/>
        <v>0.1249033826579036</v>
      </c>
      <c r="J36" s="49">
        <f t="shared" si="12"/>
        <v>0.13334879927845616</v>
      </c>
      <c r="K36" s="49">
        <f t="shared" si="12"/>
        <v>0.53764200068911139</v>
      </c>
      <c r="L36" s="49">
        <f t="shared" si="12"/>
        <v>0.37165719108235462</v>
      </c>
      <c r="M36" s="49">
        <f t="shared" si="12"/>
        <v>0.48296399275051954</v>
      </c>
      <c r="N36" s="49">
        <f t="shared" si="12"/>
        <v>0.42803739474650809</v>
      </c>
      <c r="O36" s="118" t="str">
        <f t="shared" si="12"/>
        <v>--</v>
      </c>
      <c r="P36" s="49">
        <f t="shared" si="12"/>
        <v>0.39563657859336654</v>
      </c>
      <c r="Q36" s="49">
        <f t="shared" si="12"/>
        <v>0.38015235597661529</v>
      </c>
      <c r="R36" s="49">
        <f t="shared" si="12"/>
        <v>0.45541183486959985</v>
      </c>
      <c r="S36" s="49">
        <f t="shared" si="12"/>
        <v>0.51264279218676878</v>
      </c>
      <c r="T36" s="49">
        <f t="shared" si="12"/>
        <v>0.57417089502891139</v>
      </c>
      <c r="U36" s="49">
        <f t="shared" si="11"/>
        <v>0.26383601633242615</v>
      </c>
      <c r="W36" s="47"/>
      <c r="X36" s="47"/>
      <c r="Y36" s="62"/>
    </row>
    <row r="37" spans="1:25" x14ac:dyDescent="0.2">
      <c r="C37" s="49">
        <f t="shared" ref="C37:T37" si="13">IFERROR(C17/C$26*100,"--")</f>
        <v>2.5890091097604769E-5</v>
      </c>
      <c r="D37" s="49">
        <f t="shared" si="13"/>
        <v>0</v>
      </c>
      <c r="E37" s="49">
        <f t="shared" si="13"/>
        <v>2.6181174148465484E-2</v>
      </c>
      <c r="F37" s="49">
        <f t="shared" si="13"/>
        <v>7.6061043104134096E-4</v>
      </c>
      <c r="G37" s="49">
        <f t="shared" si="13"/>
        <v>6.3724706979276652E-3</v>
      </c>
      <c r="H37" s="49">
        <f t="shared" si="13"/>
        <v>3.4187250889377518E-2</v>
      </c>
      <c r="I37" s="49">
        <f t="shared" si="13"/>
        <v>1.3567681820920696E-2</v>
      </c>
      <c r="J37" s="49">
        <f t="shared" si="13"/>
        <v>4.878537384077694E-4</v>
      </c>
      <c r="K37" s="49">
        <f t="shared" si="13"/>
        <v>3.1115026394172986E-4</v>
      </c>
      <c r="L37" s="49">
        <f t="shared" si="13"/>
        <v>1.0964202827203038E-5</v>
      </c>
      <c r="M37" s="49">
        <f t="shared" si="13"/>
        <v>1.0741758748126738E-3</v>
      </c>
      <c r="N37" s="49">
        <f t="shared" si="13"/>
        <v>6.7857272104854E-3</v>
      </c>
      <c r="O37" s="118" t="str">
        <f t="shared" si="13"/>
        <v>--</v>
      </c>
      <c r="P37" s="49">
        <f t="shared" si="13"/>
        <v>4.3439169742552968E-3</v>
      </c>
      <c r="Q37" s="49">
        <f t="shared" si="13"/>
        <v>5.8666530653075661E-3</v>
      </c>
      <c r="R37" s="49">
        <f t="shared" si="13"/>
        <v>7.2635933305713381E-3</v>
      </c>
      <c r="S37" s="49">
        <f t="shared" si="13"/>
        <v>9.5328521361166488E-3</v>
      </c>
      <c r="T37" s="49">
        <f t="shared" si="13"/>
        <v>6.4132523913780839E-3</v>
      </c>
      <c r="U37" s="49">
        <f t="shared" si="11"/>
        <v>9.7880731687797953E-3</v>
      </c>
      <c r="W37" s="47"/>
      <c r="X37" s="47"/>
      <c r="Y37" s="62"/>
    </row>
    <row r="38" spans="1:25" x14ac:dyDescent="0.2">
      <c r="C38" s="49">
        <f t="shared" ref="C38:T38" si="14">IFERROR(C18/C$26*100,"--")</f>
        <v>0</v>
      </c>
      <c r="D38" s="49">
        <f t="shared" si="14"/>
        <v>0</v>
      </c>
      <c r="E38" s="49">
        <f t="shared" si="14"/>
        <v>0</v>
      </c>
      <c r="F38" s="49">
        <f t="shared" si="14"/>
        <v>0</v>
      </c>
      <c r="G38" s="49">
        <f t="shared" si="14"/>
        <v>0</v>
      </c>
      <c r="H38" s="49">
        <f t="shared" si="14"/>
        <v>0</v>
      </c>
      <c r="I38" s="49">
        <f t="shared" si="14"/>
        <v>0</v>
      </c>
      <c r="J38" s="49">
        <f t="shared" si="14"/>
        <v>0</v>
      </c>
      <c r="K38" s="49">
        <f t="shared" si="14"/>
        <v>0</v>
      </c>
      <c r="L38" s="49">
        <f t="shared" si="14"/>
        <v>0</v>
      </c>
      <c r="M38" s="49">
        <f t="shared" si="14"/>
        <v>0</v>
      </c>
      <c r="N38" s="49">
        <f t="shared" si="14"/>
        <v>0</v>
      </c>
      <c r="O38" s="118" t="str">
        <f t="shared" si="14"/>
        <v>--</v>
      </c>
      <c r="P38" s="49">
        <f t="shared" si="14"/>
        <v>0</v>
      </c>
      <c r="Q38" s="49">
        <f t="shared" si="14"/>
        <v>0</v>
      </c>
      <c r="R38" s="49">
        <f t="shared" si="14"/>
        <v>0</v>
      </c>
      <c r="S38" s="49">
        <f t="shared" si="14"/>
        <v>0</v>
      </c>
      <c r="T38" s="49">
        <f t="shared" si="14"/>
        <v>0</v>
      </c>
      <c r="U38" s="49">
        <f t="shared" si="11"/>
        <v>0</v>
      </c>
      <c r="W38" s="47"/>
      <c r="X38" s="47"/>
      <c r="Y38" s="62"/>
    </row>
    <row r="39" spans="1:25" x14ac:dyDescent="0.2">
      <c r="C39" s="49">
        <f t="shared" ref="C39:T39" si="15">IFERROR(C19/C$26*100,"--")</f>
        <v>3.3381744238573599E-4</v>
      </c>
      <c r="D39" s="49">
        <f t="shared" si="15"/>
        <v>0</v>
      </c>
      <c r="E39" s="49">
        <f t="shared" si="15"/>
        <v>7.6007093407483726E-5</v>
      </c>
      <c r="F39" s="49">
        <f t="shared" si="15"/>
        <v>1.0561711165942781E-7</v>
      </c>
      <c r="G39" s="49">
        <f t="shared" si="15"/>
        <v>0</v>
      </c>
      <c r="H39" s="49">
        <f t="shared" si="15"/>
        <v>8.5781699649094815E-6</v>
      </c>
      <c r="I39" s="49">
        <f t="shared" si="15"/>
        <v>1.2331243581913045E-6</v>
      </c>
      <c r="J39" s="49">
        <f t="shared" si="15"/>
        <v>0</v>
      </c>
      <c r="K39" s="49">
        <f t="shared" si="15"/>
        <v>0</v>
      </c>
      <c r="L39" s="49">
        <f t="shared" si="15"/>
        <v>4.5854138828328294E-6</v>
      </c>
      <c r="M39" s="49">
        <f t="shared" si="15"/>
        <v>3.5544792124017323E-7</v>
      </c>
      <c r="N39" s="49">
        <f t="shared" si="15"/>
        <v>0</v>
      </c>
      <c r="O39" s="118" t="str">
        <f t="shared" si="15"/>
        <v>--</v>
      </c>
      <c r="P39" s="49">
        <f t="shared" si="15"/>
        <v>0</v>
      </c>
      <c r="Q39" s="49">
        <f t="shared" si="15"/>
        <v>0</v>
      </c>
      <c r="R39" s="49">
        <f t="shared" si="15"/>
        <v>1.7489774580205184E-5</v>
      </c>
      <c r="S39" s="49">
        <f t="shared" si="15"/>
        <v>2.0216629161393016E-6</v>
      </c>
      <c r="T39" s="49">
        <f t="shared" si="15"/>
        <v>0</v>
      </c>
      <c r="U39" s="49">
        <f t="shared" si="11"/>
        <v>9.9034858221811293E-6</v>
      </c>
      <c r="W39" s="47"/>
      <c r="X39" s="47"/>
      <c r="Y39" s="62"/>
    </row>
    <row r="40" spans="1:25" x14ac:dyDescent="0.2">
      <c r="C40" s="49">
        <f t="shared" ref="C40:T40" si="16">IFERROR(C20/C$26*100,"--")</f>
        <v>0</v>
      </c>
      <c r="D40" s="49">
        <f t="shared" si="16"/>
        <v>0</v>
      </c>
      <c r="E40" s="49">
        <f t="shared" si="16"/>
        <v>0</v>
      </c>
      <c r="F40" s="49">
        <f t="shared" si="16"/>
        <v>0</v>
      </c>
      <c r="G40" s="49">
        <f t="shared" si="16"/>
        <v>9.444660053270147E-7</v>
      </c>
      <c r="H40" s="49">
        <f t="shared" si="16"/>
        <v>0</v>
      </c>
      <c r="I40" s="49">
        <f t="shared" si="16"/>
        <v>0</v>
      </c>
      <c r="J40" s="49">
        <f t="shared" si="16"/>
        <v>0</v>
      </c>
      <c r="K40" s="49">
        <f t="shared" si="16"/>
        <v>6.6602583671378031E-5</v>
      </c>
      <c r="L40" s="49">
        <f t="shared" si="16"/>
        <v>0</v>
      </c>
      <c r="M40" s="49">
        <f t="shared" si="16"/>
        <v>0</v>
      </c>
      <c r="N40" s="49">
        <f t="shared" si="16"/>
        <v>0</v>
      </c>
      <c r="O40" s="118" t="str">
        <f t="shared" si="16"/>
        <v>--</v>
      </c>
      <c r="P40" s="49">
        <f t="shared" si="16"/>
        <v>0</v>
      </c>
      <c r="Q40" s="49">
        <f t="shared" si="16"/>
        <v>0</v>
      </c>
      <c r="R40" s="49">
        <f t="shared" si="16"/>
        <v>3.3140624290263073E-6</v>
      </c>
      <c r="S40" s="49">
        <f t="shared" si="16"/>
        <v>0</v>
      </c>
      <c r="T40" s="49">
        <f t="shared" si="16"/>
        <v>0</v>
      </c>
      <c r="U40" s="49">
        <f t="shared" si="11"/>
        <v>2.2232863676122995E-6</v>
      </c>
      <c r="W40" s="47"/>
      <c r="X40" s="47"/>
      <c r="Y40" s="62"/>
    </row>
    <row r="41" spans="1:25" x14ac:dyDescent="0.2">
      <c r="C41" s="49">
        <f t="shared" ref="C41:T41" si="17">IFERROR(C21/C$26*100,"--")</f>
        <v>0</v>
      </c>
      <c r="D41" s="49">
        <f t="shared" si="17"/>
        <v>0</v>
      </c>
      <c r="E41" s="49">
        <f t="shared" si="17"/>
        <v>0</v>
      </c>
      <c r="F41" s="49">
        <f t="shared" si="17"/>
        <v>0</v>
      </c>
      <c r="G41" s="49">
        <f t="shared" si="17"/>
        <v>0</v>
      </c>
      <c r="H41" s="49">
        <f t="shared" si="17"/>
        <v>0</v>
      </c>
      <c r="I41" s="49">
        <f t="shared" si="17"/>
        <v>0</v>
      </c>
      <c r="J41" s="49">
        <f t="shared" si="17"/>
        <v>0</v>
      </c>
      <c r="K41" s="49">
        <f t="shared" si="17"/>
        <v>0</v>
      </c>
      <c r="L41" s="49">
        <f t="shared" si="17"/>
        <v>0</v>
      </c>
      <c r="M41" s="49">
        <f t="shared" si="17"/>
        <v>0</v>
      </c>
      <c r="N41" s="49">
        <f t="shared" si="17"/>
        <v>0</v>
      </c>
      <c r="O41" s="118" t="str">
        <f t="shared" si="17"/>
        <v>--</v>
      </c>
      <c r="P41" s="49">
        <f t="shared" si="17"/>
        <v>0</v>
      </c>
      <c r="Q41" s="49">
        <f t="shared" si="17"/>
        <v>0</v>
      </c>
      <c r="R41" s="49">
        <f t="shared" si="17"/>
        <v>0</v>
      </c>
      <c r="S41" s="49">
        <f t="shared" si="17"/>
        <v>0</v>
      </c>
      <c r="T41" s="49">
        <f t="shared" si="17"/>
        <v>0</v>
      </c>
      <c r="U41" s="49">
        <f t="shared" si="11"/>
        <v>0</v>
      </c>
      <c r="W41" s="47"/>
      <c r="X41" s="47"/>
      <c r="Y41" s="62"/>
    </row>
    <row r="42" spans="1:25" x14ac:dyDescent="0.2">
      <c r="C42" s="49">
        <f t="shared" ref="C42:T42" si="18">IFERROR(C22/C$26*100,"--")</f>
        <v>0</v>
      </c>
      <c r="D42" s="49">
        <f t="shared" si="18"/>
        <v>0</v>
      </c>
      <c r="E42" s="49">
        <f t="shared" si="18"/>
        <v>0</v>
      </c>
      <c r="F42" s="49">
        <f t="shared" si="18"/>
        <v>6.0905867723603368E-6</v>
      </c>
      <c r="G42" s="49">
        <f t="shared" si="18"/>
        <v>2.9347385289613889E-5</v>
      </c>
      <c r="H42" s="49">
        <f t="shared" si="18"/>
        <v>6.2386690653887136E-6</v>
      </c>
      <c r="I42" s="49">
        <f t="shared" si="18"/>
        <v>0</v>
      </c>
      <c r="J42" s="49">
        <f t="shared" si="18"/>
        <v>1.0144041403873725E-6</v>
      </c>
      <c r="K42" s="49">
        <f t="shared" si="18"/>
        <v>1.1716450156190914E-6</v>
      </c>
      <c r="L42" s="49">
        <f t="shared" si="18"/>
        <v>0</v>
      </c>
      <c r="M42" s="49">
        <f t="shared" si="18"/>
        <v>0</v>
      </c>
      <c r="N42" s="49">
        <f t="shared" si="18"/>
        <v>2.8314465251723084E-7</v>
      </c>
      <c r="O42" s="118" t="str">
        <f t="shared" si="18"/>
        <v>--</v>
      </c>
      <c r="P42" s="49">
        <f t="shared" si="18"/>
        <v>8.961601737087033E-7</v>
      </c>
      <c r="Q42" s="49">
        <f t="shared" si="18"/>
        <v>5.1396180393655214E-5</v>
      </c>
      <c r="R42" s="49">
        <f t="shared" si="18"/>
        <v>5.4328236924568776E-6</v>
      </c>
      <c r="S42" s="49">
        <f t="shared" si="18"/>
        <v>5.5964488451066492E-7</v>
      </c>
      <c r="T42" s="49">
        <f t="shared" si="18"/>
        <v>8.4747856329668993E-6</v>
      </c>
      <c r="U42" s="49">
        <f t="shared" si="11"/>
        <v>8.8904575014389356E-6</v>
      </c>
      <c r="W42" s="47"/>
      <c r="X42" s="47"/>
      <c r="Y42" s="62"/>
    </row>
    <row r="43" spans="1:25" x14ac:dyDescent="0.2">
      <c r="C43" s="49">
        <f t="shared" ref="C43:T43" si="19">IFERROR(C23/C$26*100,"--")</f>
        <v>3.5970753348334075E-4</v>
      </c>
      <c r="D43" s="49">
        <f t="shared" si="19"/>
        <v>0</v>
      </c>
      <c r="E43" s="49">
        <f t="shared" si="19"/>
        <v>2.6257181241872971E-2</v>
      </c>
      <c r="F43" s="49">
        <f t="shared" si="19"/>
        <v>7.6680663492536064E-4</v>
      </c>
      <c r="G43" s="49">
        <f t="shared" si="19"/>
        <v>6.402762549222606E-3</v>
      </c>
      <c r="H43" s="49">
        <f t="shared" si="19"/>
        <v>3.4202067728407809E-2</v>
      </c>
      <c r="I43" s="49">
        <f t="shared" si="19"/>
        <v>1.3568914945278886E-2</v>
      </c>
      <c r="J43" s="49">
        <f t="shared" si="19"/>
        <v>4.8886814254815681E-4</v>
      </c>
      <c r="K43" s="49">
        <f t="shared" si="19"/>
        <v>3.7892449262872703E-4</v>
      </c>
      <c r="L43" s="49">
        <f t="shared" si="19"/>
        <v>1.5549616710035869E-5</v>
      </c>
      <c r="M43" s="49">
        <f t="shared" si="19"/>
        <v>1.0745313227339139E-3</v>
      </c>
      <c r="N43" s="49">
        <f t="shared" si="19"/>
        <v>6.7860103551379176E-3</v>
      </c>
      <c r="O43" s="118" t="str">
        <f t="shared" si="19"/>
        <v>--</v>
      </c>
      <c r="P43" s="49">
        <f t="shared" si="19"/>
        <v>4.3448131344290056E-3</v>
      </c>
      <c r="Q43" s="49">
        <f t="shared" si="19"/>
        <v>5.9180492457012205E-3</v>
      </c>
      <c r="R43" s="49">
        <f t="shared" si="19"/>
        <v>7.2898299912730266E-3</v>
      </c>
      <c r="S43" s="49">
        <f t="shared" si="19"/>
        <v>9.5354334439172964E-3</v>
      </c>
      <c r="T43" s="49">
        <f t="shared" si="19"/>
        <v>6.4217271770110511E-3</v>
      </c>
      <c r="U43" s="49">
        <f t="shared" si="11"/>
        <v>9.80909039847103E-3</v>
      </c>
      <c r="W43" s="47"/>
      <c r="X43" s="47"/>
      <c r="Y43" s="62"/>
    </row>
    <row r="44" spans="1:25" x14ac:dyDescent="0.2">
      <c r="B44" s="35" t="s">
        <v>79</v>
      </c>
      <c r="C44" s="49">
        <f t="shared" ref="C44:T44" si="20">IFERROR(C24/C$26*100,"--")</f>
        <v>70.693928755566176</v>
      </c>
      <c r="D44" s="49">
        <f t="shared" si="20"/>
        <v>51.997578416559875</v>
      </c>
      <c r="E44" s="49">
        <f t="shared" si="20"/>
        <v>59.93477728945328</v>
      </c>
      <c r="F44" s="49">
        <f t="shared" si="20"/>
        <v>67.623883553494821</v>
      </c>
      <c r="G44" s="49">
        <f t="shared" si="20"/>
        <v>84.101203877496971</v>
      </c>
      <c r="H44" s="49">
        <f t="shared" si="20"/>
        <v>85.893446775307922</v>
      </c>
      <c r="I44" s="49">
        <f t="shared" si="20"/>
        <v>87.711290055821337</v>
      </c>
      <c r="J44" s="49">
        <f t="shared" si="20"/>
        <v>88.34825467352681</v>
      </c>
      <c r="K44" s="49">
        <f t="shared" si="20"/>
        <v>85.681777389725909</v>
      </c>
      <c r="L44" s="49">
        <f t="shared" si="20"/>
        <v>83.229342204093115</v>
      </c>
      <c r="M44" s="49">
        <f t="shared" si="20"/>
        <v>80.920669120366966</v>
      </c>
      <c r="N44" s="49">
        <f t="shared" si="20"/>
        <v>80.82584385698955</v>
      </c>
      <c r="O44" s="118">
        <f t="shared" si="20"/>
        <v>57.886816388739113</v>
      </c>
      <c r="P44" s="49">
        <f t="shared" si="20"/>
        <v>77.851963030045226</v>
      </c>
      <c r="Q44" s="49">
        <f t="shared" si="20"/>
        <v>80.487101250971577</v>
      </c>
      <c r="R44" s="49">
        <f t="shared" si="20"/>
        <v>76.195828192468767</v>
      </c>
      <c r="S44" s="49">
        <f t="shared" si="20"/>
        <v>69.517204904184979</v>
      </c>
      <c r="T44" s="49">
        <f t="shared" si="20"/>
        <v>67.718245695520849</v>
      </c>
      <c r="U44" s="49">
        <f>U24/U$26*100</f>
        <v>80.812413186012833</v>
      </c>
      <c r="W44" s="47"/>
      <c r="X44" s="47"/>
      <c r="Y44" s="62"/>
    </row>
    <row r="45" spans="1:25" x14ac:dyDescent="0.2">
      <c r="B45" s="35" t="s">
        <v>80</v>
      </c>
      <c r="C45" s="49">
        <f t="shared" ref="C45:T45" si="21">IFERROR(C25/C$26*100,"--")</f>
        <v>29.306071244433824</v>
      </c>
      <c r="D45" s="49">
        <f t="shared" si="21"/>
        <v>48.002421583440125</v>
      </c>
      <c r="E45" s="49">
        <f t="shared" si="21"/>
        <v>40.06522271054672</v>
      </c>
      <c r="F45" s="49">
        <f t="shared" si="21"/>
        <v>32.376116446505179</v>
      </c>
      <c r="G45" s="49">
        <f t="shared" si="21"/>
        <v>15.89879612250302</v>
      </c>
      <c r="H45" s="49">
        <f t="shared" si="21"/>
        <v>14.106553224692078</v>
      </c>
      <c r="I45" s="49">
        <f t="shared" si="21"/>
        <v>12.288709944178663</v>
      </c>
      <c r="J45" s="49">
        <f t="shared" si="21"/>
        <v>11.651745326473183</v>
      </c>
      <c r="K45" s="49">
        <f t="shared" si="21"/>
        <v>14.318222610274093</v>
      </c>
      <c r="L45" s="49">
        <f t="shared" si="21"/>
        <v>16.770657795906889</v>
      </c>
      <c r="M45" s="49">
        <f t="shared" si="21"/>
        <v>19.079330879633023</v>
      </c>
      <c r="N45" s="49">
        <f t="shared" si="21"/>
        <v>19.174156143010439</v>
      </c>
      <c r="O45" s="118">
        <f t="shared" si="21"/>
        <v>42.113183611260887</v>
      </c>
      <c r="P45" s="49">
        <f t="shared" si="21"/>
        <v>22.148036969954774</v>
      </c>
      <c r="Q45" s="49">
        <f t="shared" si="21"/>
        <v>19.512898749028427</v>
      </c>
      <c r="R45" s="49">
        <f t="shared" si="21"/>
        <v>23.804171807531223</v>
      </c>
      <c r="S45" s="49">
        <f t="shared" si="21"/>
        <v>30.482795095815018</v>
      </c>
      <c r="T45" s="49">
        <f t="shared" si="21"/>
        <v>32.281754304479144</v>
      </c>
      <c r="U45" s="49">
        <f>U25/U$26*100</f>
        <v>19.187586813987174</v>
      </c>
      <c r="W45" s="47"/>
      <c r="X45" s="47"/>
      <c r="Y45" s="62"/>
    </row>
    <row r="46" spans="1:25" x14ac:dyDescent="0.2">
      <c r="B46" s="35" t="s">
        <v>81</v>
      </c>
      <c r="C46" s="49">
        <f t="shared" ref="C46:T46" si="22">IFERROR(C26/C$26*100,"--")</f>
        <v>100</v>
      </c>
      <c r="D46" s="49">
        <f t="shared" si="22"/>
        <v>100</v>
      </c>
      <c r="E46" s="49">
        <f t="shared" si="22"/>
        <v>100</v>
      </c>
      <c r="F46" s="49">
        <f t="shared" si="22"/>
        <v>100</v>
      </c>
      <c r="G46" s="49">
        <f t="shared" si="22"/>
        <v>100</v>
      </c>
      <c r="H46" s="49">
        <f t="shared" si="22"/>
        <v>100</v>
      </c>
      <c r="I46" s="49">
        <f t="shared" si="22"/>
        <v>100</v>
      </c>
      <c r="J46" s="49">
        <f t="shared" si="22"/>
        <v>100</v>
      </c>
      <c r="K46" s="49">
        <f t="shared" si="22"/>
        <v>100</v>
      </c>
      <c r="L46" s="49">
        <f t="shared" si="22"/>
        <v>100</v>
      </c>
      <c r="M46" s="49">
        <f t="shared" si="22"/>
        <v>100</v>
      </c>
      <c r="N46" s="49">
        <f t="shared" si="22"/>
        <v>100</v>
      </c>
      <c r="O46" s="118">
        <f t="shared" si="22"/>
        <v>100</v>
      </c>
      <c r="P46" s="49">
        <f t="shared" si="22"/>
        <v>100</v>
      </c>
      <c r="Q46" s="49">
        <f t="shared" si="22"/>
        <v>100</v>
      </c>
      <c r="R46" s="49">
        <f t="shared" si="22"/>
        <v>100</v>
      </c>
      <c r="S46" s="49">
        <f t="shared" si="22"/>
        <v>100</v>
      </c>
      <c r="T46" s="49">
        <f t="shared" si="22"/>
        <v>100</v>
      </c>
      <c r="U46" s="49">
        <f>U26/U$26*100</f>
        <v>100</v>
      </c>
      <c r="W46" s="47"/>
      <c r="X46" s="47"/>
      <c r="Y46" s="62"/>
    </row>
    <row r="47" spans="1:25" x14ac:dyDescent="0.2">
      <c r="A47" s="105"/>
      <c r="C47" s="202" t="s">
        <v>77</v>
      </c>
      <c r="D47" s="202"/>
      <c r="E47" s="202"/>
      <c r="F47" s="202"/>
      <c r="G47" s="202"/>
      <c r="H47" s="202"/>
      <c r="I47" s="202"/>
      <c r="J47" s="202"/>
      <c r="K47" s="202"/>
      <c r="L47" s="202"/>
      <c r="M47" s="202"/>
      <c r="N47" s="202"/>
      <c r="O47" s="202"/>
      <c r="P47" s="202"/>
      <c r="Q47" s="202"/>
      <c r="R47" s="202"/>
      <c r="S47" s="202"/>
      <c r="T47" s="202"/>
      <c r="U47" s="202"/>
      <c r="W47" s="76"/>
      <c r="X47" s="76"/>
      <c r="Y47" s="62"/>
    </row>
    <row r="48" spans="1:25"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c r="W48" s="64"/>
      <c r="X48" s="64"/>
      <c r="Y48" s="62"/>
    </row>
    <row r="49" spans="2:25" ht="13.5" thickTop="1" x14ac:dyDescent="0.2">
      <c r="B49" s="1" t="s">
        <v>30</v>
      </c>
      <c r="C49" s="38" t="s">
        <v>28</v>
      </c>
      <c r="D49" s="39">
        <f t="shared" ref="D49:D54" si="23">IF(C9=0,"--",(D9/C9)*100-100)</f>
        <v>717.73565706608076</v>
      </c>
      <c r="E49" s="39">
        <f t="shared" ref="E49:N49" si="24">IF(D9=0,"--",(E9/D9)*100-100)</f>
        <v>-7.4725126663289103</v>
      </c>
      <c r="F49" s="39">
        <f t="shared" si="24"/>
        <v>99.697688423256665</v>
      </c>
      <c r="G49" s="39">
        <f t="shared" si="24"/>
        <v>291.68813095044709</v>
      </c>
      <c r="H49" s="39">
        <f t="shared" si="24"/>
        <v>78.309850582785344</v>
      </c>
      <c r="I49" s="39">
        <f t="shared" si="24"/>
        <v>35.993965857849417</v>
      </c>
      <c r="J49" s="39">
        <f t="shared" si="24"/>
        <v>-60.222342993978401</v>
      </c>
      <c r="K49" s="39">
        <f t="shared" si="24"/>
        <v>-62.330355751109195</v>
      </c>
      <c r="L49" s="39">
        <f t="shared" si="24"/>
        <v>85.381478567181119</v>
      </c>
      <c r="M49" s="39">
        <f t="shared" si="24"/>
        <v>-0.56386450045059178</v>
      </c>
      <c r="N49" s="39">
        <f t="shared" si="24"/>
        <v>18.246418586496162</v>
      </c>
      <c r="O49" s="39" t="str">
        <f t="shared" ref="O49:O54" si="25">IFERROR(IF(N9=0,"--",(O9/N9)*100-100),"--")</f>
        <v>--</v>
      </c>
      <c r="P49" s="39" t="str">
        <f t="shared" ref="P49:R49" si="26">IFERROR(IF(O9=0,"--",(P9/O9)*100-100),"--")</f>
        <v>--</v>
      </c>
      <c r="Q49" s="39">
        <f t="shared" si="26"/>
        <v>50.698024195003853</v>
      </c>
      <c r="R49" s="39">
        <f t="shared" si="26"/>
        <v>-14.680614915952475</v>
      </c>
      <c r="S49" s="39">
        <f t="shared" ref="S49:S54" si="27">IFERROR(IF(R9=0,"--",(S9/R9)*100-100),"--")</f>
        <v>-18.904325523803948</v>
      </c>
      <c r="T49" s="39">
        <f t="shared" ref="T49" si="28">IFERROR(IF(S9=0,"--",(T9/S9)*100-100),"--")</f>
        <v>-19.654779223840009</v>
      </c>
      <c r="U49" s="39">
        <f>IFERROR(POWER(T11/C11,1/21)*100-100,"--")</f>
        <v>10.141251346006655</v>
      </c>
      <c r="W49" s="64"/>
      <c r="X49" s="64"/>
      <c r="Y49" s="62"/>
    </row>
    <row r="50" spans="2:25" x14ac:dyDescent="0.2">
      <c r="B50" s="1" t="s">
        <v>29</v>
      </c>
      <c r="C50" s="38" t="s">
        <v>28</v>
      </c>
      <c r="D50" s="39">
        <f t="shared" si="23"/>
        <v>28.128765158432799</v>
      </c>
      <c r="E50" s="39">
        <f t="shared" ref="E50:N50" si="29">IF(D10=0,"--",(E10/D10)*100-100)</f>
        <v>-6.9867079043154661</v>
      </c>
      <c r="F50" s="39">
        <f t="shared" si="29"/>
        <v>26.939921767494639</v>
      </c>
      <c r="G50" s="39">
        <f t="shared" si="29"/>
        <v>157.25656216584036</v>
      </c>
      <c r="H50" s="39">
        <f t="shared" si="29"/>
        <v>-3.9321160334923775</v>
      </c>
      <c r="I50" s="39">
        <f t="shared" si="29"/>
        <v>1.1842999962653522</v>
      </c>
      <c r="J50" s="39">
        <f t="shared" si="29"/>
        <v>4.8216173348981215</v>
      </c>
      <c r="K50" s="39">
        <f t="shared" si="29"/>
        <v>-64.567640188064331</v>
      </c>
      <c r="L50" s="39">
        <f t="shared" si="29"/>
        <v>56.145636719357327</v>
      </c>
      <c r="M50" s="39">
        <f t="shared" si="29"/>
        <v>6.4827987977319452</v>
      </c>
      <c r="N50" s="39">
        <f t="shared" si="29"/>
        <v>-5.8129914525021036</v>
      </c>
      <c r="O50" s="39">
        <f t="shared" si="25"/>
        <v>-7.4977670196323487</v>
      </c>
      <c r="P50" s="39">
        <f t="shared" ref="P50:R54" si="30">IFERROR(IF(O10=0,"--",(P10/O10)*100-100),"--")</f>
        <v>1.5855685686794629</v>
      </c>
      <c r="Q50" s="39">
        <f t="shared" si="30"/>
        <v>-31.688732135688852</v>
      </c>
      <c r="R50" s="39">
        <f t="shared" si="30"/>
        <v>5.4598402936681509</v>
      </c>
      <c r="S50" s="39">
        <f t="shared" si="27"/>
        <v>-17.73694269718446</v>
      </c>
      <c r="T50" s="39">
        <f>IFERROR(IF(S10=0,"--",(T10/S10)*100-100),"--")</f>
        <v>3.7603031046969733</v>
      </c>
      <c r="U50" s="39">
        <f t="shared" ref="U50:U66" si="31">IFERROR(POWER(T12/C12,1/21)*100-100,"--")</f>
        <v>9.0640309404379877</v>
      </c>
      <c r="W50" s="64"/>
      <c r="X50" s="64"/>
      <c r="Y50" s="62"/>
    </row>
    <row r="51" spans="2:25" x14ac:dyDescent="0.2">
      <c r="B51" s="1" t="s">
        <v>31</v>
      </c>
      <c r="C51" s="38" t="s">
        <v>28</v>
      </c>
      <c r="D51" s="39">
        <f t="shared" si="23"/>
        <v>76.013926019487258</v>
      </c>
      <c r="E51" s="39">
        <f t="shared" ref="E51:N51" si="32">IF(D11=0,"--",(E11/D11)*100-100)</f>
        <v>28.720831295903622</v>
      </c>
      <c r="F51" s="39">
        <f t="shared" si="32"/>
        <v>66.980449281178636</v>
      </c>
      <c r="G51" s="39">
        <f t="shared" si="32"/>
        <v>307.11046932200026</v>
      </c>
      <c r="H51" s="39">
        <f t="shared" si="32"/>
        <v>35.568701475428696</v>
      </c>
      <c r="I51" s="39">
        <f t="shared" si="32"/>
        <v>11.371148051155529</v>
      </c>
      <c r="J51" s="39">
        <f t="shared" si="32"/>
        <v>-74.462776449340581</v>
      </c>
      <c r="K51" s="39">
        <f t="shared" si="32"/>
        <v>-65.430121744421427</v>
      </c>
      <c r="L51" s="39">
        <f t="shared" si="32"/>
        <v>48.154613322659458</v>
      </c>
      <c r="M51" s="39">
        <f t="shared" si="32"/>
        <v>48.788757911228913</v>
      </c>
      <c r="N51" s="39">
        <f t="shared" si="32"/>
        <v>57.057487424369668</v>
      </c>
      <c r="O51" s="39">
        <f t="shared" si="25"/>
        <v>16.120363429339335</v>
      </c>
      <c r="P51" s="39">
        <f t="shared" si="30"/>
        <v>0.65387692714220691</v>
      </c>
      <c r="Q51" s="39">
        <f t="shared" si="30"/>
        <v>16.938074878733715</v>
      </c>
      <c r="R51" s="39">
        <f t="shared" si="30"/>
        <v>-3.3322202496928099</v>
      </c>
      <c r="S51" s="39">
        <f t="shared" si="27"/>
        <v>-12.28702018919904</v>
      </c>
      <c r="T51" s="39">
        <f>IFERROR(IF(S11=0,"--",(T11/S11)*100-100),"--")</f>
        <v>-7.7028430565990931</v>
      </c>
      <c r="U51" s="39">
        <f t="shared" si="31"/>
        <v>22.00305572651385</v>
      </c>
      <c r="W51" s="64"/>
      <c r="X51" s="64"/>
      <c r="Y51" s="62"/>
    </row>
    <row r="52" spans="2:25" x14ac:dyDescent="0.2">
      <c r="B52" s="1" t="s">
        <v>32</v>
      </c>
      <c r="C52" s="38" t="s">
        <v>28</v>
      </c>
      <c r="D52" s="39">
        <f t="shared" si="23"/>
        <v>37.147965548441988</v>
      </c>
      <c r="E52" s="39">
        <f t="shared" ref="E52:N52" si="33">IF(D12=0,"--",(E12/D12)*100-100)</f>
        <v>58.498481722812926</v>
      </c>
      <c r="F52" s="39">
        <f t="shared" si="33"/>
        <v>37.957608156612991</v>
      </c>
      <c r="G52" s="39">
        <f t="shared" si="33"/>
        <v>201.91064407288928</v>
      </c>
      <c r="H52" s="39">
        <f t="shared" si="33"/>
        <v>1.5132502963017771</v>
      </c>
      <c r="I52" s="39">
        <f t="shared" si="33"/>
        <v>4.1021766068649868</v>
      </c>
      <c r="J52" s="39">
        <f t="shared" si="33"/>
        <v>-5.7826886391870431</v>
      </c>
      <c r="K52" s="39">
        <f t="shared" si="33"/>
        <v>-75.675369486662817</v>
      </c>
      <c r="L52" s="39">
        <f t="shared" si="33"/>
        <v>22.378009884782401</v>
      </c>
      <c r="M52" s="39">
        <f t="shared" si="33"/>
        <v>66.973695360699168</v>
      </c>
      <c r="N52" s="39">
        <f t="shared" si="33"/>
        <v>8.0376484041096603</v>
      </c>
      <c r="O52" s="39" t="str">
        <f t="shared" si="25"/>
        <v>--</v>
      </c>
      <c r="P52" s="39" t="str">
        <f t="shared" si="30"/>
        <v>--</v>
      </c>
      <c r="Q52" s="39">
        <f t="shared" si="30"/>
        <v>-0.85203074810978308</v>
      </c>
      <c r="R52" s="39">
        <f t="shared" si="30"/>
        <v>38.158433860716826</v>
      </c>
      <c r="S52" s="39">
        <f t="shared" si="27"/>
        <v>-13.654766243101491</v>
      </c>
      <c r="T52" s="39">
        <f>IFERROR(IF(S12=0,"--",(T12/S12)*100-100),"--")</f>
        <v>-5.2264965970022814</v>
      </c>
      <c r="U52" s="39">
        <f t="shared" si="31"/>
        <v>-0.89165266315023928</v>
      </c>
      <c r="W52" s="64"/>
      <c r="X52" s="64"/>
      <c r="Y52" s="62"/>
    </row>
    <row r="53" spans="2:25" x14ac:dyDescent="0.2">
      <c r="B53" s="1" t="s">
        <v>33</v>
      </c>
      <c r="C53" s="38" t="s">
        <v>28</v>
      </c>
      <c r="D53" s="39">
        <f t="shared" si="23"/>
        <v>562.22808102832062</v>
      </c>
      <c r="E53" s="39">
        <f t="shared" ref="E53:N53" si="34">IF(D13=0,"--",(E13/D13)*100-100)</f>
        <v>60.698416647041682</v>
      </c>
      <c r="F53" s="39">
        <f t="shared" si="34"/>
        <v>26.434911642231754</v>
      </c>
      <c r="G53" s="39">
        <f t="shared" si="34"/>
        <v>396.09706497862555</v>
      </c>
      <c r="H53" s="39">
        <f t="shared" si="34"/>
        <v>-11.796095966997697</v>
      </c>
      <c r="I53" s="39">
        <f t="shared" si="34"/>
        <v>14.466930793320728</v>
      </c>
      <c r="J53" s="39">
        <f t="shared" si="34"/>
        <v>8.2300588866539073</v>
      </c>
      <c r="K53" s="39">
        <f t="shared" si="34"/>
        <v>-62.241161018686739</v>
      </c>
      <c r="L53" s="39">
        <f t="shared" si="34"/>
        <v>79.555092796091174</v>
      </c>
      <c r="M53" s="39">
        <f t="shared" si="34"/>
        <v>27.114653884778591</v>
      </c>
      <c r="N53" s="39">
        <f t="shared" si="34"/>
        <v>5.5753100284399153</v>
      </c>
      <c r="O53" s="39">
        <f t="shared" si="25"/>
        <v>17.691492674112268</v>
      </c>
      <c r="P53" s="39">
        <f t="shared" si="30"/>
        <v>0.16626038579300939</v>
      </c>
      <c r="Q53" s="39">
        <f t="shared" si="30"/>
        <v>-9.2321934538268664</v>
      </c>
      <c r="R53" s="39">
        <f t="shared" si="30"/>
        <v>-7.8375809305694588</v>
      </c>
      <c r="S53" s="39">
        <f t="shared" si="27"/>
        <v>0.8586386622332185</v>
      </c>
      <c r="T53" s="39">
        <f>IFERROR(IF(S13=0,"--",(T13/S13)*100-100),"--")</f>
        <v>-1.3319393814443146</v>
      </c>
      <c r="U53" s="39">
        <f t="shared" si="31"/>
        <v>31.172088134823582</v>
      </c>
      <c r="W53" s="64"/>
      <c r="X53" s="64"/>
      <c r="Y53" s="62"/>
    </row>
    <row r="54" spans="2:25" x14ac:dyDescent="0.2">
      <c r="B54" s="1" t="s">
        <v>34</v>
      </c>
      <c r="C54" s="38" t="s">
        <v>28</v>
      </c>
      <c r="D54" s="39">
        <f t="shared" si="23"/>
        <v>20.296211877103048</v>
      </c>
      <c r="E54" s="39">
        <f t="shared" ref="E54:N54" si="35">IF(D14=0,"--",(E14/D14)*100-100)</f>
        <v>105.64075978885566</v>
      </c>
      <c r="F54" s="39">
        <f t="shared" si="35"/>
        <v>-27.712391767260144</v>
      </c>
      <c r="G54" s="39">
        <f t="shared" si="35"/>
        <v>-7.1148298274321888</v>
      </c>
      <c r="H54" s="39">
        <f t="shared" si="35"/>
        <v>-22.052897944456987</v>
      </c>
      <c r="I54" s="39">
        <f t="shared" si="35"/>
        <v>0.10729927277924389</v>
      </c>
      <c r="J54" s="39">
        <f t="shared" si="35"/>
        <v>-39.882815777884815</v>
      </c>
      <c r="K54" s="39">
        <f t="shared" si="35"/>
        <v>-68.752503309247729</v>
      </c>
      <c r="L54" s="39">
        <f t="shared" si="35"/>
        <v>83.311591971046994</v>
      </c>
      <c r="M54" s="39">
        <f t="shared" si="35"/>
        <v>2.3077964594220504</v>
      </c>
      <c r="N54" s="39">
        <f t="shared" si="35"/>
        <v>5.1473682466078685</v>
      </c>
      <c r="O54" s="39">
        <f t="shared" si="25"/>
        <v>2.8403656010435725</v>
      </c>
      <c r="P54" s="39">
        <f t="shared" si="30"/>
        <v>9.7229292817680744</v>
      </c>
      <c r="Q54" s="39">
        <f t="shared" si="30"/>
        <v>0.35681330405830636</v>
      </c>
      <c r="R54" s="39">
        <f t="shared" si="30"/>
        <v>45.111391484161231</v>
      </c>
      <c r="S54" s="39">
        <f t="shared" si="27"/>
        <v>-4.1359002670237999</v>
      </c>
      <c r="T54" s="39">
        <f>IFERROR(IF(S14=0,"--",(T14/S14)*100-100),"--")</f>
        <v>9.5472577503725233</v>
      </c>
      <c r="U54" s="39">
        <f t="shared" si="31"/>
        <v>34.936306010112361</v>
      </c>
      <c r="W54" s="64"/>
      <c r="X54" s="64"/>
      <c r="Y54" s="62"/>
    </row>
    <row r="55" spans="2:25" x14ac:dyDescent="0.2">
      <c r="B55" s="1" t="s">
        <v>44</v>
      </c>
      <c r="C55" s="38" t="s">
        <v>28</v>
      </c>
      <c r="D55" s="39">
        <f t="shared" ref="D55:D63" si="36">IF(C15=0,"--",(D15/C15)*100-100)</f>
        <v>419.73838800214889</v>
      </c>
      <c r="E55" s="39">
        <f t="shared" ref="E55:E63" si="37">IF(D15=0,"--",(E15/D15)*100-100)</f>
        <v>241.39849699236657</v>
      </c>
      <c r="F55" s="39">
        <f t="shared" ref="F55:F63" si="38">IF(E15=0,"--",(F15/E15)*100-100)</f>
        <v>60.57274690274204</v>
      </c>
      <c r="G55" s="39">
        <f t="shared" ref="G55:G63" si="39">IF(F15=0,"--",(G15/F15)*100-100)</f>
        <v>172.55373855543019</v>
      </c>
      <c r="H55" s="39">
        <f t="shared" ref="H55:H63" si="40">IF(G15=0,"--",(H15/G15)*100-100)</f>
        <v>8.5171452221155732</v>
      </c>
      <c r="I55" s="39">
        <f t="shared" ref="I55:I63" si="41">IF(H15=0,"--",(I15/H15)*100-100)</f>
        <v>41.256195014989828</v>
      </c>
      <c r="J55" s="39">
        <f t="shared" ref="J55:J63" si="42">IF(I15=0,"--",(J15/I15)*100-100)</f>
        <v>-18.501747340868917</v>
      </c>
      <c r="K55" s="39">
        <f t="shared" ref="K55:K63" si="43">IF(J15=0,"--",(K15/J15)*100-100)</f>
        <v>-45.778037951003093</v>
      </c>
      <c r="L55" s="39">
        <f t="shared" ref="L55:L63" si="44">IF(K15=0,"--",(L15/K15)*100-100)</f>
        <v>145.97899834705873</v>
      </c>
      <c r="M55" s="39">
        <f t="shared" ref="M55:M63" si="45">IF(L15=0,"--",(M15/L15)*100-100)</f>
        <v>46.486578117200338</v>
      </c>
      <c r="N55" s="39">
        <f t="shared" ref="N55:N63" si="46">IF(M15=0,"--",(N15/M15)*100-100)</f>
        <v>-1.544960095601482</v>
      </c>
      <c r="O55" s="39">
        <f t="shared" ref="O55:O63" si="47">IFERROR(IF(N15=0,"--",(O15/N15)*100-100),"--")</f>
        <v>-0.31026065766978661</v>
      </c>
      <c r="P55" s="39">
        <f t="shared" ref="P55:P63" si="48">IFERROR(IF(O15=0,"--",(P15/O15)*100-100),"--")</f>
        <v>1.415937295601239</v>
      </c>
      <c r="Q55" s="39">
        <f t="shared" ref="Q55:Q63" si="49">IFERROR(IF(P15=0,"--",(Q15/P15)*100-100),"--")</f>
        <v>5.7025717034077843</v>
      </c>
      <c r="R55" s="39">
        <f t="shared" ref="R55:R63" si="50">IFERROR(IF(Q15=0,"--",(R15/Q15)*100-100),"--")</f>
        <v>32.923641625702373</v>
      </c>
      <c r="S55" s="39">
        <f t="shared" ref="S55:S63" si="51">IFERROR(IF(R15=0,"--",(S15/R15)*100-100),"--")</f>
        <v>-9.4157458343387503</v>
      </c>
      <c r="T55" s="39">
        <f t="shared" ref="T55:T63" si="52">IFERROR(IF(S15=0,"--",(T15/S15)*100-100),"--")</f>
        <v>24.233672303384736</v>
      </c>
      <c r="U55" s="39">
        <f t="shared" si="31"/>
        <v>40.592190661398661</v>
      </c>
      <c r="W55" s="64"/>
      <c r="X55" s="64"/>
      <c r="Y55" s="62"/>
    </row>
    <row r="56" spans="2:25" x14ac:dyDescent="0.2">
      <c r="C56" s="38" t="s">
        <v>28</v>
      </c>
      <c r="D56" s="39">
        <f t="shared" si="36"/>
        <v>1224.9665235052016</v>
      </c>
      <c r="E56" s="39">
        <f t="shared" si="37"/>
        <v>537.05781686925036</v>
      </c>
      <c r="F56" s="39">
        <f t="shared" si="38"/>
        <v>6.9368845918618831</v>
      </c>
      <c r="G56" s="39">
        <f t="shared" si="39"/>
        <v>67.027230879743598</v>
      </c>
      <c r="H56" s="39">
        <f t="shared" si="40"/>
        <v>111.01040671702361</v>
      </c>
      <c r="I56" s="39">
        <f t="shared" si="41"/>
        <v>-22.002444196404682</v>
      </c>
      <c r="J56" s="39">
        <f t="shared" si="42"/>
        <v>-45.193076253526577</v>
      </c>
      <c r="K56" s="39">
        <f t="shared" si="43"/>
        <v>46.581377028268378</v>
      </c>
      <c r="L56" s="39">
        <f t="shared" si="44"/>
        <v>18.725148365052576</v>
      </c>
      <c r="M56" s="39">
        <f t="shared" si="45"/>
        <v>49.126619689355095</v>
      </c>
      <c r="N56" s="39">
        <f t="shared" si="46"/>
        <v>1.6675714468184566</v>
      </c>
      <c r="O56" s="39" t="str">
        <f t="shared" si="47"/>
        <v>--</v>
      </c>
      <c r="P56" s="39" t="str">
        <f t="shared" si="48"/>
        <v>--</v>
      </c>
      <c r="Q56" s="39">
        <f t="shared" si="49"/>
        <v>10.763825780581854</v>
      </c>
      <c r="R56" s="39">
        <f t="shared" si="50"/>
        <v>18.859347183795322</v>
      </c>
      <c r="S56" s="39">
        <f t="shared" si="51"/>
        <v>3.7274901510955232</v>
      </c>
      <c r="T56" s="39">
        <f t="shared" si="52"/>
        <v>2.1137780046829278</v>
      </c>
      <c r="U56" s="39" t="str">
        <f t="shared" si="31"/>
        <v>--</v>
      </c>
      <c r="W56" s="64"/>
      <c r="X56" s="64"/>
      <c r="Y56" s="62"/>
    </row>
    <row r="57" spans="2:25" x14ac:dyDescent="0.2">
      <c r="C57" s="38" t="s">
        <v>28</v>
      </c>
      <c r="D57" s="39">
        <f t="shared" si="36"/>
        <v>-100</v>
      </c>
      <c r="E57" s="39" t="str">
        <f t="shared" si="37"/>
        <v>--</v>
      </c>
      <c r="F57" s="39">
        <f t="shared" si="38"/>
        <v>-96.420534490549841</v>
      </c>
      <c r="G57" s="39">
        <f t="shared" si="39"/>
        <v>2039.2564135201751</v>
      </c>
      <c r="H57" s="39">
        <f t="shared" si="40"/>
        <v>599.53935795716393</v>
      </c>
      <c r="I57" s="39">
        <f t="shared" si="41"/>
        <v>-53.462626711263169</v>
      </c>
      <c r="J57" s="39">
        <f t="shared" si="42"/>
        <v>-98.154115580870226</v>
      </c>
      <c r="K57" s="39">
        <f t="shared" si="43"/>
        <v>-76.812429114083571</v>
      </c>
      <c r="L57" s="39">
        <f t="shared" si="44"/>
        <v>-93.947981366459629</v>
      </c>
      <c r="M57" s="39">
        <f t="shared" si="45"/>
        <v>11142.976266837715</v>
      </c>
      <c r="N57" s="39">
        <f t="shared" si="46"/>
        <v>624.6636771300449</v>
      </c>
      <c r="O57" s="39" t="str">
        <f t="shared" si="47"/>
        <v>--</v>
      </c>
      <c r="P57" s="39" t="str">
        <f t="shared" si="48"/>
        <v>--</v>
      </c>
      <c r="Q57" s="39">
        <f t="shared" si="49"/>
        <v>55.684576375015524</v>
      </c>
      <c r="R57" s="39">
        <f t="shared" si="50"/>
        <v>22.842268947332826</v>
      </c>
      <c r="S57" s="39">
        <f t="shared" si="51"/>
        <v>20.935738816484672</v>
      </c>
      <c r="T57" s="39">
        <f t="shared" si="52"/>
        <v>-38.664275305663075</v>
      </c>
      <c r="U57" s="39">
        <f t="shared" si="31"/>
        <v>-100</v>
      </c>
      <c r="W57" s="64"/>
      <c r="X57" s="64"/>
      <c r="Y57" s="62"/>
    </row>
    <row r="58" spans="2:25" x14ac:dyDescent="0.2">
      <c r="C58" s="38" t="s">
        <v>28</v>
      </c>
      <c r="D58" s="39" t="str">
        <f t="shared" si="36"/>
        <v>--</v>
      </c>
      <c r="E58" s="39" t="str">
        <f t="shared" si="37"/>
        <v>--</v>
      </c>
      <c r="F58" s="39" t="str">
        <f t="shared" si="38"/>
        <v>--</v>
      </c>
      <c r="G58" s="39" t="str">
        <f t="shared" si="39"/>
        <v>--</v>
      </c>
      <c r="H58" s="39" t="str">
        <f t="shared" si="40"/>
        <v>--</v>
      </c>
      <c r="I58" s="39" t="str">
        <f t="shared" si="41"/>
        <v>--</v>
      </c>
      <c r="J58" s="39" t="str">
        <f t="shared" si="42"/>
        <v>--</v>
      </c>
      <c r="K58" s="39" t="str">
        <f t="shared" si="43"/>
        <v>--</v>
      </c>
      <c r="L58" s="39" t="str">
        <f t="shared" si="44"/>
        <v>--</v>
      </c>
      <c r="M58" s="39" t="str">
        <f t="shared" si="45"/>
        <v>--</v>
      </c>
      <c r="N58" s="39" t="str">
        <f t="shared" si="46"/>
        <v>--</v>
      </c>
      <c r="O58" s="39" t="str">
        <f t="shared" si="47"/>
        <v>--</v>
      </c>
      <c r="P58" s="39" t="str">
        <f t="shared" si="48"/>
        <v>--</v>
      </c>
      <c r="Q58" s="39" t="str">
        <f t="shared" si="49"/>
        <v>--</v>
      </c>
      <c r="R58" s="39" t="str">
        <f t="shared" si="50"/>
        <v>--</v>
      </c>
      <c r="S58" s="39" t="str">
        <f t="shared" si="51"/>
        <v>--</v>
      </c>
      <c r="T58" s="39" t="str">
        <f t="shared" si="52"/>
        <v>--</v>
      </c>
      <c r="U58" s="39" t="str">
        <f t="shared" si="31"/>
        <v>--</v>
      </c>
      <c r="W58" s="64"/>
      <c r="X58" s="64"/>
      <c r="Y58" s="62"/>
    </row>
    <row r="59" spans="2:25" x14ac:dyDescent="0.2">
      <c r="C59" s="38" t="s">
        <v>28</v>
      </c>
      <c r="D59" s="39">
        <f t="shared" si="36"/>
        <v>-100</v>
      </c>
      <c r="E59" s="39" t="str">
        <f t="shared" si="37"/>
        <v>--</v>
      </c>
      <c r="F59" s="39">
        <f t="shared" si="38"/>
        <v>-99.828791553716655</v>
      </c>
      <c r="G59" s="39">
        <f t="shared" si="39"/>
        <v>-100</v>
      </c>
      <c r="H59" s="39" t="str">
        <f t="shared" si="40"/>
        <v>--</v>
      </c>
      <c r="I59" s="39">
        <f t="shared" si="41"/>
        <v>-83.143297380585523</v>
      </c>
      <c r="J59" s="39">
        <f t="shared" si="42"/>
        <v>-100</v>
      </c>
      <c r="K59" s="39" t="str">
        <f t="shared" si="43"/>
        <v>--</v>
      </c>
      <c r="L59" s="39" t="str">
        <f t="shared" si="44"/>
        <v>--</v>
      </c>
      <c r="M59" s="39">
        <f t="shared" si="45"/>
        <v>-91.104294478527606</v>
      </c>
      <c r="N59" s="39">
        <f t="shared" si="46"/>
        <v>-100</v>
      </c>
      <c r="O59" s="39" t="str">
        <f t="shared" si="47"/>
        <v>--</v>
      </c>
      <c r="P59" s="39" t="str">
        <f t="shared" si="48"/>
        <v>--</v>
      </c>
      <c r="Q59" s="39" t="str">
        <f t="shared" si="49"/>
        <v>--</v>
      </c>
      <c r="R59" s="39" t="str">
        <f t="shared" si="50"/>
        <v>--</v>
      </c>
      <c r="S59" s="39">
        <f t="shared" si="51"/>
        <v>-89.348571428571432</v>
      </c>
      <c r="T59" s="39">
        <f t="shared" si="52"/>
        <v>-100</v>
      </c>
      <c r="U59" s="39" t="str">
        <f t="shared" si="31"/>
        <v>--</v>
      </c>
      <c r="W59" s="64"/>
      <c r="X59" s="64"/>
      <c r="Y59" s="62"/>
    </row>
    <row r="60" spans="2:25" x14ac:dyDescent="0.2">
      <c r="C60" s="38" t="s">
        <v>28</v>
      </c>
      <c r="D60" s="39" t="str">
        <f t="shared" si="36"/>
        <v>--</v>
      </c>
      <c r="E60" s="39" t="str">
        <f t="shared" si="37"/>
        <v>--</v>
      </c>
      <c r="F60" s="39" t="str">
        <f t="shared" si="38"/>
        <v>--</v>
      </c>
      <c r="G60" s="39" t="str">
        <f t="shared" si="39"/>
        <v>--</v>
      </c>
      <c r="H60" s="39">
        <f t="shared" si="40"/>
        <v>-100</v>
      </c>
      <c r="I60" s="39" t="str">
        <f t="shared" si="41"/>
        <v>--</v>
      </c>
      <c r="J60" s="39" t="str">
        <f t="shared" si="42"/>
        <v>--</v>
      </c>
      <c r="K60" s="39" t="str">
        <f t="shared" si="43"/>
        <v>--</v>
      </c>
      <c r="L60" s="39">
        <f t="shared" si="44"/>
        <v>-100</v>
      </c>
      <c r="M60" s="39" t="str">
        <f t="shared" si="45"/>
        <v>--</v>
      </c>
      <c r="N60" s="39" t="str">
        <f t="shared" si="46"/>
        <v>--</v>
      </c>
      <c r="O60" s="39" t="str">
        <f t="shared" si="47"/>
        <v>--</v>
      </c>
      <c r="P60" s="39" t="str">
        <f t="shared" si="48"/>
        <v>--</v>
      </c>
      <c r="Q60" s="39" t="str">
        <f t="shared" si="49"/>
        <v>--</v>
      </c>
      <c r="R60" s="39" t="str">
        <f t="shared" si="50"/>
        <v>--</v>
      </c>
      <c r="S60" s="39">
        <f t="shared" si="51"/>
        <v>-100</v>
      </c>
      <c r="T60" s="39" t="str">
        <f t="shared" si="52"/>
        <v>--</v>
      </c>
      <c r="U60" s="39" t="str">
        <f t="shared" si="31"/>
        <v>--</v>
      </c>
      <c r="W60" s="64"/>
      <c r="X60" s="64"/>
      <c r="Y60" s="62"/>
    </row>
    <row r="61" spans="2:25" x14ac:dyDescent="0.2">
      <c r="C61" s="38" t="s">
        <v>28</v>
      </c>
      <c r="D61" s="39" t="str">
        <f t="shared" si="36"/>
        <v>--</v>
      </c>
      <c r="E61" s="39" t="str">
        <f t="shared" si="37"/>
        <v>--</v>
      </c>
      <c r="F61" s="39" t="str">
        <f t="shared" si="38"/>
        <v>--</v>
      </c>
      <c r="G61" s="39" t="str">
        <f t="shared" si="39"/>
        <v>--</v>
      </c>
      <c r="H61" s="39" t="str">
        <f t="shared" si="40"/>
        <v>--</v>
      </c>
      <c r="I61" s="39" t="str">
        <f t="shared" si="41"/>
        <v>--</v>
      </c>
      <c r="J61" s="39" t="str">
        <f t="shared" si="42"/>
        <v>--</v>
      </c>
      <c r="K61" s="39" t="str">
        <f t="shared" si="43"/>
        <v>--</v>
      </c>
      <c r="L61" s="39" t="str">
        <f t="shared" si="44"/>
        <v>--</v>
      </c>
      <c r="M61" s="39" t="str">
        <f t="shared" si="45"/>
        <v>--</v>
      </c>
      <c r="N61" s="39" t="str">
        <f t="shared" si="46"/>
        <v>--</v>
      </c>
      <c r="O61" s="39" t="str">
        <f t="shared" si="47"/>
        <v>--</v>
      </c>
      <c r="P61" s="39" t="str">
        <f t="shared" si="48"/>
        <v>--</v>
      </c>
      <c r="Q61" s="39" t="str">
        <f t="shared" si="49"/>
        <v>--</v>
      </c>
      <c r="R61" s="39" t="str">
        <f t="shared" si="50"/>
        <v>--</v>
      </c>
      <c r="S61" s="39" t="str">
        <f t="shared" si="51"/>
        <v>--</v>
      </c>
      <c r="T61" s="39" t="str">
        <f t="shared" si="52"/>
        <v>--</v>
      </c>
      <c r="U61" s="39">
        <f t="shared" si="31"/>
        <v>24.041983169946434</v>
      </c>
      <c r="W61" s="64"/>
      <c r="X61" s="64"/>
      <c r="Y61" s="62"/>
    </row>
    <row r="62" spans="2:25" x14ac:dyDescent="0.2">
      <c r="C62" s="38" t="s">
        <v>28</v>
      </c>
      <c r="D62" s="39" t="str">
        <f t="shared" si="36"/>
        <v>--</v>
      </c>
      <c r="E62" s="39" t="str">
        <f t="shared" si="37"/>
        <v>--</v>
      </c>
      <c r="F62" s="39" t="str">
        <f t="shared" si="38"/>
        <v>--</v>
      </c>
      <c r="G62" s="39">
        <f t="shared" si="39"/>
        <v>1130.3468208092486</v>
      </c>
      <c r="H62" s="39">
        <f t="shared" si="40"/>
        <v>-72.280949025135072</v>
      </c>
      <c r="I62" s="39">
        <f t="shared" si="41"/>
        <v>-100</v>
      </c>
      <c r="J62" s="39" t="str">
        <f t="shared" si="42"/>
        <v>--</v>
      </c>
      <c r="K62" s="39">
        <f t="shared" si="43"/>
        <v>-58.00865800865801</v>
      </c>
      <c r="L62" s="39">
        <f t="shared" si="44"/>
        <v>-100</v>
      </c>
      <c r="M62" s="39" t="str">
        <f t="shared" si="45"/>
        <v>--</v>
      </c>
      <c r="N62" s="39" t="str">
        <f t="shared" si="46"/>
        <v>--</v>
      </c>
      <c r="O62" s="39" t="str">
        <f t="shared" si="47"/>
        <v>--</v>
      </c>
      <c r="P62" s="39" t="str">
        <f t="shared" si="48"/>
        <v>--</v>
      </c>
      <c r="Q62" s="39">
        <f t="shared" si="49"/>
        <v>6511.224489795919</v>
      </c>
      <c r="R62" s="39">
        <f t="shared" si="50"/>
        <v>-89.512270412100634</v>
      </c>
      <c r="S62" s="39">
        <f t="shared" si="51"/>
        <v>-90.507726269315668</v>
      </c>
      <c r="T62" s="39">
        <f t="shared" si="52"/>
        <v>1280.6201550387598</v>
      </c>
      <c r="U62" s="39">
        <f t="shared" si="31"/>
        <v>7.9131762609170266</v>
      </c>
      <c r="W62" s="64"/>
      <c r="X62" s="64"/>
      <c r="Y62" s="62"/>
    </row>
    <row r="63" spans="2:25" x14ac:dyDescent="0.2">
      <c r="C63" s="38" t="s">
        <v>28</v>
      </c>
      <c r="D63" s="39">
        <f t="shared" si="36"/>
        <v>-100</v>
      </c>
      <c r="E63" s="39" t="str">
        <f t="shared" si="37"/>
        <v>--</v>
      </c>
      <c r="F63" s="39">
        <f t="shared" si="38"/>
        <v>-96.401820834028555</v>
      </c>
      <c r="G63" s="39">
        <f t="shared" si="39"/>
        <v>2032.0569769176914</v>
      </c>
      <c r="H63" s="39">
        <f t="shared" si="40"/>
        <v>596.53154326863023</v>
      </c>
      <c r="I63" s="39">
        <f t="shared" si="41"/>
        <v>-53.478559581553995</v>
      </c>
      <c r="J63" s="39">
        <f t="shared" si="42"/>
        <v>-98.150445496332708</v>
      </c>
      <c r="K63" s="39">
        <f t="shared" si="43"/>
        <v>-71.820345834269034</v>
      </c>
      <c r="L63" s="39">
        <f t="shared" si="44"/>
        <v>-92.952089509419523</v>
      </c>
      <c r="M63" s="39">
        <f t="shared" si="45"/>
        <v>7830.1673450927165</v>
      </c>
      <c r="N63" s="39">
        <f t="shared" si="46"/>
        <v>624.45419081078614</v>
      </c>
      <c r="O63" s="39" t="str">
        <f t="shared" si="47"/>
        <v>--</v>
      </c>
      <c r="P63" s="39" t="str">
        <f t="shared" si="48"/>
        <v>--</v>
      </c>
      <c r="Q63" s="39">
        <f t="shared" si="49"/>
        <v>57.016094576420329</v>
      </c>
      <c r="R63" s="39">
        <f t="shared" si="50"/>
        <v>22.215289217979461</v>
      </c>
      <c r="S63" s="39">
        <f t="shared" si="51"/>
        <v>20.533110906744767</v>
      </c>
      <c r="T63" s="39">
        <f t="shared" si="52"/>
        <v>-38.599849223071125</v>
      </c>
      <c r="U63" s="39">
        <f t="shared" si="31"/>
        <v>8.633508563495738</v>
      </c>
      <c r="W63" s="64"/>
      <c r="X63" s="64"/>
      <c r="Y63" s="62"/>
    </row>
    <row r="64" spans="2:25" x14ac:dyDescent="0.2">
      <c r="B64" s="35" t="s">
        <v>79</v>
      </c>
      <c r="C64" s="38" t="s">
        <v>28</v>
      </c>
      <c r="D64" s="39">
        <f t="shared" ref="D64:N66" si="53">IF(C24=0,"--",(D24/C24)*100-100)</f>
        <v>69.451657488410518</v>
      </c>
      <c r="E64" s="39">
        <f t="shared" si="53"/>
        <v>13.43787937612602</v>
      </c>
      <c r="F64" s="39">
        <f t="shared" si="53"/>
        <v>39.016463699012206</v>
      </c>
      <c r="G64" s="39">
        <f t="shared" si="53"/>
        <v>217.55530843780298</v>
      </c>
      <c r="H64" s="39">
        <f t="shared" si="53"/>
        <v>33.172220191620653</v>
      </c>
      <c r="I64" s="39">
        <f t="shared" si="53"/>
        <v>19.744579587725838</v>
      </c>
      <c r="J64" s="39">
        <f t="shared" si="53"/>
        <v>-48.291374612921324</v>
      </c>
      <c r="K64" s="39">
        <f t="shared" si="53"/>
        <v>-64.741388078583725</v>
      </c>
      <c r="L64" s="39">
        <f t="shared" si="53"/>
        <v>66.832771493669185</v>
      </c>
      <c r="M64" s="39">
        <f t="shared" si="53"/>
        <v>11.57476059205807</v>
      </c>
      <c r="N64" s="39">
        <f t="shared" si="53"/>
        <v>14.579328603798174</v>
      </c>
      <c r="O64" s="39">
        <f t="shared" ref="O64:T66" si="54">IFERROR(IF(N24=0,"--",(O24/N24)*100-100),"--")</f>
        <v>-46.611410745485728</v>
      </c>
      <c r="P64" s="39">
        <f t="shared" si="54"/>
        <v>110.80155065599061</v>
      </c>
      <c r="Q64" s="39">
        <f t="shared" si="54"/>
        <v>19.177265880743704</v>
      </c>
      <c r="R64" s="39">
        <f t="shared" si="54"/>
        <v>-6.0727468497618133</v>
      </c>
      <c r="S64" s="39">
        <f t="shared" si="54"/>
        <v>-15.929344292176623</v>
      </c>
      <c r="T64" s="39">
        <f t="shared" si="54"/>
        <v>-11.18804654102766</v>
      </c>
      <c r="U64" s="39">
        <f t="shared" si="31"/>
        <v>8.1343885414772075</v>
      </c>
      <c r="W64" s="64"/>
      <c r="X64" s="64"/>
      <c r="Y64" s="62"/>
    </row>
    <row r="65" spans="1:25" x14ac:dyDescent="0.2">
      <c r="B65" s="35" t="s">
        <v>80</v>
      </c>
      <c r="C65" s="38" t="s">
        <v>28</v>
      </c>
      <c r="D65" s="39">
        <f t="shared" si="53"/>
        <v>277.35522375919385</v>
      </c>
      <c r="E65" s="39">
        <f t="shared" si="53"/>
        <v>-17.857723233017623</v>
      </c>
      <c r="F65" s="39">
        <f t="shared" si="53"/>
        <v>-0.43602738333447633</v>
      </c>
      <c r="G65" s="39">
        <f t="shared" si="53"/>
        <v>25.388226401465118</v>
      </c>
      <c r="H65" s="39">
        <f t="shared" si="53"/>
        <v>15.694441441423848</v>
      </c>
      <c r="I65" s="39">
        <f t="shared" si="53"/>
        <v>2.1517420455976008</v>
      </c>
      <c r="J65" s="39">
        <f t="shared" si="53"/>
        <v>-51.325084405945908</v>
      </c>
      <c r="K65" s="39">
        <f t="shared" si="53"/>
        <v>-55.324147867017217</v>
      </c>
      <c r="L65" s="39">
        <f t="shared" si="53"/>
        <v>101.16589615852382</v>
      </c>
      <c r="M65" s="39">
        <f t="shared" si="53"/>
        <v>30.55574973512168</v>
      </c>
      <c r="N65" s="39">
        <f t="shared" si="53"/>
        <v>15.283886916803539</v>
      </c>
      <c r="O65" s="39">
        <f t="shared" si="54"/>
        <v>63.727202575742325</v>
      </c>
      <c r="P65" s="39">
        <f t="shared" si="54"/>
        <v>-17.567007745181911</v>
      </c>
      <c r="Q65" s="39">
        <f t="shared" si="54"/>
        <v>1.5601305019741005</v>
      </c>
      <c r="R65" s="39">
        <f t="shared" si="54"/>
        <v>21.036957852391765</v>
      </c>
      <c r="S65" s="39">
        <f t="shared" si="54"/>
        <v>18.000823245561023</v>
      </c>
      <c r="T65" s="39">
        <f t="shared" si="54"/>
        <v>-3.448201728693661</v>
      </c>
      <c r="U65" s="39" t="str">
        <f t="shared" si="31"/>
        <v>--</v>
      </c>
      <c r="W65" s="64"/>
      <c r="X65" s="64"/>
      <c r="Y65" s="62"/>
    </row>
    <row r="66" spans="1:25" x14ac:dyDescent="0.2">
      <c r="A66" s="105"/>
      <c r="B66" s="35" t="s">
        <v>81</v>
      </c>
      <c r="C66" s="38" t="s">
        <v>28</v>
      </c>
      <c r="D66" s="39">
        <f t="shared" si="53"/>
        <v>130.38002473944496</v>
      </c>
      <c r="E66" s="39">
        <f t="shared" si="53"/>
        <v>-1.584767725393192</v>
      </c>
      <c r="F66" s="39">
        <f t="shared" si="53"/>
        <v>23.209735282011422</v>
      </c>
      <c r="G66" s="39">
        <f t="shared" si="53"/>
        <v>155.33907018586712</v>
      </c>
      <c r="H66" s="39">
        <f t="shared" si="53"/>
        <v>30.393463781384696</v>
      </c>
      <c r="I66" s="39">
        <f t="shared" si="53"/>
        <v>17.262836596111924</v>
      </c>
      <c r="J66" s="39">
        <f t="shared" si="53"/>
        <v>-48.664178409934259</v>
      </c>
      <c r="K66" s="39">
        <f t="shared" si="53"/>
        <v>-63.644115232349762</v>
      </c>
      <c r="L66" s="39">
        <f t="shared" si="53"/>
        <v>71.748664712245954</v>
      </c>
      <c r="M66" s="39">
        <f t="shared" si="53"/>
        <v>14.757997327519504</v>
      </c>
      <c r="N66" s="39">
        <f t="shared" si="53"/>
        <v>14.713753615576437</v>
      </c>
      <c r="O66" s="39">
        <f t="shared" si="54"/>
        <v>-25.454912741240932</v>
      </c>
      <c r="P66" s="39">
        <f t="shared" si="54"/>
        <v>56.741463957376141</v>
      </c>
      <c r="Q66" s="39">
        <f t="shared" si="54"/>
        <v>15.275416224006833</v>
      </c>
      <c r="R66" s="39">
        <f t="shared" si="54"/>
        <v>-0.78285762006998993</v>
      </c>
      <c r="S66" s="39">
        <f t="shared" si="54"/>
        <v>-7.8525489169103651</v>
      </c>
      <c r="T66" s="39">
        <f t="shared" si="54"/>
        <v>-8.8287255061498229</v>
      </c>
      <c r="U66" s="39" t="str">
        <f t="shared" si="31"/>
        <v>--</v>
      </c>
      <c r="W66" s="64"/>
      <c r="X66" s="64"/>
      <c r="Y66" s="62"/>
    </row>
    <row r="67" spans="1:25" ht="13.5" thickBot="1" x14ac:dyDescent="0.25">
      <c r="A67" s="105"/>
      <c r="B67" s="107"/>
      <c r="C67" s="107"/>
      <c r="D67" s="107"/>
      <c r="E67" s="107"/>
      <c r="F67" s="107"/>
      <c r="G67" s="107"/>
      <c r="H67" s="107"/>
      <c r="I67" s="107"/>
      <c r="J67" s="107"/>
      <c r="K67" s="107"/>
      <c r="L67" s="107"/>
      <c r="M67" s="107"/>
      <c r="N67" s="107"/>
      <c r="O67" s="107"/>
      <c r="P67" s="107"/>
      <c r="Q67" s="107"/>
      <c r="R67" s="107"/>
      <c r="S67" s="107"/>
      <c r="T67" s="107"/>
      <c r="U67" s="107"/>
      <c r="W67" s="64"/>
      <c r="X67" s="64"/>
      <c r="Y67" s="62"/>
    </row>
    <row r="68" spans="1:25" ht="13.5" thickTop="1" x14ac:dyDescent="0.2">
      <c r="B68" s="13" t="s">
        <v>668</v>
      </c>
      <c r="C68" s="37"/>
      <c r="D68" s="37"/>
      <c r="E68" s="37"/>
      <c r="F68" s="37"/>
      <c r="G68" s="37"/>
      <c r="H68" s="37"/>
      <c r="I68" s="37"/>
      <c r="J68" s="37"/>
      <c r="K68" s="37"/>
      <c r="L68" s="37"/>
      <c r="M68" s="37"/>
      <c r="N68" s="37"/>
      <c r="O68" s="37"/>
      <c r="P68" s="37"/>
      <c r="Q68" s="37"/>
      <c r="R68" s="37"/>
      <c r="S68" s="37"/>
      <c r="T68" s="37"/>
      <c r="U68" s="37"/>
      <c r="W68" s="64"/>
      <c r="X68" s="64"/>
      <c r="Y68" s="62"/>
    </row>
    <row r="69" spans="1:25" x14ac:dyDescent="0.2">
      <c r="A69" s="34"/>
      <c r="B69" s="35"/>
      <c r="C69" s="64"/>
      <c r="D69" s="64"/>
      <c r="E69" s="64"/>
      <c r="F69" s="64"/>
      <c r="G69" s="64"/>
      <c r="H69" s="64"/>
      <c r="I69" s="64"/>
      <c r="J69" s="64"/>
      <c r="K69" s="64"/>
      <c r="L69" s="64"/>
      <c r="M69" s="64"/>
      <c r="N69" s="64"/>
      <c r="O69" s="64"/>
      <c r="P69" s="64"/>
      <c r="Q69" s="64"/>
      <c r="R69" s="64"/>
      <c r="S69" s="64"/>
      <c r="T69" s="64"/>
      <c r="U69" s="64"/>
      <c r="V69" s="64"/>
      <c r="W69" s="64"/>
      <c r="X69" s="64"/>
      <c r="Y69" s="62"/>
    </row>
    <row r="70" spans="1:25" x14ac:dyDescent="0.2">
      <c r="A70" s="34"/>
      <c r="B70" s="35"/>
      <c r="C70" s="64"/>
      <c r="D70" s="64"/>
      <c r="E70" s="64"/>
      <c r="F70" s="64"/>
      <c r="G70" s="64"/>
      <c r="H70" s="64"/>
      <c r="I70" s="64"/>
      <c r="J70" s="64"/>
      <c r="K70" s="64"/>
      <c r="L70" s="64"/>
      <c r="M70" s="64"/>
      <c r="N70" s="64"/>
      <c r="O70" s="64"/>
      <c r="P70" s="64"/>
      <c r="Q70" s="64"/>
      <c r="R70" s="64"/>
      <c r="S70" s="64"/>
      <c r="T70" s="64"/>
      <c r="U70" s="64"/>
      <c r="V70" s="64"/>
      <c r="W70" s="64"/>
      <c r="X70" s="64"/>
      <c r="Y70" s="62"/>
    </row>
    <row r="71" spans="1:25" x14ac:dyDescent="0.2">
      <c r="A71" s="34"/>
      <c r="B71" s="35"/>
      <c r="C71" s="64"/>
      <c r="D71" s="64"/>
      <c r="E71" s="64"/>
      <c r="F71" s="64"/>
      <c r="G71" s="64"/>
      <c r="H71" s="64"/>
      <c r="I71" s="64"/>
      <c r="J71" s="64"/>
      <c r="K71" s="64"/>
      <c r="L71" s="64"/>
      <c r="M71" s="64"/>
      <c r="N71" s="64"/>
      <c r="O71" s="64"/>
      <c r="P71" s="64"/>
      <c r="Q71" s="64"/>
      <c r="R71" s="64"/>
      <c r="S71" s="64"/>
      <c r="T71" s="64"/>
      <c r="U71" s="64"/>
      <c r="V71" s="64"/>
      <c r="W71" s="64"/>
      <c r="X71" s="64"/>
      <c r="Y71" s="62"/>
    </row>
    <row r="72" spans="1:25" x14ac:dyDescent="0.2">
      <c r="A72" s="34"/>
      <c r="B72" s="35"/>
      <c r="C72" s="64"/>
      <c r="D72" s="64"/>
      <c r="E72" s="64"/>
      <c r="F72" s="64"/>
      <c r="G72" s="64"/>
      <c r="H72" s="64"/>
      <c r="I72" s="64"/>
      <c r="J72" s="64"/>
      <c r="K72" s="64"/>
      <c r="L72" s="64"/>
      <c r="M72" s="64"/>
      <c r="N72" s="64"/>
      <c r="O72" s="64"/>
      <c r="P72" s="64"/>
      <c r="Q72" s="64"/>
      <c r="R72" s="64"/>
      <c r="S72" s="64"/>
      <c r="T72" s="64"/>
      <c r="U72" s="64"/>
      <c r="V72" s="64"/>
      <c r="W72" s="64"/>
      <c r="X72" s="64"/>
      <c r="Y72" s="62"/>
    </row>
    <row r="73" spans="1:25" x14ac:dyDescent="0.2">
      <c r="A73" s="34"/>
      <c r="B73" s="35"/>
      <c r="C73" s="64"/>
      <c r="D73" s="64"/>
      <c r="E73" s="64"/>
      <c r="F73" s="64"/>
      <c r="G73" s="64"/>
      <c r="H73" s="64"/>
      <c r="I73" s="64"/>
      <c r="J73" s="64"/>
      <c r="K73" s="64"/>
      <c r="L73" s="64"/>
      <c r="M73" s="64"/>
      <c r="N73" s="64"/>
      <c r="O73" s="64"/>
      <c r="P73" s="64"/>
      <c r="Q73" s="64"/>
      <c r="R73" s="64"/>
      <c r="S73" s="64"/>
      <c r="T73" s="64"/>
      <c r="U73" s="64"/>
      <c r="V73" s="64"/>
      <c r="W73" s="64"/>
      <c r="X73" s="64"/>
      <c r="Y73" s="62"/>
    </row>
    <row r="74" spans="1:25" x14ac:dyDescent="0.2">
      <c r="A74" s="34"/>
      <c r="B74" s="35"/>
      <c r="C74" s="64"/>
      <c r="D74" s="64"/>
      <c r="E74" s="64"/>
      <c r="F74" s="64"/>
      <c r="G74" s="64"/>
      <c r="H74" s="64"/>
      <c r="I74" s="64"/>
      <c r="J74" s="64"/>
      <c r="K74" s="64"/>
      <c r="L74" s="64"/>
      <c r="M74" s="64"/>
      <c r="N74" s="64"/>
      <c r="O74" s="64"/>
      <c r="P74" s="64"/>
      <c r="Q74" s="64"/>
      <c r="R74" s="64"/>
      <c r="S74" s="64"/>
      <c r="T74" s="64"/>
      <c r="U74" s="64"/>
      <c r="V74" s="64"/>
      <c r="W74" s="64"/>
      <c r="X74" s="64"/>
      <c r="Y74" s="62"/>
    </row>
    <row r="75" spans="1:25" x14ac:dyDescent="0.2">
      <c r="A75" s="34"/>
      <c r="B75" s="35"/>
      <c r="C75" s="64"/>
      <c r="D75" s="64"/>
      <c r="E75" s="64"/>
      <c r="F75" s="64"/>
      <c r="G75" s="64"/>
      <c r="H75" s="64"/>
      <c r="I75" s="64"/>
      <c r="J75" s="64"/>
      <c r="K75" s="64"/>
      <c r="L75" s="64"/>
      <c r="M75" s="64"/>
      <c r="N75" s="64"/>
      <c r="O75" s="64"/>
      <c r="P75" s="64"/>
      <c r="Q75" s="64"/>
      <c r="R75" s="64"/>
      <c r="S75" s="64"/>
      <c r="T75" s="64"/>
      <c r="U75" s="64"/>
      <c r="V75" s="64"/>
      <c r="W75" s="64"/>
      <c r="X75" s="64"/>
      <c r="Y75" s="62"/>
    </row>
    <row r="76" spans="1:25" x14ac:dyDescent="0.2">
      <c r="A76" s="34"/>
      <c r="B76" s="35"/>
      <c r="C76" s="64"/>
      <c r="D76" s="64"/>
      <c r="E76" s="64"/>
      <c r="F76" s="64"/>
      <c r="G76" s="64"/>
      <c r="H76" s="64"/>
      <c r="I76" s="64"/>
      <c r="J76" s="64"/>
      <c r="K76" s="64"/>
      <c r="L76" s="64"/>
      <c r="M76" s="64"/>
      <c r="N76" s="64"/>
      <c r="O76" s="64"/>
      <c r="P76" s="64"/>
      <c r="Q76" s="64"/>
      <c r="R76" s="64"/>
      <c r="S76" s="64"/>
      <c r="T76" s="64"/>
      <c r="U76" s="64"/>
      <c r="V76" s="64"/>
      <c r="W76" s="64"/>
      <c r="X76" s="64"/>
      <c r="Y76" s="62"/>
    </row>
    <row r="77" spans="1:25" x14ac:dyDescent="0.2">
      <c r="A77" s="34"/>
      <c r="B77" s="35"/>
      <c r="C77" s="164"/>
      <c r="D77" s="164"/>
      <c r="E77" s="164"/>
      <c r="F77" s="164"/>
      <c r="G77" s="164"/>
      <c r="H77" s="164"/>
      <c r="I77" s="164"/>
      <c r="J77" s="164"/>
      <c r="K77" s="164"/>
      <c r="L77" s="164"/>
      <c r="M77" s="164"/>
      <c r="N77" s="164"/>
      <c r="O77" s="164"/>
      <c r="P77" s="164"/>
      <c r="Q77" s="164"/>
      <c r="R77" s="164"/>
      <c r="S77" s="164"/>
      <c r="T77" s="164"/>
      <c r="U77" s="164"/>
      <c r="V77" s="164"/>
      <c r="W77" s="76"/>
      <c r="X77" s="76"/>
      <c r="Y77" s="62"/>
    </row>
    <row r="78" spans="1:25" x14ac:dyDescent="0.2">
      <c r="A78" s="34"/>
      <c r="B78" s="35"/>
      <c r="C78" s="64"/>
      <c r="D78" s="64"/>
      <c r="E78" s="64"/>
      <c r="F78" s="64"/>
      <c r="G78" s="64"/>
      <c r="H78" s="64"/>
      <c r="I78" s="64"/>
      <c r="J78" s="64"/>
      <c r="K78" s="64"/>
      <c r="L78" s="64"/>
      <c r="M78" s="64"/>
      <c r="N78" s="64"/>
      <c r="O78" s="64"/>
      <c r="P78" s="64"/>
      <c r="Q78" s="64"/>
      <c r="R78" s="64"/>
      <c r="S78" s="64"/>
      <c r="T78" s="64"/>
      <c r="U78" s="64"/>
      <c r="V78" s="64"/>
      <c r="W78" s="64"/>
      <c r="X78" s="64"/>
      <c r="Y78" s="62"/>
    </row>
    <row r="79" spans="1:25" x14ac:dyDescent="0.2">
      <c r="A79" s="34"/>
      <c r="B79" s="62"/>
      <c r="C79" s="65"/>
      <c r="D79" s="66"/>
      <c r="E79" s="66"/>
      <c r="F79" s="66"/>
      <c r="G79" s="66"/>
      <c r="H79" s="66"/>
      <c r="I79" s="66"/>
      <c r="J79" s="66"/>
      <c r="K79" s="66"/>
      <c r="L79" s="66"/>
      <c r="M79" s="66"/>
      <c r="N79" s="66"/>
      <c r="O79" s="66"/>
      <c r="P79" s="66"/>
      <c r="Q79" s="66"/>
      <c r="R79" s="66"/>
      <c r="S79" s="66"/>
      <c r="T79" s="66"/>
      <c r="U79" s="66"/>
      <c r="V79" s="66"/>
      <c r="W79" s="66"/>
      <c r="X79" s="66"/>
      <c r="Y79" s="62"/>
    </row>
    <row r="80" spans="1:25" x14ac:dyDescent="0.2">
      <c r="A80" s="34"/>
      <c r="B80" s="62"/>
      <c r="C80" s="65"/>
      <c r="D80" s="66"/>
      <c r="E80" s="66"/>
      <c r="F80" s="66"/>
      <c r="G80" s="66"/>
      <c r="H80" s="66"/>
      <c r="I80" s="66"/>
      <c r="J80" s="66"/>
      <c r="K80" s="66"/>
      <c r="L80" s="66"/>
      <c r="M80" s="66"/>
      <c r="N80" s="66"/>
      <c r="O80" s="66"/>
      <c r="P80" s="66"/>
      <c r="Q80" s="66"/>
      <c r="R80" s="66"/>
      <c r="S80" s="66"/>
      <c r="T80" s="66"/>
      <c r="U80" s="66"/>
      <c r="V80" s="66"/>
      <c r="W80" s="66"/>
      <c r="X80" s="66"/>
      <c r="Y80" s="62"/>
    </row>
    <row r="81" spans="1:25" x14ac:dyDescent="0.2">
      <c r="A81" s="34"/>
      <c r="B81" s="62"/>
      <c r="C81" s="65"/>
      <c r="D81" s="66"/>
      <c r="E81" s="66"/>
      <c r="F81" s="66"/>
      <c r="G81" s="66"/>
      <c r="H81" s="66"/>
      <c r="I81" s="66"/>
      <c r="J81" s="66"/>
      <c r="K81" s="66"/>
      <c r="L81" s="66"/>
      <c r="M81" s="66"/>
      <c r="N81" s="66"/>
      <c r="O81" s="66"/>
      <c r="P81" s="66"/>
      <c r="Q81" s="66"/>
      <c r="R81" s="66"/>
      <c r="S81" s="66"/>
      <c r="T81" s="66"/>
      <c r="U81" s="66"/>
      <c r="V81" s="66"/>
      <c r="W81" s="66"/>
      <c r="X81" s="66"/>
      <c r="Y81" s="62"/>
    </row>
    <row r="82" spans="1:25" x14ac:dyDescent="0.2">
      <c r="A82" s="34"/>
      <c r="B82" s="62"/>
      <c r="C82" s="65"/>
      <c r="D82" s="66"/>
      <c r="E82" s="66"/>
      <c r="F82" s="66"/>
      <c r="G82" s="66"/>
      <c r="H82" s="66"/>
      <c r="I82" s="66"/>
      <c r="J82" s="66"/>
      <c r="K82" s="66"/>
      <c r="L82" s="66"/>
      <c r="M82" s="66"/>
      <c r="N82" s="66"/>
      <c r="O82" s="66"/>
      <c r="P82" s="66"/>
      <c r="Q82" s="66"/>
      <c r="R82" s="66"/>
      <c r="S82" s="66"/>
      <c r="T82" s="66"/>
      <c r="U82" s="66"/>
      <c r="V82" s="66"/>
      <c r="W82" s="66"/>
      <c r="X82" s="66"/>
      <c r="Y82" s="62"/>
    </row>
    <row r="83" spans="1:25" x14ac:dyDescent="0.2">
      <c r="A83" s="34"/>
      <c r="B83" s="62"/>
      <c r="C83" s="65"/>
      <c r="D83" s="66"/>
      <c r="E83" s="66"/>
      <c r="F83" s="66"/>
      <c r="G83" s="66"/>
      <c r="H83" s="66"/>
      <c r="I83" s="66"/>
      <c r="J83" s="66"/>
      <c r="K83" s="66"/>
      <c r="L83" s="66"/>
      <c r="M83" s="66"/>
      <c r="N83" s="66"/>
      <c r="O83" s="66"/>
      <c r="P83" s="66"/>
      <c r="Q83" s="66"/>
      <c r="R83" s="66"/>
      <c r="S83" s="66"/>
      <c r="T83" s="66"/>
      <c r="U83" s="66"/>
      <c r="V83" s="66"/>
      <c r="W83" s="66"/>
      <c r="X83" s="66"/>
      <c r="Y83" s="62"/>
    </row>
    <row r="84" spans="1:25" x14ac:dyDescent="0.2">
      <c r="A84" s="34"/>
      <c r="B84" s="62"/>
      <c r="C84" s="65"/>
      <c r="D84" s="66"/>
      <c r="E84" s="66"/>
      <c r="F84" s="66"/>
      <c r="G84" s="66"/>
      <c r="H84" s="66"/>
      <c r="I84" s="66"/>
      <c r="J84" s="66"/>
      <c r="K84" s="66"/>
      <c r="L84" s="66"/>
      <c r="M84" s="66"/>
      <c r="N84" s="66"/>
      <c r="O84" s="66"/>
      <c r="P84" s="66"/>
      <c r="Q84" s="66"/>
      <c r="R84" s="66"/>
      <c r="S84" s="66"/>
      <c r="T84" s="66"/>
      <c r="U84" s="66"/>
      <c r="V84" s="66"/>
      <c r="W84" s="66"/>
      <c r="X84" s="66"/>
      <c r="Y84" s="62"/>
    </row>
    <row r="85" spans="1:25" x14ac:dyDescent="0.2">
      <c r="A85" s="34"/>
      <c r="B85" s="35"/>
      <c r="C85" s="65"/>
      <c r="D85" s="66"/>
      <c r="E85" s="66"/>
      <c r="F85" s="66"/>
      <c r="G85" s="66"/>
      <c r="H85" s="66"/>
      <c r="I85" s="66"/>
      <c r="J85" s="66"/>
      <c r="K85" s="66"/>
      <c r="L85" s="66"/>
      <c r="M85" s="66"/>
      <c r="N85" s="66"/>
      <c r="O85" s="66"/>
      <c r="P85" s="66"/>
      <c r="Q85" s="66"/>
      <c r="R85" s="66"/>
      <c r="S85" s="66"/>
      <c r="T85" s="66"/>
      <c r="U85" s="66"/>
      <c r="V85" s="66"/>
      <c r="W85" s="66"/>
      <c r="X85" s="66"/>
      <c r="Y85" s="62"/>
    </row>
    <row r="86" spans="1:25" x14ac:dyDescent="0.2">
      <c r="A86" s="34"/>
      <c r="B86" s="35"/>
      <c r="C86" s="65"/>
      <c r="D86" s="66"/>
      <c r="E86" s="66"/>
      <c r="F86" s="66"/>
      <c r="G86" s="66"/>
      <c r="H86" s="66"/>
      <c r="I86" s="66"/>
      <c r="J86" s="66"/>
      <c r="K86" s="66"/>
      <c r="L86" s="66"/>
      <c r="M86" s="66"/>
      <c r="N86" s="66"/>
      <c r="O86" s="66"/>
      <c r="P86" s="66"/>
      <c r="Q86" s="66"/>
      <c r="R86" s="66"/>
      <c r="S86" s="66"/>
      <c r="T86" s="66"/>
      <c r="U86" s="66"/>
      <c r="V86" s="66"/>
      <c r="W86" s="66"/>
      <c r="X86" s="66"/>
      <c r="Y86" s="62"/>
    </row>
    <row r="87" spans="1:25" x14ac:dyDescent="0.2">
      <c r="A87" s="34"/>
      <c r="B87" s="35"/>
      <c r="C87" s="65"/>
      <c r="D87" s="66"/>
      <c r="E87" s="66"/>
      <c r="F87" s="66"/>
      <c r="G87" s="66"/>
      <c r="H87" s="66"/>
      <c r="I87" s="66"/>
      <c r="J87" s="66"/>
      <c r="K87" s="66"/>
      <c r="L87" s="66"/>
      <c r="M87" s="66"/>
      <c r="N87" s="66"/>
      <c r="O87" s="66"/>
      <c r="P87" s="66"/>
      <c r="Q87" s="66"/>
      <c r="R87" s="66"/>
      <c r="S87" s="66"/>
      <c r="T87" s="66"/>
      <c r="U87" s="66"/>
      <c r="V87" s="66"/>
      <c r="W87" s="66"/>
      <c r="X87" s="66"/>
      <c r="Y87" s="62"/>
    </row>
    <row r="88" spans="1:25" x14ac:dyDescent="0.2">
      <c r="A88" s="34"/>
      <c r="B88" s="35"/>
      <c r="C88" s="65"/>
      <c r="D88" s="66"/>
      <c r="E88" s="66"/>
      <c r="F88" s="66"/>
      <c r="G88" s="66"/>
      <c r="H88" s="66"/>
      <c r="I88" s="66"/>
      <c r="J88" s="66"/>
      <c r="K88" s="66"/>
      <c r="L88" s="66"/>
      <c r="M88" s="66"/>
      <c r="N88" s="66"/>
      <c r="O88" s="66"/>
      <c r="P88" s="66"/>
      <c r="Q88" s="66"/>
      <c r="R88" s="66"/>
      <c r="S88" s="66"/>
      <c r="T88" s="66"/>
      <c r="U88" s="66"/>
      <c r="V88" s="66"/>
      <c r="W88" s="66"/>
      <c r="X88" s="66"/>
      <c r="Y88" s="62"/>
    </row>
    <row r="89" spans="1:25" x14ac:dyDescent="0.2">
      <c r="A89" s="34"/>
      <c r="B89" s="35"/>
      <c r="C89" s="65"/>
      <c r="D89" s="66"/>
      <c r="E89" s="66"/>
      <c r="F89" s="66"/>
      <c r="G89" s="66"/>
      <c r="H89" s="66"/>
      <c r="I89" s="66"/>
      <c r="J89" s="66"/>
      <c r="K89" s="66"/>
      <c r="L89" s="66"/>
      <c r="M89" s="66"/>
      <c r="N89" s="66"/>
      <c r="O89" s="66"/>
      <c r="P89" s="66"/>
      <c r="Q89" s="66"/>
      <c r="R89" s="66"/>
      <c r="S89" s="66"/>
      <c r="T89" s="66"/>
      <c r="U89" s="66"/>
      <c r="V89" s="66"/>
      <c r="W89" s="66"/>
      <c r="X89" s="66"/>
      <c r="Y89" s="62"/>
    </row>
    <row r="90" spans="1:25" x14ac:dyDescent="0.2">
      <c r="A90" s="34"/>
      <c r="B90" s="35"/>
      <c r="C90" s="65"/>
      <c r="D90" s="66"/>
      <c r="E90" s="66"/>
      <c r="F90" s="66"/>
      <c r="G90" s="65"/>
      <c r="H90" s="66"/>
      <c r="I90" s="65"/>
      <c r="J90" s="66"/>
      <c r="K90" s="66"/>
      <c r="L90" s="66"/>
      <c r="M90" s="66"/>
      <c r="N90" s="66"/>
      <c r="O90" s="66"/>
      <c r="P90" s="66"/>
      <c r="Q90" s="66"/>
      <c r="R90" s="66"/>
      <c r="S90" s="66"/>
      <c r="T90" s="66"/>
      <c r="U90" s="66"/>
      <c r="V90" s="66"/>
      <c r="W90" s="66"/>
      <c r="X90" s="66"/>
      <c r="Y90" s="62"/>
    </row>
    <row r="91" spans="1:25" x14ac:dyDescent="0.2">
      <c r="A91" s="34"/>
      <c r="B91" s="35"/>
      <c r="C91" s="65"/>
      <c r="D91" s="66"/>
      <c r="E91" s="66"/>
      <c r="F91" s="65"/>
      <c r="G91" s="66"/>
      <c r="H91" s="65"/>
      <c r="I91" s="66"/>
      <c r="J91" s="66"/>
      <c r="K91" s="66"/>
      <c r="L91" s="66"/>
      <c r="M91" s="66"/>
      <c r="N91" s="66"/>
      <c r="O91" s="66"/>
      <c r="P91" s="66"/>
      <c r="Q91" s="66"/>
      <c r="R91" s="66"/>
      <c r="S91" s="66"/>
      <c r="T91" s="66"/>
      <c r="U91" s="65"/>
      <c r="V91" s="66"/>
      <c r="W91" s="66"/>
      <c r="X91" s="66"/>
      <c r="Y91" s="62"/>
    </row>
    <row r="92" spans="1:25" x14ac:dyDescent="0.2">
      <c r="A92" s="34"/>
      <c r="B92" s="35"/>
      <c r="C92" s="65"/>
      <c r="D92" s="66"/>
      <c r="E92" s="66"/>
      <c r="F92" s="66"/>
      <c r="G92" s="66"/>
      <c r="H92" s="66"/>
      <c r="I92" s="66"/>
      <c r="J92" s="66"/>
      <c r="K92" s="66"/>
      <c r="L92" s="66"/>
      <c r="M92" s="66"/>
      <c r="N92" s="66"/>
      <c r="O92" s="66"/>
      <c r="P92" s="66"/>
      <c r="Q92" s="66"/>
      <c r="R92" s="66"/>
      <c r="S92" s="66"/>
      <c r="T92" s="66"/>
      <c r="U92" s="65"/>
      <c r="V92" s="66"/>
      <c r="W92" s="66"/>
      <c r="X92" s="65"/>
      <c r="Y92" s="62"/>
    </row>
    <row r="93" spans="1:25" x14ac:dyDescent="0.2">
      <c r="A93" s="34"/>
      <c r="B93" s="35"/>
      <c r="C93" s="65"/>
      <c r="D93" s="66"/>
      <c r="E93" s="66"/>
      <c r="F93" s="66"/>
      <c r="G93" s="66"/>
      <c r="H93" s="66"/>
      <c r="I93" s="66"/>
      <c r="J93" s="66"/>
      <c r="K93" s="66"/>
      <c r="L93" s="66"/>
      <c r="M93" s="66"/>
      <c r="N93" s="66"/>
      <c r="O93" s="66"/>
      <c r="P93" s="66"/>
      <c r="Q93" s="66"/>
      <c r="R93" s="66"/>
      <c r="S93" s="66"/>
      <c r="T93" s="66"/>
      <c r="U93" s="66"/>
      <c r="V93" s="66"/>
      <c r="W93" s="66"/>
      <c r="X93" s="65"/>
      <c r="Y93" s="62"/>
    </row>
    <row r="94" spans="1:25" x14ac:dyDescent="0.2">
      <c r="A94" s="34"/>
      <c r="B94" s="35"/>
      <c r="C94" s="65"/>
      <c r="D94" s="66"/>
      <c r="E94" s="66"/>
      <c r="F94" s="66"/>
      <c r="G94" s="66"/>
      <c r="H94" s="66"/>
      <c r="I94" s="66"/>
      <c r="J94" s="66"/>
      <c r="K94" s="66"/>
      <c r="L94" s="66"/>
      <c r="M94" s="66"/>
      <c r="N94" s="66"/>
      <c r="O94" s="66"/>
      <c r="P94" s="66"/>
      <c r="Q94" s="66"/>
      <c r="R94" s="66"/>
      <c r="S94" s="66"/>
      <c r="T94" s="66"/>
      <c r="U94" s="66"/>
      <c r="V94" s="66"/>
      <c r="W94" s="66"/>
      <c r="X94" s="66"/>
      <c r="Y94" s="62"/>
    </row>
    <row r="95" spans="1:25" x14ac:dyDescent="0.2">
      <c r="A95" s="34"/>
      <c r="B95" s="35"/>
      <c r="C95" s="65"/>
      <c r="D95" s="66"/>
      <c r="E95" s="66"/>
      <c r="F95" s="66"/>
      <c r="G95" s="66"/>
      <c r="H95" s="66"/>
      <c r="I95" s="66"/>
      <c r="J95" s="66"/>
      <c r="K95" s="66"/>
      <c r="L95" s="66"/>
      <c r="M95" s="66"/>
      <c r="N95" s="66"/>
      <c r="O95" s="66"/>
      <c r="P95" s="66"/>
      <c r="Q95" s="66"/>
      <c r="R95" s="66"/>
      <c r="S95" s="66"/>
      <c r="T95" s="66"/>
      <c r="U95" s="66"/>
      <c r="V95" s="66"/>
      <c r="W95" s="66"/>
      <c r="X95" s="66"/>
      <c r="Y95" s="62"/>
    </row>
    <row r="96" spans="1:25" x14ac:dyDescent="0.2">
      <c r="A96" s="34"/>
      <c r="B96" s="35"/>
      <c r="C96" s="65"/>
      <c r="D96" s="66"/>
      <c r="E96" s="66"/>
      <c r="F96" s="66"/>
      <c r="G96" s="66"/>
      <c r="H96" s="66"/>
      <c r="I96" s="66"/>
      <c r="J96" s="66"/>
      <c r="K96" s="66"/>
      <c r="L96" s="66"/>
      <c r="M96" s="66"/>
      <c r="N96" s="66"/>
      <c r="O96" s="66"/>
      <c r="P96" s="66"/>
      <c r="Q96" s="66"/>
      <c r="R96" s="66"/>
      <c r="S96" s="66"/>
      <c r="T96" s="66"/>
      <c r="U96" s="66"/>
      <c r="V96" s="66"/>
      <c r="W96" s="66"/>
      <c r="X96" s="66"/>
      <c r="Y96" s="62"/>
    </row>
    <row r="97" spans="1: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62"/>
    </row>
    <row r="98" spans="1:25" x14ac:dyDescent="0.2">
      <c r="A98" s="67"/>
      <c r="B98" s="67"/>
      <c r="C98" s="64"/>
      <c r="D98" s="64"/>
      <c r="E98" s="64"/>
      <c r="F98" s="64"/>
      <c r="G98" s="64"/>
      <c r="H98" s="64"/>
      <c r="I98" s="64"/>
      <c r="J98" s="64"/>
      <c r="K98" s="64"/>
      <c r="L98" s="64"/>
      <c r="M98" s="64"/>
      <c r="N98" s="64"/>
      <c r="O98" s="64"/>
      <c r="P98" s="64"/>
      <c r="Q98" s="64"/>
      <c r="R98" s="64"/>
      <c r="S98" s="64"/>
      <c r="T98" s="64"/>
      <c r="U98" s="64"/>
      <c r="V98" s="64"/>
      <c r="W98" s="64"/>
      <c r="X98" s="64"/>
      <c r="Y98" s="62"/>
    </row>
    <row r="117" spans="1:1" x14ac:dyDescent="0.2">
      <c r="A117" s="1" t="s">
        <v>73</v>
      </c>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topLeftCell="A31" zoomScale="70" zoomScaleNormal="70" workbookViewId="0">
      <selection activeCell="U48" sqref="U48:U64"/>
    </sheetView>
  </sheetViews>
  <sheetFormatPr baseColWidth="10" defaultColWidth="10.85546875" defaultRowHeight="12.75" x14ac:dyDescent="0.2"/>
  <cols>
    <col min="1" max="1" width="10.85546875" style="1"/>
    <col min="2" max="2" width="16.7109375" style="1" customWidth="1"/>
    <col min="3" max="3" width="15" style="1" bestFit="1" customWidth="1"/>
    <col min="4" max="16384" width="10.85546875" style="1"/>
  </cols>
  <sheetData>
    <row r="1" spans="1:21" x14ac:dyDescent="0.2">
      <c r="A1" s="5" t="s">
        <v>75</v>
      </c>
    </row>
    <row r="2" spans="1:21" x14ac:dyDescent="0.2">
      <c r="B2" s="201" t="s">
        <v>49</v>
      </c>
      <c r="C2" s="201"/>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763</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106</v>
      </c>
      <c r="D5" s="209"/>
      <c r="E5" s="209"/>
      <c r="F5" s="209"/>
      <c r="G5" s="209"/>
      <c r="H5" s="209"/>
      <c r="I5" s="209"/>
      <c r="J5" s="209"/>
      <c r="K5" s="209"/>
      <c r="L5" s="209"/>
      <c r="M5" s="209"/>
      <c r="N5" s="209"/>
      <c r="O5" s="209"/>
      <c r="P5" s="209"/>
      <c r="Q5" s="209"/>
      <c r="R5" s="209"/>
      <c r="S5" s="209"/>
      <c r="T5" s="209"/>
      <c r="U5" s="209"/>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A9" s="54"/>
      <c r="B9" s="83" t="s">
        <v>41</v>
      </c>
      <c r="C9" s="26">
        <v>97.337999999999994</v>
      </c>
      <c r="D9" s="26">
        <v>46.228881999999999</v>
      </c>
      <c r="E9" s="26">
        <v>52.704880500000002</v>
      </c>
      <c r="F9" s="26">
        <v>55.001746500000003</v>
      </c>
      <c r="G9" s="26">
        <v>115.065395</v>
      </c>
      <c r="H9" s="26">
        <v>154.90469450000001</v>
      </c>
      <c r="I9" s="26">
        <v>244.9115075</v>
      </c>
      <c r="J9" s="26">
        <v>1150.4015365</v>
      </c>
      <c r="K9" s="26">
        <v>1242.7543315</v>
      </c>
      <c r="L9" s="26">
        <v>1841.589281</v>
      </c>
      <c r="M9" s="26">
        <v>1902.902462</v>
      </c>
      <c r="N9" s="26">
        <v>1823.403395</v>
      </c>
      <c r="O9" s="26">
        <v>2030.809923</v>
      </c>
      <c r="P9" s="26">
        <v>2008.3177439999999</v>
      </c>
      <c r="Q9" s="26">
        <v>1668.7555339999999</v>
      </c>
      <c r="R9" s="71">
        <v>2119.4546110000001</v>
      </c>
      <c r="S9" s="71">
        <v>2465.5379029999999</v>
      </c>
      <c r="T9" s="71">
        <v>2171.8085270000001</v>
      </c>
      <c r="U9" s="26">
        <f>(SUM(C9:N9)+P9+Q9+R9)</f>
        <v>14523.734001000001</v>
      </c>
    </row>
    <row r="10" spans="1:21" x14ac:dyDescent="0.2">
      <c r="A10" s="54"/>
      <c r="B10" s="83" t="s">
        <v>34</v>
      </c>
      <c r="C10" s="26">
        <v>90.220587499999993</v>
      </c>
      <c r="D10" s="26">
        <v>33.465905999999997</v>
      </c>
      <c r="E10" s="26">
        <v>61.430280500000002</v>
      </c>
      <c r="F10" s="26">
        <v>66.472029000000006</v>
      </c>
      <c r="G10" s="26">
        <v>356.43922400000002</v>
      </c>
      <c r="H10" s="26">
        <v>434.70600300000001</v>
      </c>
      <c r="I10" s="26">
        <v>373.3709475</v>
      </c>
      <c r="J10" s="26">
        <v>747.22596050000004</v>
      </c>
      <c r="K10" s="26">
        <v>818.61336649999998</v>
      </c>
      <c r="L10" s="26">
        <v>1415.062367</v>
      </c>
      <c r="M10" s="26">
        <v>1156.6239880000001</v>
      </c>
      <c r="N10" s="26">
        <v>947.28018599999996</v>
      </c>
      <c r="O10" s="26">
        <v>782.11883699999998</v>
      </c>
      <c r="P10" s="26">
        <v>718.82450100000005</v>
      </c>
      <c r="Q10" s="26">
        <v>440.00964900000002</v>
      </c>
      <c r="R10" s="71">
        <v>622.12570700000003</v>
      </c>
      <c r="S10" s="71">
        <v>553.32190600000001</v>
      </c>
      <c r="T10" s="71">
        <v>453.065898</v>
      </c>
      <c r="U10" s="26">
        <f t="shared" ref="U10:U25" si="0">(SUM(C10:N10)+P10+Q10+R10)</f>
        <v>8281.8707024999985</v>
      </c>
    </row>
    <row r="11" spans="1:21" x14ac:dyDescent="0.2">
      <c r="A11" s="54"/>
      <c r="B11" s="83" t="s">
        <v>29</v>
      </c>
      <c r="C11" s="26">
        <v>25.786630500000001</v>
      </c>
      <c r="D11" s="26">
        <v>42.032294</v>
      </c>
      <c r="E11" s="26">
        <v>73.436488499999996</v>
      </c>
      <c r="F11" s="26">
        <v>107.532341</v>
      </c>
      <c r="G11" s="26">
        <v>69.649181999999996</v>
      </c>
      <c r="H11" s="26">
        <v>61.201807500000001</v>
      </c>
      <c r="I11" s="26">
        <v>54.642011500000002</v>
      </c>
      <c r="J11" s="26">
        <v>76.157741000000001</v>
      </c>
      <c r="K11" s="26">
        <v>255.51044450000001</v>
      </c>
      <c r="L11" s="26">
        <v>201.192421</v>
      </c>
      <c r="M11" s="26">
        <v>188.70827600000001</v>
      </c>
      <c r="N11" s="26">
        <v>203.530463</v>
      </c>
      <c r="O11" s="26">
        <v>279.95799599999998</v>
      </c>
      <c r="P11" s="26">
        <v>228.020208</v>
      </c>
      <c r="Q11" s="26">
        <v>132.97997000000001</v>
      </c>
      <c r="R11" s="71">
        <v>166.00653600000001</v>
      </c>
      <c r="S11" s="71">
        <v>168.459023</v>
      </c>
      <c r="T11" s="71">
        <v>128.18651500000001</v>
      </c>
      <c r="U11" s="26">
        <f t="shared" si="0"/>
        <v>1886.3868145000001</v>
      </c>
    </row>
    <row r="12" spans="1:21" x14ac:dyDescent="0.2">
      <c r="A12" s="54"/>
      <c r="B12" s="83" t="s">
        <v>764</v>
      </c>
      <c r="C12" s="26">
        <v>3.9149999999999997E-2</v>
      </c>
      <c r="D12" s="26">
        <v>4.2314999999999998E-2</v>
      </c>
      <c r="E12" s="26">
        <v>4.88665E-2</v>
      </c>
      <c r="F12" s="26">
        <v>0.123516</v>
      </c>
      <c r="G12" s="26">
        <v>0.78700049999999999</v>
      </c>
      <c r="H12" s="26">
        <v>0.64282850000000002</v>
      </c>
      <c r="I12" s="26">
        <v>0.74554100000000001</v>
      </c>
      <c r="J12" s="26">
        <v>103.725014</v>
      </c>
      <c r="K12" s="26">
        <v>191.33892</v>
      </c>
      <c r="L12" s="26">
        <v>207.718582</v>
      </c>
      <c r="M12" s="26">
        <v>78.508478999999994</v>
      </c>
      <c r="N12" s="26">
        <v>6.5729959999999998</v>
      </c>
      <c r="O12" s="26">
        <v>2.3907779999999996</v>
      </c>
      <c r="P12" s="26">
        <v>2.3907780000000001</v>
      </c>
      <c r="Q12" s="26">
        <v>2.66967</v>
      </c>
      <c r="R12" s="71">
        <v>4.2275270000000003</v>
      </c>
      <c r="S12" s="71">
        <v>8.6862709999999996</v>
      </c>
      <c r="T12" s="71">
        <v>8.7328139999999994</v>
      </c>
      <c r="U12" s="26">
        <f t="shared" si="0"/>
        <v>599.58118349999995</v>
      </c>
    </row>
    <row r="13" spans="1:21" x14ac:dyDescent="0.2">
      <c r="A13" s="54"/>
      <c r="B13" s="83" t="s">
        <v>760</v>
      </c>
      <c r="C13" s="26">
        <v>1.1499385</v>
      </c>
      <c r="D13" s="26">
        <v>2.6738605</v>
      </c>
      <c r="E13" s="26">
        <v>7.5766869999999997</v>
      </c>
      <c r="F13" s="26">
        <v>10.7431885</v>
      </c>
      <c r="G13" s="26">
        <v>14.454435</v>
      </c>
      <c r="H13" s="26">
        <v>22.635417</v>
      </c>
      <c r="I13" s="26">
        <v>17.2715535</v>
      </c>
      <c r="J13" s="26">
        <v>146.61600150000001</v>
      </c>
      <c r="K13" s="26">
        <v>175.81184400000001</v>
      </c>
      <c r="L13" s="26">
        <v>371.28707400000002</v>
      </c>
      <c r="M13" s="26">
        <v>660.59537699999998</v>
      </c>
      <c r="N13" s="26">
        <v>684.31232599999998</v>
      </c>
      <c r="O13" s="26">
        <v>0</v>
      </c>
      <c r="P13" s="26">
        <v>501.13374900000002</v>
      </c>
      <c r="Q13" s="26">
        <v>319.15230300000002</v>
      </c>
      <c r="R13" s="71">
        <v>243.65740299999999</v>
      </c>
      <c r="S13" s="71">
        <v>187.91380599999999</v>
      </c>
      <c r="T13" s="71">
        <v>103.605864</v>
      </c>
      <c r="U13" s="26">
        <f t="shared" si="0"/>
        <v>3179.0711575</v>
      </c>
    </row>
    <row r="14" spans="1:21" x14ac:dyDescent="0.2">
      <c r="A14" s="54"/>
      <c r="B14" s="83" t="s">
        <v>44</v>
      </c>
      <c r="C14" s="26">
        <v>0</v>
      </c>
      <c r="D14" s="26">
        <v>0.25282850000000001</v>
      </c>
      <c r="E14" s="26">
        <v>0.28023049999999999</v>
      </c>
      <c r="F14" s="26">
        <v>0.32307999999999998</v>
      </c>
      <c r="G14" s="26">
        <v>0.64266199999999996</v>
      </c>
      <c r="H14" s="26">
        <v>0.58957349999999997</v>
      </c>
      <c r="I14" s="26">
        <v>0.38077450000000002</v>
      </c>
      <c r="J14" s="26">
        <v>1.2070110000000001</v>
      </c>
      <c r="K14" s="26">
        <v>3.8270599999999999</v>
      </c>
      <c r="L14" s="26">
        <v>13.951473</v>
      </c>
      <c r="M14" s="26">
        <v>29.714355999999999</v>
      </c>
      <c r="N14" s="26">
        <v>24.416872000000001</v>
      </c>
      <c r="O14" s="26">
        <v>14.623848000000001</v>
      </c>
      <c r="P14" s="26">
        <v>7.8610059999999997</v>
      </c>
      <c r="Q14" s="26">
        <v>4.1076509999999997</v>
      </c>
      <c r="R14" s="71">
        <v>20.686772000000001</v>
      </c>
      <c r="S14" s="71">
        <v>26.610433</v>
      </c>
      <c r="T14" s="71">
        <v>28.815052999999999</v>
      </c>
      <c r="U14" s="26">
        <f t="shared" si="0"/>
        <v>108.24135000000001</v>
      </c>
    </row>
    <row r="15" spans="1:21" x14ac:dyDescent="0.2">
      <c r="A15" s="54" t="s">
        <v>105</v>
      </c>
      <c r="B15" s="83" t="s">
        <v>792</v>
      </c>
      <c r="C15" s="26">
        <v>5.6046469999999999</v>
      </c>
      <c r="D15" s="26">
        <v>7.4696809999999996</v>
      </c>
      <c r="E15" s="26">
        <v>10.739234</v>
      </c>
      <c r="F15" s="26">
        <v>9.9290299999999991</v>
      </c>
      <c r="G15" s="26">
        <v>35.105941999999999</v>
      </c>
      <c r="H15" s="26">
        <v>36.278593999999998</v>
      </c>
      <c r="I15" s="26">
        <v>56.930266000000003</v>
      </c>
      <c r="J15" s="26">
        <v>123.530378</v>
      </c>
      <c r="K15" s="26">
        <v>135.20914999999999</v>
      </c>
      <c r="L15" s="26">
        <v>143.09638200000001</v>
      </c>
      <c r="M15" s="26">
        <v>168.644127</v>
      </c>
      <c r="N15" s="26">
        <v>270.38958400000001</v>
      </c>
      <c r="O15" s="180" t="s">
        <v>28</v>
      </c>
      <c r="P15" s="26">
        <v>90.595111000000003</v>
      </c>
      <c r="Q15" s="26">
        <v>62.477651000000002</v>
      </c>
      <c r="R15" s="71">
        <v>62.046312999999998</v>
      </c>
      <c r="S15" s="71">
        <v>66.269880000000001</v>
      </c>
      <c r="T15" s="71">
        <v>74.684028999999995</v>
      </c>
      <c r="U15" s="26">
        <f t="shared" si="0"/>
        <v>1218.04609</v>
      </c>
    </row>
    <row r="16" spans="1:21" x14ac:dyDescent="0.2">
      <c r="A16" s="54"/>
      <c r="B16" s="83" t="s">
        <v>793</v>
      </c>
      <c r="C16" s="26">
        <v>0</v>
      </c>
      <c r="D16" s="26">
        <v>0</v>
      </c>
      <c r="E16" s="26">
        <v>3.48E-3</v>
      </c>
      <c r="F16" s="26">
        <v>0</v>
      </c>
      <c r="G16" s="26">
        <v>5.4979E-2</v>
      </c>
      <c r="H16" s="26">
        <v>6.9020000000000001E-3</v>
      </c>
      <c r="I16" s="26">
        <v>9.1979000000000005E-2</v>
      </c>
      <c r="J16" s="26">
        <v>6.2399999999999997E-2</v>
      </c>
      <c r="K16" s="26">
        <v>3.1354E-2</v>
      </c>
      <c r="L16" s="26">
        <v>0.63544</v>
      </c>
      <c r="M16" s="26">
        <v>0.71221500000000004</v>
      </c>
      <c r="N16" s="26">
        <v>0.46071000000000001</v>
      </c>
      <c r="O16" s="180" t="s">
        <v>28</v>
      </c>
      <c r="P16" s="26">
        <v>5.9364E-2</v>
      </c>
      <c r="Q16" s="26">
        <v>0.117455</v>
      </c>
      <c r="R16" s="71">
        <v>0.33241500000000002</v>
      </c>
      <c r="S16" s="71">
        <v>0.54733299999999996</v>
      </c>
      <c r="T16" s="71">
        <v>0.53936700000000004</v>
      </c>
      <c r="U16" s="26">
        <f t="shared" si="0"/>
        <v>2.5686930000000001</v>
      </c>
    </row>
    <row r="17" spans="1:21" x14ac:dyDescent="0.2">
      <c r="A17" s="54"/>
      <c r="B17" s="83" t="s">
        <v>794</v>
      </c>
      <c r="C17" s="26">
        <v>4.6099999999999998E-4</v>
      </c>
      <c r="D17" s="26">
        <v>8.5208999999999993E-2</v>
      </c>
      <c r="E17" s="26">
        <v>4.9973999999999998E-2</v>
      </c>
      <c r="F17" s="26">
        <v>4.4042999999999999E-2</v>
      </c>
      <c r="G17" s="26">
        <v>2.3928000000000001E-2</v>
      </c>
      <c r="H17" s="26">
        <v>0.54650600000000005</v>
      </c>
      <c r="I17" s="26">
        <v>0.68322499999999997</v>
      </c>
      <c r="J17" s="26">
        <v>0.91908599999999996</v>
      </c>
      <c r="K17" s="26">
        <v>0.90246800000000005</v>
      </c>
      <c r="L17" s="26">
        <v>1.509282</v>
      </c>
      <c r="M17" s="26">
        <v>2.1068579999999999</v>
      </c>
      <c r="N17" s="26">
        <v>2.0209619999999999</v>
      </c>
      <c r="O17" s="180" t="s">
        <v>28</v>
      </c>
      <c r="P17" s="26">
        <v>6.6780000000000006E-2</v>
      </c>
      <c r="Q17" s="26">
        <v>4.6806E-2</v>
      </c>
      <c r="R17" s="71">
        <v>8.0375000000000002E-2</v>
      </c>
      <c r="S17" s="71">
        <v>0.32055600000000001</v>
      </c>
      <c r="T17" s="71">
        <v>0.11272600000000001</v>
      </c>
      <c r="U17" s="26">
        <f t="shared" si="0"/>
        <v>9.0859629999999996</v>
      </c>
    </row>
    <row r="18" spans="1:21" x14ac:dyDescent="0.2">
      <c r="A18" s="54"/>
      <c r="B18" s="83" t="s">
        <v>795</v>
      </c>
      <c r="C18" s="26">
        <v>0</v>
      </c>
      <c r="D18" s="26">
        <v>1.9935999999999999E-2</v>
      </c>
      <c r="E18" s="26">
        <v>8.7000000000000001E-4</v>
      </c>
      <c r="F18" s="26">
        <v>1.603E-3</v>
      </c>
      <c r="G18" s="26">
        <v>9.1840000000000005E-2</v>
      </c>
      <c r="H18" s="26">
        <v>8.2622000000000001E-2</v>
      </c>
      <c r="I18" s="26">
        <v>4.5434000000000002E-2</v>
      </c>
      <c r="J18" s="26">
        <v>0.39195999999999998</v>
      </c>
      <c r="K18" s="26">
        <v>0.88067200000000001</v>
      </c>
      <c r="L18" s="26">
        <v>0.52776599999999996</v>
      </c>
      <c r="M18" s="26">
        <v>0.58534699999999995</v>
      </c>
      <c r="N18" s="26">
        <v>1.369637</v>
      </c>
      <c r="O18" s="180" t="s">
        <v>28</v>
      </c>
      <c r="P18" s="26">
        <v>0.24257100000000001</v>
      </c>
      <c r="Q18" s="26">
        <v>0.32761000000000001</v>
      </c>
      <c r="R18" s="71">
        <v>0.202957</v>
      </c>
      <c r="S18" s="71">
        <v>0.314662</v>
      </c>
      <c r="T18" s="71">
        <v>0.964086</v>
      </c>
      <c r="U18" s="26">
        <f t="shared" si="0"/>
        <v>4.7708249999999994</v>
      </c>
    </row>
    <row r="19" spans="1:21" x14ac:dyDescent="0.2">
      <c r="A19" s="54"/>
      <c r="B19" s="83" t="s">
        <v>796</v>
      </c>
      <c r="C19" s="26">
        <v>0</v>
      </c>
      <c r="D19" s="26">
        <v>0</v>
      </c>
      <c r="E19" s="26">
        <v>0</v>
      </c>
      <c r="F19" s="26">
        <v>0</v>
      </c>
      <c r="G19" s="26">
        <v>4.1652000000000002E-2</v>
      </c>
      <c r="H19" s="26">
        <v>6.4421999999999993E-2</v>
      </c>
      <c r="I19" s="26">
        <v>2.5902999999999999E-2</v>
      </c>
      <c r="J19" s="26">
        <v>2.9450000000000001E-3</v>
      </c>
      <c r="K19" s="26">
        <v>0.107972</v>
      </c>
      <c r="L19" s="26">
        <v>2.4042999999999998E-2</v>
      </c>
      <c r="M19" s="26">
        <v>2.5668E-2</v>
      </c>
      <c r="N19" s="26">
        <v>0.80889599999999995</v>
      </c>
      <c r="O19" s="180" t="s">
        <v>28</v>
      </c>
      <c r="P19" s="26">
        <v>0.17679600000000001</v>
      </c>
      <c r="Q19" s="26">
        <v>0.53803500000000004</v>
      </c>
      <c r="R19" s="71">
        <v>0.134272</v>
      </c>
      <c r="S19" s="71">
        <v>0.11174000000000001</v>
      </c>
      <c r="T19" s="71">
        <v>0.50534900000000005</v>
      </c>
      <c r="U19" s="26">
        <f t="shared" si="0"/>
        <v>1.9506039999999998</v>
      </c>
    </row>
    <row r="20" spans="1:21" x14ac:dyDescent="0.2">
      <c r="A20" s="54"/>
      <c r="B20" s="83" t="s">
        <v>797</v>
      </c>
      <c r="C20" s="26">
        <v>0</v>
      </c>
      <c r="D20" s="26">
        <v>0</v>
      </c>
      <c r="E20" s="26">
        <v>0</v>
      </c>
      <c r="F20" s="26">
        <v>1.1309E-2</v>
      </c>
      <c r="G20" s="26">
        <v>1.7115999999999999E-2</v>
      </c>
      <c r="H20" s="26">
        <v>0</v>
      </c>
      <c r="I20" s="26">
        <v>0.137461</v>
      </c>
      <c r="J20" s="26">
        <v>9.2282000000000003E-2</v>
      </c>
      <c r="K20" s="26">
        <v>0.15729499999999999</v>
      </c>
      <c r="L20" s="26">
        <v>0.43856099999999998</v>
      </c>
      <c r="M20" s="26">
        <v>0.426757</v>
      </c>
      <c r="N20" s="26">
        <v>0.30169499999999999</v>
      </c>
      <c r="O20" s="180" t="s">
        <v>28</v>
      </c>
      <c r="P20" s="26">
        <v>2.3473000000000001E-2</v>
      </c>
      <c r="Q20" s="26">
        <v>6.4904000000000003E-2</v>
      </c>
      <c r="R20" s="71">
        <v>1.4496E-2</v>
      </c>
      <c r="S20" s="71">
        <v>9.6258999999999997E-2</v>
      </c>
      <c r="T20" s="71">
        <v>0.18115899999999999</v>
      </c>
      <c r="U20" s="26">
        <f t="shared" si="0"/>
        <v>1.6853490000000002</v>
      </c>
    </row>
    <row r="21" spans="1:21" x14ac:dyDescent="0.2">
      <c r="A21" s="54"/>
      <c r="B21" s="83" t="s">
        <v>798</v>
      </c>
      <c r="C21" s="26">
        <v>0.71984899999999996</v>
      </c>
      <c r="D21" s="26">
        <v>2.3836379999999999</v>
      </c>
      <c r="E21" s="26">
        <v>2.8437160000000001</v>
      </c>
      <c r="F21" s="26">
        <v>1.460637</v>
      </c>
      <c r="G21" s="26">
        <v>1.586695</v>
      </c>
      <c r="H21" s="26">
        <v>6.5675840000000001</v>
      </c>
      <c r="I21" s="26">
        <v>8.1660050000000002</v>
      </c>
      <c r="J21" s="26">
        <v>11.978932</v>
      </c>
      <c r="K21" s="26">
        <v>9.5181450000000005</v>
      </c>
      <c r="L21" s="26">
        <v>13.884983999999999</v>
      </c>
      <c r="M21" s="26">
        <v>12.179957</v>
      </c>
      <c r="N21" s="26">
        <v>26.793900000000001</v>
      </c>
      <c r="O21" s="180" t="s">
        <v>28</v>
      </c>
      <c r="P21" s="26">
        <v>2.1843840000000001</v>
      </c>
      <c r="Q21" s="26">
        <v>0.99598900000000001</v>
      </c>
      <c r="R21" s="71">
        <v>0.82127099999999997</v>
      </c>
      <c r="S21" s="71">
        <v>0.71812100000000001</v>
      </c>
      <c r="T21" s="71">
        <v>1.1079559999999999</v>
      </c>
      <c r="U21" s="26">
        <f t="shared" si="0"/>
        <v>102.085686</v>
      </c>
    </row>
    <row r="22" spans="1:21" x14ac:dyDescent="0.2">
      <c r="A22" s="54"/>
      <c r="B22" s="83" t="s">
        <v>799</v>
      </c>
      <c r="C22" s="26">
        <v>0.72031000000000001</v>
      </c>
      <c r="D22" s="26">
        <v>2.4887829999999997</v>
      </c>
      <c r="E22" s="26">
        <v>2.8980399999999999</v>
      </c>
      <c r="F22" s="26">
        <v>1.5175920000000001</v>
      </c>
      <c r="G22" s="26">
        <v>1.8162099999999999</v>
      </c>
      <c r="H22" s="26">
        <v>7.2680360000000004</v>
      </c>
      <c r="I22" s="26">
        <v>9.1500070000000004</v>
      </c>
      <c r="J22" s="26">
        <v>13.447604999999999</v>
      </c>
      <c r="K22" s="26">
        <v>11.597906</v>
      </c>
      <c r="L22" s="26">
        <v>17.020076</v>
      </c>
      <c r="M22" s="26">
        <v>16.036802000000002</v>
      </c>
      <c r="N22" s="26">
        <v>31.755800000000001</v>
      </c>
      <c r="O22" s="180" t="s">
        <v>28</v>
      </c>
      <c r="P22" s="26">
        <v>2.753368</v>
      </c>
      <c r="Q22" s="26">
        <v>2.0907990000000001</v>
      </c>
      <c r="R22" s="71">
        <v>1.5857859999999999</v>
      </c>
      <c r="S22" s="71">
        <v>2.1086710000000002</v>
      </c>
      <c r="T22" s="71">
        <v>3.4106430000000003</v>
      </c>
      <c r="U22" s="26">
        <f t="shared" si="0"/>
        <v>122.14711999999999</v>
      </c>
    </row>
    <row r="23" spans="1:21" x14ac:dyDescent="0.2">
      <c r="A23" s="34"/>
      <c r="B23" s="35" t="s">
        <v>79</v>
      </c>
      <c r="C23" s="26">
        <f>SUM(C9:C14)</f>
        <v>214.53430649999999</v>
      </c>
      <c r="D23" s="26">
        <f t="shared" ref="D23:Q23" si="1">SUM(D9:D14)</f>
        <v>124.69608600000001</v>
      </c>
      <c r="E23" s="26">
        <f t="shared" si="1"/>
        <v>195.47743349999999</v>
      </c>
      <c r="F23" s="26">
        <f t="shared" si="1"/>
        <v>240.19590100000002</v>
      </c>
      <c r="G23" s="26">
        <f t="shared" si="1"/>
        <v>557.03789849999998</v>
      </c>
      <c r="H23" s="26">
        <f t="shared" si="1"/>
        <v>674.68032399999993</v>
      </c>
      <c r="I23" s="26">
        <f t="shared" si="1"/>
        <v>691.32233550000001</v>
      </c>
      <c r="J23" s="26">
        <f t="shared" si="1"/>
        <v>2225.3332645</v>
      </c>
      <c r="K23" s="26">
        <f t="shared" si="1"/>
        <v>2687.8559665000002</v>
      </c>
      <c r="L23" s="26">
        <f t="shared" si="1"/>
        <v>4050.8011980000001</v>
      </c>
      <c r="M23" s="26">
        <f t="shared" si="1"/>
        <v>4017.0529380000003</v>
      </c>
      <c r="N23" s="26">
        <f t="shared" si="1"/>
        <v>3689.5162380000002</v>
      </c>
      <c r="O23" s="26">
        <f t="shared" si="1"/>
        <v>3109.901382</v>
      </c>
      <c r="P23" s="26">
        <f t="shared" si="1"/>
        <v>3466.547986</v>
      </c>
      <c r="Q23" s="26">
        <f t="shared" si="1"/>
        <v>2567.6747769999997</v>
      </c>
      <c r="R23" s="26">
        <v>3176.1585560000003</v>
      </c>
      <c r="S23" s="26">
        <v>3410.5293419999998</v>
      </c>
      <c r="T23" s="26">
        <v>2894.2146709999997</v>
      </c>
      <c r="U23" s="26">
        <f t="shared" si="0"/>
        <v>28578.885209</v>
      </c>
    </row>
    <row r="24" spans="1:21" x14ac:dyDescent="0.2">
      <c r="A24" s="34"/>
      <c r="B24" s="35" t="s">
        <v>80</v>
      </c>
      <c r="C24" s="26">
        <f>C25-C23</f>
        <v>62.042737500000015</v>
      </c>
      <c r="D24" s="26">
        <f t="shared" ref="D24:Q24" si="2">D25-D23</f>
        <v>40.383673999999985</v>
      </c>
      <c r="E24" s="26">
        <f t="shared" si="2"/>
        <v>35.767569000000009</v>
      </c>
      <c r="F24" s="26">
        <f t="shared" si="2"/>
        <v>88.593829499999998</v>
      </c>
      <c r="G24" s="26">
        <f t="shared" si="2"/>
        <v>205.80049250000002</v>
      </c>
      <c r="H24" s="26">
        <f t="shared" si="2"/>
        <v>275.55652200000009</v>
      </c>
      <c r="I24" s="26">
        <f t="shared" si="2"/>
        <v>387.83502350000003</v>
      </c>
      <c r="J24" s="26">
        <f t="shared" si="2"/>
        <v>688.53335800000013</v>
      </c>
      <c r="K24" s="26">
        <f t="shared" si="2"/>
        <v>776.33333149999862</v>
      </c>
      <c r="L24" s="26">
        <f t="shared" si="2"/>
        <v>1651.6023489999961</v>
      </c>
      <c r="M24" s="26">
        <f t="shared" si="2"/>
        <v>1716.8398459999994</v>
      </c>
      <c r="N24" s="26">
        <f t="shared" si="2"/>
        <v>1980.0352679999996</v>
      </c>
      <c r="O24" s="26">
        <f t="shared" si="2"/>
        <v>2264.7846379999992</v>
      </c>
      <c r="P24" s="26">
        <f t="shared" si="2"/>
        <v>1371.5103860000013</v>
      </c>
      <c r="Q24" s="26">
        <f t="shared" si="2"/>
        <v>1213.5980360000003</v>
      </c>
      <c r="R24" s="26">
        <v>2092.6997619999993</v>
      </c>
      <c r="S24" s="26">
        <v>2306.3022760000003</v>
      </c>
      <c r="T24" s="26">
        <v>1954.217686</v>
      </c>
      <c r="U24" s="26">
        <f t="shared" si="0"/>
        <v>12587.132184499995</v>
      </c>
    </row>
    <row r="25" spans="1:21" x14ac:dyDescent="0.2">
      <c r="A25" s="34"/>
      <c r="B25" s="35" t="s">
        <v>755</v>
      </c>
      <c r="C25" s="26">
        <v>276.577044</v>
      </c>
      <c r="D25" s="26">
        <v>165.07975999999999</v>
      </c>
      <c r="E25" s="26">
        <v>231.2450025</v>
      </c>
      <c r="F25" s="26">
        <v>328.78973050000002</v>
      </c>
      <c r="G25" s="26">
        <v>762.838391</v>
      </c>
      <c r="H25" s="26">
        <v>950.23684600000001</v>
      </c>
      <c r="I25" s="26">
        <v>1079.157359</v>
      </c>
      <c r="J25" s="26">
        <v>2913.8666225000002</v>
      </c>
      <c r="K25" s="26">
        <v>3464.1892979999989</v>
      </c>
      <c r="L25" s="26">
        <v>5702.4035469999963</v>
      </c>
      <c r="M25" s="26">
        <v>5733.8927839999997</v>
      </c>
      <c r="N25" s="26">
        <v>5669.5515059999998</v>
      </c>
      <c r="O25" s="26">
        <v>5374.6860199999992</v>
      </c>
      <c r="P25" s="26">
        <v>4838.0583720000013</v>
      </c>
      <c r="Q25" s="26">
        <v>3781.272813</v>
      </c>
      <c r="R25" s="71">
        <v>5268.8583179999996</v>
      </c>
      <c r="S25" s="71">
        <v>5716.8316180000002</v>
      </c>
      <c r="T25" s="71">
        <v>4848.4323569999997</v>
      </c>
      <c r="U25" s="26">
        <f t="shared" si="0"/>
        <v>41166.017393499998</v>
      </c>
    </row>
    <row r="26" spans="1:21" x14ac:dyDescent="0.2">
      <c r="A26" s="3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3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54"/>
      <c r="B28" s="83" t="s">
        <v>41</v>
      </c>
      <c r="C28" s="37">
        <f>IFERROR(C9/C$25*100,"--")</f>
        <v>35.193810228154724</v>
      </c>
      <c r="D28" s="37">
        <f t="shared" ref="D28:T28" si="3">IFERROR(D9/D$25*100,"--")</f>
        <v>28.003967294355164</v>
      </c>
      <c r="E28" s="37">
        <f t="shared" si="3"/>
        <v>22.791792224785485</v>
      </c>
      <c r="F28" s="37">
        <f t="shared" si="3"/>
        <v>16.728547578526026</v>
      </c>
      <c r="G28" s="37">
        <f t="shared" si="3"/>
        <v>15.083849522722828</v>
      </c>
      <c r="H28" s="37">
        <f t="shared" si="3"/>
        <v>16.301693114939471</v>
      </c>
      <c r="I28" s="37">
        <f t="shared" si="3"/>
        <v>22.694698364189165</v>
      </c>
      <c r="J28" s="37">
        <f t="shared" si="3"/>
        <v>39.480240022550994</v>
      </c>
      <c r="K28" s="37">
        <f t="shared" si="3"/>
        <v>35.874319345582151</v>
      </c>
      <c r="L28" s="37">
        <f t="shared" si="3"/>
        <v>32.294965900279891</v>
      </c>
      <c r="M28" s="37">
        <f t="shared" si="3"/>
        <v>33.186920887497365</v>
      </c>
      <c r="N28" s="37">
        <f t="shared" si="3"/>
        <v>32.161333979774589</v>
      </c>
      <c r="O28" s="37">
        <f t="shared" si="3"/>
        <v>37.784717385221327</v>
      </c>
      <c r="P28" s="37">
        <f t="shared" si="3"/>
        <v>41.510820862001772</v>
      </c>
      <c r="Q28" s="37">
        <f t="shared" si="3"/>
        <v>44.132111501260248</v>
      </c>
      <c r="R28" s="37">
        <f t="shared" si="3"/>
        <v>40.226069540706902</v>
      </c>
      <c r="S28" s="37">
        <f t="shared" si="3"/>
        <v>43.127698483142552</v>
      </c>
      <c r="T28" s="37">
        <f t="shared" si="3"/>
        <v>44.794035826124663</v>
      </c>
      <c r="U28" s="37">
        <f t="shared" ref="U28" si="4">U9/U$25*100</f>
        <v>35.28088195214449</v>
      </c>
    </row>
    <row r="29" spans="1:21" x14ac:dyDescent="0.2">
      <c r="A29" s="54"/>
      <c r="B29" s="83" t="s">
        <v>34</v>
      </c>
      <c r="C29" s="37">
        <f t="shared" ref="C29:T29" si="5">IFERROR(C10/C$25*100,"--")</f>
        <v>32.620417875317223</v>
      </c>
      <c r="D29" s="37">
        <f t="shared" si="5"/>
        <v>20.272567636395884</v>
      </c>
      <c r="E29" s="37">
        <f t="shared" si="5"/>
        <v>26.565019713236833</v>
      </c>
      <c r="F29" s="37">
        <f t="shared" si="5"/>
        <v>20.217185280973975</v>
      </c>
      <c r="G29" s="37">
        <f t="shared" si="5"/>
        <v>46.725391407313168</v>
      </c>
      <c r="H29" s="37">
        <f t="shared" si="5"/>
        <v>45.747121344524253</v>
      </c>
      <c r="I29" s="37">
        <f t="shared" si="5"/>
        <v>34.598378483559038</v>
      </c>
      <c r="J29" s="37">
        <f t="shared" si="5"/>
        <v>25.643794219342308</v>
      </c>
      <c r="K29" s="37">
        <f t="shared" si="5"/>
        <v>23.630734237664637</v>
      </c>
      <c r="L29" s="37">
        <f t="shared" si="5"/>
        <v>24.815191617654921</v>
      </c>
      <c r="M29" s="37">
        <f t="shared" si="5"/>
        <v>20.171705882388892</v>
      </c>
      <c r="N29" s="37">
        <f t="shared" si="5"/>
        <v>16.708203197334175</v>
      </c>
      <c r="O29" s="37">
        <f t="shared" si="5"/>
        <v>14.551898177672529</v>
      </c>
      <c r="P29" s="37">
        <f t="shared" si="5"/>
        <v>14.857706247616969</v>
      </c>
      <c r="Q29" s="37">
        <f t="shared" si="5"/>
        <v>11.636548611019251</v>
      </c>
      <c r="R29" s="37">
        <f t="shared" si="5"/>
        <v>11.807599852792247</v>
      </c>
      <c r="S29" s="37">
        <f t="shared" si="5"/>
        <v>9.6788211193384139</v>
      </c>
      <c r="T29" s="37">
        <f t="shared" si="5"/>
        <v>9.3445853141764275</v>
      </c>
      <c r="U29" s="37">
        <f t="shared" ref="U29" si="6">U10/U$25*100</f>
        <v>20.118221841415444</v>
      </c>
    </row>
    <row r="30" spans="1:21" x14ac:dyDescent="0.2">
      <c r="A30" s="54"/>
      <c r="B30" s="83" t="s">
        <v>29</v>
      </c>
      <c r="C30" s="37">
        <f t="shared" ref="C30:T30" si="7">IFERROR(C11/C$25*100,"--")</f>
        <v>9.32348908176197</v>
      </c>
      <c r="D30" s="37">
        <f t="shared" si="7"/>
        <v>25.461809491363447</v>
      </c>
      <c r="E30" s="37">
        <f t="shared" si="7"/>
        <v>31.75700564599228</v>
      </c>
      <c r="F30" s="37">
        <f t="shared" si="7"/>
        <v>32.705504772449089</v>
      </c>
      <c r="G30" s="37">
        <f t="shared" si="7"/>
        <v>9.1302670161496895</v>
      </c>
      <c r="H30" s="37">
        <f t="shared" si="7"/>
        <v>6.4406897877752893</v>
      </c>
      <c r="I30" s="37">
        <f t="shared" si="7"/>
        <v>5.0633960880954341</v>
      </c>
      <c r="J30" s="37">
        <f t="shared" si="7"/>
        <v>2.6136316745568542</v>
      </c>
      <c r="K30" s="37">
        <f t="shared" si="7"/>
        <v>7.3757645013081516</v>
      </c>
      <c r="L30" s="37">
        <f t="shared" si="7"/>
        <v>3.5282038414458801</v>
      </c>
      <c r="M30" s="37">
        <f t="shared" si="7"/>
        <v>3.291102277436655</v>
      </c>
      <c r="N30" s="37">
        <f t="shared" si="7"/>
        <v>3.5898864801670261</v>
      </c>
      <c r="O30" s="37">
        <f t="shared" si="7"/>
        <v>5.2088251287281713</v>
      </c>
      <c r="P30" s="37">
        <f t="shared" si="7"/>
        <v>4.7130520235070845</v>
      </c>
      <c r="Q30" s="37">
        <f t="shared" si="7"/>
        <v>3.5168044353429204</v>
      </c>
      <c r="R30" s="37">
        <f t="shared" si="7"/>
        <v>3.1507117098380104</v>
      </c>
      <c r="S30" s="37">
        <f t="shared" si="7"/>
        <v>2.9467200410379482</v>
      </c>
      <c r="T30" s="37">
        <f t="shared" si="7"/>
        <v>2.6438754954460433</v>
      </c>
      <c r="U30" s="37">
        <f t="shared" ref="U30" si="8">U11/U$25*100</f>
        <v>4.5823884211783277</v>
      </c>
    </row>
    <row r="31" spans="1:21" x14ac:dyDescent="0.2">
      <c r="A31" s="54"/>
      <c r="B31" s="83" t="s">
        <v>155</v>
      </c>
      <c r="C31" s="37">
        <f t="shared" ref="C31:T31" si="9">IFERROR(C12/C$25*100,"--")</f>
        <v>1.4155187803655895E-2</v>
      </c>
      <c r="D31" s="37">
        <f t="shared" si="9"/>
        <v>2.5633063677824582E-2</v>
      </c>
      <c r="E31" s="37">
        <f t="shared" si="9"/>
        <v>2.1131916137301174E-2</v>
      </c>
      <c r="F31" s="37">
        <f t="shared" si="9"/>
        <v>3.7566866766843864E-2</v>
      </c>
      <c r="G31" s="37">
        <f t="shared" si="9"/>
        <v>0.10316739551719808</v>
      </c>
      <c r="H31" s="37">
        <f t="shared" si="9"/>
        <v>6.7649292142898027E-2</v>
      </c>
      <c r="I31" s="37">
        <f t="shared" si="9"/>
        <v>6.9085476161776335E-2</v>
      </c>
      <c r="J31" s="37">
        <f t="shared" si="9"/>
        <v>3.5597035636108632</v>
      </c>
      <c r="K31" s="37">
        <f t="shared" si="9"/>
        <v>5.5233390424266604</v>
      </c>
      <c r="L31" s="37">
        <f t="shared" si="9"/>
        <v>3.6426496351574347</v>
      </c>
      <c r="M31" s="37">
        <f t="shared" si="9"/>
        <v>1.3692003313886867</v>
      </c>
      <c r="N31" s="37">
        <f t="shared" si="9"/>
        <v>0.11593502577838649</v>
      </c>
      <c r="O31" s="37">
        <f t="shared" si="9"/>
        <v>4.4482189119579491E-2</v>
      </c>
      <c r="P31" s="37">
        <f t="shared" si="9"/>
        <v>4.9416063556332789E-2</v>
      </c>
      <c r="Q31" s="37">
        <f t="shared" si="9"/>
        <v>7.0602417017404454E-2</v>
      </c>
      <c r="R31" s="37">
        <f t="shared" si="9"/>
        <v>8.0236110839372932E-2</v>
      </c>
      <c r="S31" s="37">
        <f t="shared" si="9"/>
        <v>0.15194204728105742</v>
      </c>
      <c r="T31" s="37">
        <f t="shared" si="9"/>
        <v>0.18011623875481864</v>
      </c>
      <c r="U31" s="37">
        <f t="shared" ref="U31" si="10">U12/U$25*100</f>
        <v>1.4564954821077061</v>
      </c>
    </row>
    <row r="32" spans="1:21" x14ac:dyDescent="0.2">
      <c r="A32" s="54"/>
      <c r="B32" s="83" t="s">
        <v>32</v>
      </c>
      <c r="C32" s="37">
        <f t="shared" ref="C32:T32" si="11">IFERROR(C13/C$25*100,"--")</f>
        <v>0.41577510677278046</v>
      </c>
      <c r="D32" s="37">
        <f t="shared" si="11"/>
        <v>1.6197385433562541</v>
      </c>
      <c r="E32" s="37">
        <f t="shared" si="11"/>
        <v>3.2764759964920751</v>
      </c>
      <c r="F32" s="37">
        <f t="shared" si="11"/>
        <v>3.267495150673509</v>
      </c>
      <c r="G32" s="37">
        <f t="shared" si="11"/>
        <v>1.8948227003955285</v>
      </c>
      <c r="H32" s="37">
        <f t="shared" si="11"/>
        <v>2.382081593161038</v>
      </c>
      <c r="I32" s="37">
        <f t="shared" si="11"/>
        <v>1.6004666377853054</v>
      </c>
      <c r="J32" s="37">
        <f t="shared" si="11"/>
        <v>5.0316648115557321</v>
      </c>
      <c r="K32" s="37">
        <f t="shared" si="11"/>
        <v>5.0751223122103202</v>
      </c>
      <c r="L32" s="37">
        <f t="shared" si="11"/>
        <v>6.511062763969627</v>
      </c>
      <c r="M32" s="37">
        <f t="shared" si="11"/>
        <v>11.520888197340245</v>
      </c>
      <c r="N32" s="37">
        <f t="shared" si="11"/>
        <v>12.069955185622755</v>
      </c>
      <c r="O32" s="37">
        <f t="shared" si="11"/>
        <v>0</v>
      </c>
      <c r="P32" s="37">
        <f t="shared" si="11"/>
        <v>10.358158386436266</v>
      </c>
      <c r="Q32" s="37">
        <f t="shared" si="11"/>
        <v>8.4403405621185481</v>
      </c>
      <c r="R32" s="37">
        <f t="shared" si="11"/>
        <v>4.6244819711244318</v>
      </c>
      <c r="S32" s="37">
        <f t="shared" si="11"/>
        <v>3.2870271254506624</v>
      </c>
      <c r="T32" s="37">
        <f t="shared" si="11"/>
        <v>2.1368940798032878</v>
      </c>
      <c r="U32" s="37">
        <f t="shared" ref="U32" si="12">U13/U$25*100</f>
        <v>7.722561857543127</v>
      </c>
    </row>
    <row r="33" spans="1:21" x14ac:dyDescent="0.2">
      <c r="A33" s="54"/>
      <c r="B33" s="83" t="s">
        <v>44</v>
      </c>
      <c r="C33" s="37">
        <f t="shared" ref="C33:T33" si="13">IFERROR(C14/C$25*100,"--")</f>
        <v>0</v>
      </c>
      <c r="D33" s="37">
        <f t="shared" si="13"/>
        <v>0.15315535956679366</v>
      </c>
      <c r="E33" s="37">
        <f t="shared" si="13"/>
        <v>0.12118337562776085</v>
      </c>
      <c r="F33" s="37">
        <f t="shared" si="13"/>
        <v>9.8263409720456565E-2</v>
      </c>
      <c r="G33" s="37">
        <f t="shared" si="13"/>
        <v>8.4246153258954154E-2</v>
      </c>
      <c r="H33" s="37">
        <f t="shared" si="13"/>
        <v>6.2044899909090657E-2</v>
      </c>
      <c r="I33" s="37">
        <f t="shared" si="13"/>
        <v>3.528442787554581E-2</v>
      </c>
      <c r="J33" s="37">
        <f t="shared" si="13"/>
        <v>4.142300099393105E-2</v>
      </c>
      <c r="K33" s="37">
        <f t="shared" si="13"/>
        <v>0.11047490973456617</v>
      </c>
      <c r="L33" s="37">
        <f t="shared" si="13"/>
        <v>0.24465951742997555</v>
      </c>
      <c r="M33" s="37">
        <f t="shared" si="13"/>
        <v>0.51822308367738745</v>
      </c>
      <c r="N33" s="37">
        <f t="shared" si="13"/>
        <v>0.43066672864970007</v>
      </c>
      <c r="O33" s="37">
        <f t="shared" si="13"/>
        <v>0.27208748465645261</v>
      </c>
      <c r="P33" s="37">
        <f t="shared" si="13"/>
        <v>0.16248266133982886</v>
      </c>
      <c r="Q33" s="37">
        <f t="shared" si="13"/>
        <v>0.10863143716787409</v>
      </c>
      <c r="R33" s="37">
        <f t="shared" si="13"/>
        <v>0.39262342525567229</v>
      </c>
      <c r="S33" s="37">
        <f t="shared" si="13"/>
        <v>0.46547519287107331</v>
      </c>
      <c r="T33" s="37">
        <f t="shared" si="13"/>
        <v>0.59431690241893997</v>
      </c>
      <c r="U33" s="37">
        <f t="shared" ref="U33" si="14">U14/U$25*100</f>
        <v>0.26293860046099826</v>
      </c>
    </row>
    <row r="34" spans="1:21" x14ac:dyDescent="0.2">
      <c r="A34" s="54"/>
      <c r="B34" s="83"/>
      <c r="C34" s="37">
        <f t="shared" ref="C34:T34" si="15">IFERROR(C15/C$25*100,"--")</f>
        <v>2.026432461256618</v>
      </c>
      <c r="D34" s="37">
        <f t="shared" si="15"/>
        <v>4.5248920885273876</v>
      </c>
      <c r="E34" s="37">
        <f t="shared" si="15"/>
        <v>4.6440934437058807</v>
      </c>
      <c r="F34" s="37">
        <f t="shared" si="15"/>
        <v>3.0198723010297908</v>
      </c>
      <c r="G34" s="37">
        <f t="shared" si="15"/>
        <v>4.6020156319059717</v>
      </c>
      <c r="H34" s="37">
        <f t="shared" si="15"/>
        <v>3.8178475348239651</v>
      </c>
      <c r="I34" s="37">
        <f t="shared" si="15"/>
        <v>5.2754369439461888</v>
      </c>
      <c r="J34" s="37">
        <f t="shared" si="15"/>
        <v>4.2393971311567809</v>
      </c>
      <c r="K34" s="37">
        <f t="shared" si="15"/>
        <v>3.9030531639267259</v>
      </c>
      <c r="L34" s="37">
        <f t="shared" si="15"/>
        <v>2.5094046891031105</v>
      </c>
      <c r="M34" s="37">
        <f t="shared" si="15"/>
        <v>2.9411803351222203</v>
      </c>
      <c r="N34" s="37">
        <f t="shared" si="15"/>
        <v>4.7691529693989168</v>
      </c>
      <c r="O34" s="37" t="str">
        <f t="shared" si="15"/>
        <v>--</v>
      </c>
      <c r="P34" s="37">
        <f t="shared" si="15"/>
        <v>1.8725510118752238</v>
      </c>
      <c r="Q34" s="37">
        <f t="shared" si="15"/>
        <v>1.6522915454606208</v>
      </c>
      <c r="R34" s="37">
        <f t="shared" si="15"/>
        <v>1.1776045066163801</v>
      </c>
      <c r="S34" s="37">
        <f t="shared" si="15"/>
        <v>1.1592064351054672</v>
      </c>
      <c r="T34" s="37">
        <f t="shared" si="15"/>
        <v>1.5403747747903251</v>
      </c>
      <c r="U34" s="37">
        <f t="shared" ref="U34" si="16">U15/U$25*100</f>
        <v>2.9588630796048934</v>
      </c>
    </row>
    <row r="35" spans="1:21" x14ac:dyDescent="0.2">
      <c r="A35" s="54"/>
      <c r="B35" s="83"/>
      <c r="C35" s="37">
        <f t="shared" ref="C35:T35" si="17">IFERROR(C16/C$25*100,"--")</f>
        <v>0</v>
      </c>
      <c r="D35" s="37">
        <f t="shared" si="17"/>
        <v>0</v>
      </c>
      <c r="E35" s="37">
        <f t="shared" si="17"/>
        <v>1.5048973869175833E-3</v>
      </c>
      <c r="F35" s="37">
        <f t="shared" si="17"/>
        <v>0</v>
      </c>
      <c r="G35" s="37">
        <f t="shared" si="17"/>
        <v>7.2071621786009461E-3</v>
      </c>
      <c r="H35" s="37">
        <f t="shared" si="17"/>
        <v>7.2634522951344274E-4</v>
      </c>
      <c r="I35" s="37">
        <f t="shared" si="17"/>
        <v>8.5232240908065752E-3</v>
      </c>
      <c r="J35" s="37">
        <f t="shared" si="17"/>
        <v>2.1414844289085163E-3</v>
      </c>
      <c r="K35" s="37">
        <f t="shared" si="17"/>
        <v>9.0508910751793486E-4</v>
      </c>
      <c r="L35" s="37">
        <f t="shared" si="17"/>
        <v>1.1143371295325137E-2</v>
      </c>
      <c r="M35" s="37">
        <f t="shared" si="17"/>
        <v>1.2421142613398403E-2</v>
      </c>
      <c r="N35" s="37">
        <f t="shared" si="17"/>
        <v>8.1260395908289689E-3</v>
      </c>
      <c r="O35" s="37" t="str">
        <f t="shared" si="17"/>
        <v>--</v>
      </c>
      <c r="P35" s="37">
        <f t="shared" si="17"/>
        <v>1.2270211608765597E-3</v>
      </c>
      <c r="Q35" s="37">
        <f t="shared" si="17"/>
        <v>3.1062291934131339E-3</v>
      </c>
      <c r="R35" s="37">
        <f t="shared" si="17"/>
        <v>6.3090517895379866E-3</v>
      </c>
      <c r="S35" s="37">
        <f t="shared" si="17"/>
        <v>9.5740619380264552E-3</v>
      </c>
      <c r="T35" s="37">
        <f t="shared" si="17"/>
        <v>1.1124564813640856E-2</v>
      </c>
      <c r="U35" s="37">
        <f t="shared" ref="U35" si="18">U16/U$25*100</f>
        <v>6.2398384945675832E-3</v>
      </c>
    </row>
    <row r="36" spans="1:21" x14ac:dyDescent="0.2">
      <c r="A36" s="54"/>
      <c r="B36" s="83"/>
      <c r="C36" s="37">
        <f t="shared" ref="C36:T36" si="19">IFERROR(C17/C$25*100,"--")</f>
        <v>1.6668050006348321E-4</v>
      </c>
      <c r="D36" s="37">
        <f t="shared" si="19"/>
        <v>5.1616866901187643E-2</v>
      </c>
      <c r="E36" s="37">
        <f t="shared" si="19"/>
        <v>2.1610845406269914E-2</v>
      </c>
      <c r="F36" s="37">
        <f t="shared" si="19"/>
        <v>1.3395491377733281E-2</v>
      </c>
      <c r="G36" s="37">
        <f t="shared" si="19"/>
        <v>3.1367063171313307E-3</v>
      </c>
      <c r="H36" s="37">
        <f t="shared" si="19"/>
        <v>5.7512608809109481E-2</v>
      </c>
      <c r="I36" s="37">
        <f t="shared" si="19"/>
        <v>6.3310970758991975E-2</v>
      </c>
      <c r="J36" s="37">
        <f t="shared" si="19"/>
        <v>3.1541800606214948E-2</v>
      </c>
      <c r="K36" s="37">
        <f t="shared" si="19"/>
        <v>2.6051347728630974E-2</v>
      </c>
      <c r="L36" s="37">
        <f t="shared" si="19"/>
        <v>2.6467470910472919E-2</v>
      </c>
      <c r="M36" s="37">
        <f t="shared" si="19"/>
        <v>3.6743937833630759E-2</v>
      </c>
      <c r="N36" s="37">
        <f t="shared" si="19"/>
        <v>3.564588835397732E-2</v>
      </c>
      <c r="O36" s="37" t="str">
        <f t="shared" si="19"/>
        <v>--</v>
      </c>
      <c r="P36" s="37">
        <f t="shared" si="19"/>
        <v>1.3803057934663545E-3</v>
      </c>
      <c r="Q36" s="37">
        <f t="shared" si="19"/>
        <v>1.237837159992296E-3</v>
      </c>
      <c r="R36" s="37">
        <f t="shared" si="19"/>
        <v>1.5254727902895948E-3</v>
      </c>
      <c r="S36" s="37">
        <f t="shared" si="19"/>
        <v>5.6072317923567712E-3</v>
      </c>
      <c r="T36" s="37">
        <f t="shared" si="19"/>
        <v>2.3249989212956656E-3</v>
      </c>
      <c r="U36" s="37">
        <f t="shared" ref="U36" si="20">U17/U$25*100</f>
        <v>2.207151329007272E-2</v>
      </c>
    </row>
    <row r="37" spans="1:21" x14ac:dyDescent="0.2">
      <c r="A37" s="54"/>
      <c r="B37" s="83"/>
      <c r="C37" s="37">
        <f t="shared" ref="C37:T37" si="21">IFERROR(C18/C$25*100,"--")</f>
        <v>0</v>
      </c>
      <c r="D37" s="37">
        <f t="shared" si="21"/>
        <v>1.2076586493704619E-2</v>
      </c>
      <c r="E37" s="37">
        <f t="shared" si="21"/>
        <v>3.7622434672939583E-4</v>
      </c>
      <c r="F37" s="37">
        <f t="shared" si="21"/>
        <v>4.8754564127117709E-4</v>
      </c>
      <c r="G37" s="37">
        <f t="shared" si="21"/>
        <v>1.2039247248635131E-2</v>
      </c>
      <c r="H37" s="37">
        <f t="shared" si="21"/>
        <v>8.694884896096735E-3</v>
      </c>
      <c r="I37" s="37">
        <f t="shared" si="21"/>
        <v>4.2101366979604687E-3</v>
      </c>
      <c r="J37" s="37">
        <f t="shared" si="21"/>
        <v>1.3451542255688814E-2</v>
      </c>
      <c r="K37" s="37">
        <f t="shared" si="21"/>
        <v>2.5422167330995553E-2</v>
      </c>
      <c r="L37" s="37">
        <f t="shared" si="21"/>
        <v>9.2551499670284615E-3</v>
      </c>
      <c r="M37" s="37">
        <f t="shared" si="21"/>
        <v>1.0208544562140525E-2</v>
      </c>
      <c r="N37" s="37">
        <f t="shared" si="21"/>
        <v>2.4157766245716864E-2</v>
      </c>
      <c r="O37" s="37" t="str">
        <f t="shared" si="21"/>
        <v>--</v>
      </c>
      <c r="P37" s="37">
        <f t="shared" si="21"/>
        <v>5.0138088743175661E-3</v>
      </c>
      <c r="Q37" s="37">
        <f t="shared" si="21"/>
        <v>8.6640138440600787E-3</v>
      </c>
      <c r="R37" s="37">
        <f t="shared" si="21"/>
        <v>3.8520109623490545E-3</v>
      </c>
      <c r="S37" s="37">
        <f t="shared" si="21"/>
        <v>5.504132726408385E-3</v>
      </c>
      <c r="T37" s="37">
        <f t="shared" si="21"/>
        <v>1.9884489026810611E-2</v>
      </c>
      <c r="U37" s="37">
        <f t="shared" ref="U37" si="22">U18/U$25*100</f>
        <v>1.158923136624166E-2</v>
      </c>
    </row>
    <row r="38" spans="1:21" x14ac:dyDescent="0.2">
      <c r="A38" s="54"/>
      <c r="B38" s="83"/>
      <c r="C38" s="37">
        <f t="shared" ref="C38:T38" si="23">IFERROR(C19/C$25*100,"--")</f>
        <v>0</v>
      </c>
      <c r="D38" s="37">
        <f t="shared" si="23"/>
        <v>0</v>
      </c>
      <c r="E38" s="37">
        <f t="shared" si="23"/>
        <v>0</v>
      </c>
      <c r="F38" s="37">
        <f t="shared" si="23"/>
        <v>0</v>
      </c>
      <c r="G38" s="37">
        <f t="shared" si="23"/>
        <v>5.460134216029513E-3</v>
      </c>
      <c r="H38" s="37">
        <f t="shared" si="23"/>
        <v>6.7795729318625049E-3</v>
      </c>
      <c r="I38" s="37">
        <f t="shared" si="23"/>
        <v>2.400298694529868E-3</v>
      </c>
      <c r="J38" s="37">
        <f t="shared" si="23"/>
        <v>1.0106845581948047E-4</v>
      </c>
      <c r="K38" s="37">
        <f t="shared" si="23"/>
        <v>3.1168042711273345E-3</v>
      </c>
      <c r="L38" s="37">
        <f t="shared" si="23"/>
        <v>4.2162922707651739E-4</v>
      </c>
      <c r="M38" s="37">
        <f t="shared" si="23"/>
        <v>4.4765399296660445E-4</v>
      </c>
      <c r="N38" s="37">
        <f t="shared" si="23"/>
        <v>1.4267371927814002E-2</v>
      </c>
      <c r="O38" s="37" t="str">
        <f t="shared" si="23"/>
        <v>--</v>
      </c>
      <c r="P38" s="37">
        <f t="shared" si="23"/>
        <v>3.6542758769343752E-3</v>
      </c>
      <c r="Q38" s="37">
        <f t="shared" si="23"/>
        <v>1.4228938947495086E-2</v>
      </c>
      <c r="R38" s="37">
        <f t="shared" si="23"/>
        <v>2.5484078693345505E-3</v>
      </c>
      <c r="S38" s="37">
        <f t="shared" si="23"/>
        <v>1.9545791701853828E-3</v>
      </c>
      <c r="T38" s="37">
        <f t="shared" si="23"/>
        <v>1.0422935967548244E-2</v>
      </c>
      <c r="U38" s="37">
        <f t="shared" ref="U38" si="24">U19/U$25*100</f>
        <v>4.738384044670774E-3</v>
      </c>
    </row>
    <row r="39" spans="1:21" x14ac:dyDescent="0.2">
      <c r="A39" s="54"/>
      <c r="B39" s="83"/>
      <c r="C39" s="37">
        <f t="shared" ref="C39:T39" si="25">IFERROR(C20/C$25*100,"--")</f>
        <v>0</v>
      </c>
      <c r="D39" s="37">
        <f t="shared" si="25"/>
        <v>0</v>
      </c>
      <c r="E39" s="37">
        <f t="shared" si="25"/>
        <v>0</v>
      </c>
      <c r="F39" s="37">
        <f t="shared" si="25"/>
        <v>3.4395843151189902E-3</v>
      </c>
      <c r="G39" s="37">
        <f t="shared" si="25"/>
        <v>2.2437255651964164E-3</v>
      </c>
      <c r="H39" s="37">
        <f t="shared" si="25"/>
        <v>0</v>
      </c>
      <c r="I39" s="37">
        <f t="shared" si="25"/>
        <v>1.2737808703577585E-2</v>
      </c>
      <c r="J39" s="37">
        <f t="shared" si="25"/>
        <v>3.1669946485342261E-3</v>
      </c>
      <c r="K39" s="37">
        <f t="shared" si="25"/>
        <v>4.5406005985530887E-3</v>
      </c>
      <c r="L39" s="37">
        <f t="shared" si="25"/>
        <v>7.6908096101112409E-3</v>
      </c>
      <c r="M39" s="37">
        <f t="shared" si="25"/>
        <v>7.4427097972747875E-3</v>
      </c>
      <c r="N39" s="37">
        <f t="shared" si="25"/>
        <v>5.3213203845263735E-3</v>
      </c>
      <c r="O39" s="37" t="str">
        <f t="shared" si="25"/>
        <v>--</v>
      </c>
      <c r="P39" s="37">
        <f t="shared" si="25"/>
        <v>4.8517397259712093E-4</v>
      </c>
      <c r="Q39" s="37">
        <f t="shared" si="25"/>
        <v>1.7164590657637905E-3</v>
      </c>
      <c r="R39" s="37">
        <f t="shared" si="25"/>
        <v>2.751260163986061E-4</v>
      </c>
      <c r="S39" s="37">
        <f t="shared" si="25"/>
        <v>1.6837823191594306E-3</v>
      </c>
      <c r="T39" s="37">
        <f t="shared" si="25"/>
        <v>3.7364448271295127E-3</v>
      </c>
      <c r="U39" s="37">
        <f t="shared" ref="U39" si="26">U20/U$25*100</f>
        <v>4.0940297524776157E-3</v>
      </c>
    </row>
    <row r="40" spans="1:21" x14ac:dyDescent="0.2">
      <c r="A40" s="54"/>
      <c r="B40" s="83"/>
      <c r="C40" s="37">
        <f t="shared" ref="C40:T40" si="27">IFERROR(C21/C$25*100,"--")</f>
        <v>0.26027069694186183</v>
      </c>
      <c r="D40" s="37">
        <f t="shared" si="27"/>
        <v>1.4439311033648219</v>
      </c>
      <c r="E40" s="37">
        <f t="shared" si="27"/>
        <v>1.2297416027401502</v>
      </c>
      <c r="F40" s="37">
        <f t="shared" si="27"/>
        <v>0.44424653950680493</v>
      </c>
      <c r="G40" s="37">
        <f t="shared" si="27"/>
        <v>0.20799883942914979</v>
      </c>
      <c r="H40" s="37">
        <f t="shared" si="27"/>
        <v>0.69115231930292875</v>
      </c>
      <c r="I40" s="37">
        <f t="shared" si="27"/>
        <v>0.75670197046768228</v>
      </c>
      <c r="J40" s="37">
        <f t="shared" si="27"/>
        <v>0.41110090309221076</v>
      </c>
      <c r="K40" s="37">
        <f t="shared" si="27"/>
        <v>0.27475822425452234</v>
      </c>
      <c r="L40" s="37">
        <f t="shared" si="27"/>
        <v>0.24349353541113056</v>
      </c>
      <c r="M40" s="37">
        <f t="shared" si="27"/>
        <v>0.2124203827805651</v>
      </c>
      <c r="N40" s="37">
        <f t="shared" si="27"/>
        <v>0.47259293740685532</v>
      </c>
      <c r="O40" s="37" t="str">
        <f t="shared" si="27"/>
        <v>--</v>
      </c>
      <c r="P40" s="37">
        <f t="shared" si="27"/>
        <v>4.5150013332662609E-2</v>
      </c>
      <c r="Q40" s="37">
        <f t="shared" si="27"/>
        <v>2.6340046044173112E-2</v>
      </c>
      <c r="R40" s="37">
        <f t="shared" si="27"/>
        <v>1.5587266736596278E-2</v>
      </c>
      <c r="S40" s="37">
        <f t="shared" si="27"/>
        <v>1.2561520926013042E-2</v>
      </c>
      <c r="T40" s="37">
        <f t="shared" si="27"/>
        <v>2.2851839902445402E-2</v>
      </c>
      <c r="U40" s="37">
        <f t="shared" ref="U40" si="28">U21/U$25*100</f>
        <v>0.24798533466130016</v>
      </c>
    </row>
    <row r="41" spans="1:21" x14ac:dyDescent="0.2">
      <c r="A41" s="54"/>
      <c r="B41" s="83"/>
      <c r="C41" s="37">
        <f t="shared" ref="C41:T41" si="29">IFERROR(C22/C$25*100,"--")</f>
        <v>0.26043737744192536</v>
      </c>
      <c r="D41" s="37">
        <f t="shared" si="29"/>
        <v>1.5076245567597142</v>
      </c>
      <c r="E41" s="37">
        <f t="shared" si="29"/>
        <v>1.253233569880067</v>
      </c>
      <c r="F41" s="37">
        <f t="shared" si="29"/>
        <v>0.46156916084092836</v>
      </c>
      <c r="G41" s="37">
        <f t="shared" si="29"/>
        <v>0.23808581495474312</v>
      </c>
      <c r="H41" s="37">
        <f t="shared" si="29"/>
        <v>0.76486573116951106</v>
      </c>
      <c r="I41" s="37">
        <f t="shared" si="29"/>
        <v>0.8478844094135487</v>
      </c>
      <c r="J41" s="37">
        <f t="shared" si="29"/>
        <v>0.46150379348737669</v>
      </c>
      <c r="K41" s="37">
        <f t="shared" si="29"/>
        <v>0.33479423329134722</v>
      </c>
      <c r="L41" s="37">
        <f t="shared" si="29"/>
        <v>0.29847196642114482</v>
      </c>
      <c r="M41" s="37">
        <f t="shared" si="29"/>
        <v>0.27968437157997622</v>
      </c>
      <c r="N41" s="37">
        <f t="shared" si="29"/>
        <v>0.56011132390971885</v>
      </c>
      <c r="O41" s="37" t="str">
        <f t="shared" si="29"/>
        <v>--</v>
      </c>
      <c r="P41" s="37">
        <f t="shared" si="29"/>
        <v>5.691059901085458E-2</v>
      </c>
      <c r="Q41" s="37">
        <f t="shared" si="29"/>
        <v>5.5293524254897503E-2</v>
      </c>
      <c r="R41" s="37">
        <f t="shared" si="29"/>
        <v>3.0097336164506064E-2</v>
      </c>
      <c r="S41" s="37">
        <f t="shared" si="29"/>
        <v>3.6885308872149469E-2</v>
      </c>
      <c r="T41" s="37">
        <f t="shared" si="29"/>
        <v>7.0345273458870289E-2</v>
      </c>
      <c r="U41" s="37">
        <f t="shared" ref="U41" si="30">U22/U$25*100</f>
        <v>0.29671833160933048</v>
      </c>
    </row>
    <row r="42" spans="1:21" x14ac:dyDescent="0.2">
      <c r="A42" s="34"/>
      <c r="B42" s="35" t="s">
        <v>79</v>
      </c>
      <c r="C42" s="37">
        <f t="shared" ref="C42:T42" si="31">IFERROR(C23/C$25*100,"--")</f>
        <v>77.567647479810347</v>
      </c>
      <c r="D42" s="37">
        <f t="shared" si="31"/>
        <v>75.536871388715383</v>
      </c>
      <c r="E42" s="37">
        <f t="shared" si="31"/>
        <v>84.532608872271737</v>
      </c>
      <c r="F42" s="37">
        <f t="shared" si="31"/>
        <v>73.054563059109896</v>
      </c>
      <c r="G42" s="37">
        <f t="shared" si="31"/>
        <v>73.021744195357357</v>
      </c>
      <c r="H42" s="37">
        <f t="shared" si="31"/>
        <v>71.00128003245203</v>
      </c>
      <c r="I42" s="37">
        <f t="shared" si="31"/>
        <v>64.061309477666256</v>
      </c>
      <c r="J42" s="37">
        <f t="shared" si="31"/>
        <v>76.370457292610681</v>
      </c>
      <c r="K42" s="37">
        <f t="shared" si="31"/>
        <v>77.58975434892649</v>
      </c>
      <c r="L42" s="37">
        <f t="shared" si="31"/>
        <v>71.036733275937735</v>
      </c>
      <c r="M42" s="37">
        <f t="shared" si="31"/>
        <v>70.058040659729244</v>
      </c>
      <c r="N42" s="37">
        <f t="shared" si="31"/>
        <v>65.075980597326648</v>
      </c>
      <c r="O42" s="37">
        <f t="shared" si="31"/>
        <v>57.862010365398064</v>
      </c>
      <c r="P42" s="37">
        <f t="shared" si="31"/>
        <v>71.65163624445826</v>
      </c>
      <c r="Q42" s="37">
        <f t="shared" si="31"/>
        <v>67.905038963926231</v>
      </c>
      <c r="R42" s="37">
        <f t="shared" si="31"/>
        <v>60.281722610556642</v>
      </c>
      <c r="S42" s="37">
        <f t="shared" si="31"/>
        <v>59.657684009121702</v>
      </c>
      <c r="T42" s="37">
        <f t="shared" si="31"/>
        <v>59.693823856724173</v>
      </c>
      <c r="U42" s="37">
        <f t="shared" ref="U42" si="32">U23/U$25*100</f>
        <v>69.423488154850091</v>
      </c>
    </row>
    <row r="43" spans="1:21" x14ac:dyDescent="0.2">
      <c r="A43" s="34"/>
      <c r="B43" s="35" t="s">
        <v>80</v>
      </c>
      <c r="C43" s="37">
        <f t="shared" ref="C43:T43" si="33">IFERROR(C24/C$25*100,"--")</f>
        <v>22.432352520189642</v>
      </c>
      <c r="D43" s="37">
        <f t="shared" si="33"/>
        <v>24.46312861128462</v>
      </c>
      <c r="E43" s="37">
        <f t="shared" si="33"/>
        <v>15.467391127728266</v>
      </c>
      <c r="F43" s="37">
        <f t="shared" si="33"/>
        <v>26.945436940890094</v>
      </c>
      <c r="G43" s="37">
        <f t="shared" si="33"/>
        <v>26.978255804642643</v>
      </c>
      <c r="H43" s="37">
        <f t="shared" si="33"/>
        <v>28.998719967547977</v>
      </c>
      <c r="I43" s="37">
        <f t="shared" si="33"/>
        <v>35.938690522333729</v>
      </c>
      <c r="J43" s="37">
        <f t="shared" si="33"/>
        <v>23.629542707389316</v>
      </c>
      <c r="K43" s="37">
        <f t="shared" si="33"/>
        <v>22.410245651073506</v>
      </c>
      <c r="L43" s="37">
        <f t="shared" si="33"/>
        <v>28.963266724062265</v>
      </c>
      <c r="M43" s="37">
        <f t="shared" si="33"/>
        <v>29.941959340270767</v>
      </c>
      <c r="N43" s="37">
        <f t="shared" si="33"/>
        <v>34.924019402673359</v>
      </c>
      <c r="O43" s="37">
        <f t="shared" si="33"/>
        <v>42.137989634601944</v>
      </c>
      <c r="P43" s="37">
        <f t="shared" si="33"/>
        <v>28.348363755541744</v>
      </c>
      <c r="Q43" s="37">
        <f t="shared" si="33"/>
        <v>32.094961036073762</v>
      </c>
      <c r="R43" s="37">
        <f t="shared" si="33"/>
        <v>39.718277389443358</v>
      </c>
      <c r="S43" s="37">
        <f t="shared" si="33"/>
        <v>40.342315990878291</v>
      </c>
      <c r="T43" s="37">
        <f t="shared" si="33"/>
        <v>40.306176143275827</v>
      </c>
      <c r="U43" s="37">
        <f t="shared" ref="U43" si="34">U24/U$25*100</f>
        <v>30.576511845149902</v>
      </c>
    </row>
    <row r="44" spans="1:21" x14ac:dyDescent="0.2">
      <c r="A44" s="34"/>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row>
    <row r="45" spans="1:21" x14ac:dyDescent="0.2">
      <c r="A45" s="34"/>
      <c r="B45" s="35"/>
      <c r="C45" s="37"/>
      <c r="D45" s="37"/>
      <c r="E45" s="37"/>
      <c r="F45" s="37"/>
      <c r="G45" s="37"/>
      <c r="H45" s="37"/>
      <c r="I45" s="37"/>
      <c r="J45" s="37"/>
      <c r="K45" s="37"/>
      <c r="L45" s="37"/>
      <c r="M45" s="37"/>
      <c r="N45" s="37"/>
      <c r="O45" s="37"/>
      <c r="P45" s="37"/>
      <c r="Q45" s="37"/>
      <c r="R45" s="37"/>
      <c r="S45" s="37"/>
      <c r="T45" s="37"/>
      <c r="U45" s="37"/>
    </row>
    <row r="46" spans="1:21" x14ac:dyDescent="0.2">
      <c r="A46" s="34"/>
      <c r="B46" s="35"/>
      <c r="C46" s="202" t="s">
        <v>77</v>
      </c>
      <c r="D46" s="202"/>
      <c r="E46" s="202"/>
      <c r="F46" s="202"/>
      <c r="G46" s="202"/>
      <c r="H46" s="202"/>
      <c r="I46" s="202"/>
      <c r="J46" s="202"/>
      <c r="K46" s="202"/>
      <c r="L46" s="202"/>
      <c r="M46" s="202"/>
      <c r="N46" s="202"/>
      <c r="O46" s="202"/>
      <c r="P46" s="202"/>
      <c r="Q46" s="202"/>
      <c r="R46" s="202"/>
      <c r="S46" s="202"/>
      <c r="T46" s="202"/>
      <c r="U46" s="202"/>
    </row>
    <row r="47" spans="1:21" ht="13.5" thickBot="1" x14ac:dyDescent="0.25">
      <c r="A47" s="34"/>
      <c r="B47" s="35"/>
      <c r="C47" s="203"/>
      <c r="D47" s="203"/>
      <c r="E47" s="203"/>
      <c r="F47" s="203"/>
      <c r="G47" s="203"/>
      <c r="H47" s="203"/>
      <c r="I47" s="203"/>
      <c r="J47" s="203"/>
      <c r="K47" s="203"/>
      <c r="L47" s="203"/>
      <c r="M47" s="203"/>
      <c r="N47" s="203"/>
      <c r="O47" s="203"/>
      <c r="P47" s="203"/>
      <c r="Q47" s="203"/>
      <c r="R47" s="203"/>
      <c r="S47" s="203"/>
      <c r="T47" s="203"/>
      <c r="U47" s="203"/>
    </row>
    <row r="48" spans="1:21" ht="13.5" thickTop="1" x14ac:dyDescent="0.2">
      <c r="A48" s="54"/>
      <c r="B48" s="83" t="s">
        <v>41</v>
      </c>
      <c r="C48" s="38" t="s">
        <v>28</v>
      </c>
      <c r="D48" s="39">
        <f>IFERROR(IF(C9=0,"--",(D9/C9)*100-100),"--")</f>
        <v>-52.506850356489757</v>
      </c>
      <c r="E48" s="39">
        <f t="shared" ref="E48:T63" si="37">IFERROR(IF(D9=0,"--",(E9/D9)*100-100),"--")</f>
        <v>14.008555300991276</v>
      </c>
      <c r="F48" s="39">
        <f t="shared" si="37"/>
        <v>4.3579759183781874</v>
      </c>
      <c r="G48" s="39">
        <f t="shared" si="37"/>
        <v>109.203165939467</v>
      </c>
      <c r="H48" s="39">
        <f t="shared" si="37"/>
        <v>34.623180583528182</v>
      </c>
      <c r="I48" s="39">
        <f t="shared" si="37"/>
        <v>58.104638655738086</v>
      </c>
      <c r="J48" s="39">
        <f t="shared" si="37"/>
        <v>369.72130801162945</v>
      </c>
      <c r="K48" s="39">
        <f t="shared" si="37"/>
        <v>8.0278747958713268</v>
      </c>
      <c r="L48" s="39">
        <f t="shared" si="37"/>
        <v>48.186108414300065</v>
      </c>
      <c r="M48" s="39">
        <f t="shared" si="37"/>
        <v>3.3293623954363056</v>
      </c>
      <c r="N48" s="39">
        <f t="shared" si="37"/>
        <v>-4.177779396871685</v>
      </c>
      <c r="O48" s="39">
        <f t="shared" si="37"/>
        <v>11.374692433321925</v>
      </c>
      <c r="P48" s="39">
        <f t="shared" si="37"/>
        <v>-1.1075472275993974</v>
      </c>
      <c r="Q48" s="39">
        <f t="shared" si="37"/>
        <v>-16.907793152476387</v>
      </c>
      <c r="R48" s="39">
        <f t="shared" si="37"/>
        <v>27.008094823792234</v>
      </c>
      <c r="S48" s="39">
        <f t="shared" si="37"/>
        <v>16.328884336745048</v>
      </c>
      <c r="T48" s="39">
        <f t="shared" si="37"/>
        <v>-11.913399329314629</v>
      </c>
      <c r="U48" s="39">
        <f>IFERROR(POWER(T10/C10,1/21)*100-100,"--")</f>
        <v>7.9876479617346519</v>
      </c>
    </row>
    <row r="49" spans="1:21" x14ac:dyDescent="0.2">
      <c r="A49" s="54"/>
      <c r="B49" s="83" t="s">
        <v>34</v>
      </c>
      <c r="C49" s="38" t="s">
        <v>28</v>
      </c>
      <c r="D49" s="39">
        <f t="shared" ref="D49:S64" si="38">IFERROR(IF(C10=0,"--",(D10/C10)*100-100),"--")</f>
        <v>-62.906574954413813</v>
      </c>
      <c r="E49" s="39">
        <f t="shared" si="38"/>
        <v>83.560787208330794</v>
      </c>
      <c r="F49" s="39">
        <f t="shared" si="38"/>
        <v>8.2072692147319799</v>
      </c>
      <c r="G49" s="39">
        <f t="shared" si="38"/>
        <v>436.22437792593928</v>
      </c>
      <c r="H49" s="39">
        <f t="shared" si="38"/>
        <v>21.95795909375002</v>
      </c>
      <c r="I49" s="39">
        <f t="shared" si="38"/>
        <v>-14.109548770137408</v>
      </c>
      <c r="J49" s="39">
        <f t="shared" si="38"/>
        <v>100.12964733952688</v>
      </c>
      <c r="K49" s="39">
        <f t="shared" si="38"/>
        <v>9.5536570962057681</v>
      </c>
      <c r="L49" s="39">
        <f t="shared" si="38"/>
        <v>72.860891955640938</v>
      </c>
      <c r="M49" s="39">
        <f t="shared" si="38"/>
        <v>-18.263391425489019</v>
      </c>
      <c r="N49" s="39">
        <f t="shared" si="38"/>
        <v>-18.09955561807007</v>
      </c>
      <c r="O49" s="39">
        <f t="shared" si="38"/>
        <v>-17.435321823568685</v>
      </c>
      <c r="P49" s="39">
        <f t="shared" si="38"/>
        <v>-8.0926750521417148</v>
      </c>
      <c r="Q49" s="39">
        <f t="shared" si="38"/>
        <v>-38.787611108431044</v>
      </c>
      <c r="R49" s="39">
        <f t="shared" si="38"/>
        <v>41.389105537546982</v>
      </c>
      <c r="S49" s="39">
        <f t="shared" si="38"/>
        <v>-11.059469207884703</v>
      </c>
      <c r="T49" s="39">
        <f t="shared" si="37"/>
        <v>-18.118929851297082</v>
      </c>
      <c r="U49" s="39">
        <f t="shared" ref="U49:U64" si="39">IFERROR(POWER(T11/C11,1/21)*100-100,"--")</f>
        <v>7.9354678310365614</v>
      </c>
    </row>
    <row r="50" spans="1:21" x14ac:dyDescent="0.2">
      <c r="A50" s="54"/>
      <c r="B50" s="83" t="s">
        <v>29</v>
      </c>
      <c r="C50" s="38" t="s">
        <v>28</v>
      </c>
      <c r="D50" s="39">
        <f t="shared" si="38"/>
        <v>63.000334611379316</v>
      </c>
      <c r="E50" s="39">
        <f t="shared" si="37"/>
        <v>74.714443375372269</v>
      </c>
      <c r="F50" s="39">
        <f t="shared" si="37"/>
        <v>46.429034389355365</v>
      </c>
      <c r="G50" s="39">
        <f t="shared" si="37"/>
        <v>-35.229549219987689</v>
      </c>
      <c r="H50" s="39">
        <f t="shared" si="37"/>
        <v>-12.128461896365124</v>
      </c>
      <c r="I50" s="39">
        <f t="shared" si="37"/>
        <v>-10.718304357269176</v>
      </c>
      <c r="J50" s="39">
        <f t="shared" si="37"/>
        <v>39.375800614514333</v>
      </c>
      <c r="K50" s="39">
        <f t="shared" si="37"/>
        <v>235.50160646177778</v>
      </c>
      <c r="L50" s="39">
        <f t="shared" si="37"/>
        <v>-21.258631366828524</v>
      </c>
      <c r="M50" s="39">
        <f t="shared" si="37"/>
        <v>-6.2050771783296881</v>
      </c>
      <c r="N50" s="39">
        <f t="shared" si="37"/>
        <v>7.8545505868539607</v>
      </c>
      <c r="O50" s="39">
        <f t="shared" si="37"/>
        <v>37.550906077386571</v>
      </c>
      <c r="P50" s="39">
        <f t="shared" si="37"/>
        <v>-18.551993063988064</v>
      </c>
      <c r="Q50" s="39">
        <f t="shared" si="37"/>
        <v>-41.680620693057172</v>
      </c>
      <c r="R50" s="39">
        <f t="shared" si="37"/>
        <v>24.835744811793845</v>
      </c>
      <c r="S50" s="39">
        <f t="shared" si="37"/>
        <v>1.4773436390480299</v>
      </c>
      <c r="T50" s="39">
        <f t="shared" si="37"/>
        <v>-23.90641194683883</v>
      </c>
      <c r="U50" s="39">
        <f t="shared" si="39"/>
        <v>29.368826942542455</v>
      </c>
    </row>
    <row r="51" spans="1:21" x14ac:dyDescent="0.2">
      <c r="A51" s="54"/>
      <c r="B51" s="83" t="s">
        <v>155</v>
      </c>
      <c r="C51" s="38" t="s">
        <v>28</v>
      </c>
      <c r="D51" s="39">
        <f t="shared" si="38"/>
        <v>8.0842911877394528</v>
      </c>
      <c r="E51" s="39">
        <f t="shared" si="37"/>
        <v>15.482689353657108</v>
      </c>
      <c r="F51" s="39">
        <f t="shared" si="37"/>
        <v>152.76211719685264</v>
      </c>
      <c r="G51" s="39">
        <f t="shared" si="37"/>
        <v>537.16482075196734</v>
      </c>
      <c r="H51" s="39">
        <f t="shared" si="37"/>
        <v>-18.319175146648575</v>
      </c>
      <c r="I51" s="39">
        <f t="shared" si="37"/>
        <v>15.978211918108798</v>
      </c>
      <c r="J51" s="39">
        <f t="shared" si="37"/>
        <v>13812.717610433228</v>
      </c>
      <c r="K51" s="39">
        <f t="shared" si="37"/>
        <v>84.467480524996603</v>
      </c>
      <c r="L51" s="39">
        <f t="shared" si="37"/>
        <v>8.5605489986041476</v>
      </c>
      <c r="M51" s="39">
        <f t="shared" si="37"/>
        <v>-62.204402589268589</v>
      </c>
      <c r="N51" s="39">
        <f t="shared" si="37"/>
        <v>-91.627661007163312</v>
      </c>
      <c r="O51" s="39">
        <f t="shared" si="37"/>
        <v>-63.627271338671136</v>
      </c>
      <c r="P51" s="39">
        <f t="shared" si="37"/>
        <v>2.8421709430404007E-14</v>
      </c>
      <c r="Q51" s="39">
        <f t="shared" si="37"/>
        <v>11.665324007498796</v>
      </c>
      <c r="R51" s="39">
        <f t="shared" si="37"/>
        <v>58.35391640165264</v>
      </c>
      <c r="S51" s="39">
        <f t="shared" si="37"/>
        <v>105.4693204797982</v>
      </c>
      <c r="T51" s="39">
        <f t="shared" si="37"/>
        <v>0.53582256413598373</v>
      </c>
      <c r="U51" s="39">
        <f t="shared" si="39"/>
        <v>23.902884025950868</v>
      </c>
    </row>
    <row r="52" spans="1:21" x14ac:dyDescent="0.2">
      <c r="A52" s="54"/>
      <c r="B52" s="83" t="s">
        <v>32</v>
      </c>
      <c r="C52" s="38" t="s">
        <v>28</v>
      </c>
      <c r="D52" s="39">
        <f t="shared" si="38"/>
        <v>132.52204357015614</v>
      </c>
      <c r="E52" s="39">
        <f t="shared" si="37"/>
        <v>183.36134214930058</v>
      </c>
      <c r="F52" s="39">
        <f t="shared" si="37"/>
        <v>41.792692505312687</v>
      </c>
      <c r="G52" s="39">
        <f t="shared" si="37"/>
        <v>34.545112002828574</v>
      </c>
      <c r="H52" s="39">
        <f t="shared" si="37"/>
        <v>56.598421176614636</v>
      </c>
      <c r="I52" s="39">
        <f t="shared" si="37"/>
        <v>-23.69677351205857</v>
      </c>
      <c r="J52" s="39">
        <f t="shared" si="37"/>
        <v>748.88716871936276</v>
      </c>
      <c r="K52" s="39">
        <f t="shared" si="37"/>
        <v>19.913135129387641</v>
      </c>
      <c r="L52" s="39">
        <f t="shared" si="37"/>
        <v>111.18433522601583</v>
      </c>
      <c r="M52" s="39">
        <f t="shared" si="37"/>
        <v>77.920381090347348</v>
      </c>
      <c r="N52" s="39">
        <f t="shared" si="37"/>
        <v>3.5902384160947634</v>
      </c>
      <c r="O52" s="39">
        <f t="shared" si="37"/>
        <v>-100</v>
      </c>
      <c r="P52" s="39" t="str">
        <f t="shared" si="37"/>
        <v>--</v>
      </c>
      <c r="Q52" s="39">
        <f t="shared" si="37"/>
        <v>-36.313947396905412</v>
      </c>
      <c r="R52" s="39">
        <f t="shared" si="37"/>
        <v>-23.654819122517821</v>
      </c>
      <c r="S52" s="39">
        <f t="shared" si="37"/>
        <v>-22.87785895838347</v>
      </c>
      <c r="T52" s="39">
        <f t="shared" si="37"/>
        <v>-44.865219748675621</v>
      </c>
      <c r="U52" s="39" t="str">
        <f t="shared" si="39"/>
        <v>--</v>
      </c>
    </row>
    <row r="53" spans="1:21" x14ac:dyDescent="0.2">
      <c r="A53" s="54"/>
      <c r="B53" s="83" t="s">
        <v>44</v>
      </c>
      <c r="C53" s="38" t="s">
        <v>28</v>
      </c>
      <c r="D53" s="39" t="str">
        <f t="shared" si="38"/>
        <v>--</v>
      </c>
      <c r="E53" s="39">
        <f t="shared" si="37"/>
        <v>10.838176866927583</v>
      </c>
      <c r="F53" s="39">
        <f t="shared" si="37"/>
        <v>15.29080524782276</v>
      </c>
      <c r="G53" s="39">
        <f t="shared" si="37"/>
        <v>98.917296025752137</v>
      </c>
      <c r="H53" s="39">
        <f t="shared" si="37"/>
        <v>-8.2607186981648084</v>
      </c>
      <c r="I53" s="39">
        <f t="shared" si="37"/>
        <v>-35.415262049600258</v>
      </c>
      <c r="J53" s="39">
        <f t="shared" si="37"/>
        <v>216.98840127161878</v>
      </c>
      <c r="K53" s="39">
        <f t="shared" si="37"/>
        <v>217.06918992453257</v>
      </c>
      <c r="L53" s="39">
        <f t="shared" si="37"/>
        <v>264.54806039100515</v>
      </c>
      <c r="M53" s="39">
        <f t="shared" si="37"/>
        <v>112.98364695971529</v>
      </c>
      <c r="N53" s="39">
        <f t="shared" si="37"/>
        <v>-17.828028983700662</v>
      </c>
      <c r="O53" s="39">
        <f t="shared" si="37"/>
        <v>-40.107610835654953</v>
      </c>
      <c r="P53" s="39">
        <f t="shared" si="37"/>
        <v>-46.24529740735818</v>
      </c>
      <c r="Q53" s="39">
        <f t="shared" si="37"/>
        <v>-47.746497076837244</v>
      </c>
      <c r="R53" s="39">
        <f t="shared" si="37"/>
        <v>403.61561875631605</v>
      </c>
      <c r="S53" s="39">
        <f t="shared" si="37"/>
        <v>28.63501855195193</v>
      </c>
      <c r="T53" s="39">
        <f t="shared" si="37"/>
        <v>8.2847956664215019</v>
      </c>
      <c r="U53" s="39">
        <f t="shared" si="39"/>
        <v>13.124367879065815</v>
      </c>
    </row>
    <row r="54" spans="1:21" x14ac:dyDescent="0.2">
      <c r="A54" s="54"/>
      <c r="B54" s="83"/>
      <c r="C54" s="38" t="s">
        <v>28</v>
      </c>
      <c r="D54" s="39">
        <f t="shared" si="38"/>
        <v>33.276564964751572</v>
      </c>
      <c r="E54" s="39">
        <f t="shared" si="37"/>
        <v>43.770985668598172</v>
      </c>
      <c r="F54" s="39">
        <f t="shared" si="37"/>
        <v>-7.5443369610905222</v>
      </c>
      <c r="G54" s="39">
        <f t="shared" si="37"/>
        <v>253.56869704291358</v>
      </c>
      <c r="H54" s="39">
        <f t="shared" si="37"/>
        <v>3.3403234130563959</v>
      </c>
      <c r="I54" s="39">
        <f t="shared" si="37"/>
        <v>56.925227036086369</v>
      </c>
      <c r="J54" s="39">
        <f t="shared" si="37"/>
        <v>116.98542213029532</v>
      </c>
      <c r="K54" s="39">
        <f t="shared" si="37"/>
        <v>9.4541700503822454</v>
      </c>
      <c r="L54" s="39">
        <f t="shared" si="37"/>
        <v>5.8333566922061237</v>
      </c>
      <c r="M54" s="39">
        <f t="shared" si="37"/>
        <v>17.85352266977651</v>
      </c>
      <c r="N54" s="39">
        <f t="shared" si="37"/>
        <v>60.331455835399481</v>
      </c>
      <c r="O54" s="39" t="str">
        <f t="shared" si="37"/>
        <v>--</v>
      </c>
      <c r="P54" s="39" t="str">
        <f t="shared" si="37"/>
        <v>--</v>
      </c>
      <c r="Q54" s="39">
        <f t="shared" si="37"/>
        <v>-31.036398862627365</v>
      </c>
      <c r="R54" s="39">
        <f t="shared" si="37"/>
        <v>-0.69038767158515668</v>
      </c>
      <c r="S54" s="39">
        <f t="shared" si="37"/>
        <v>6.8071200298396519</v>
      </c>
      <c r="T54" s="39">
        <f t="shared" si="37"/>
        <v>12.696792268221998</v>
      </c>
      <c r="U54" s="39" t="str">
        <f t="shared" si="39"/>
        <v>--</v>
      </c>
    </row>
    <row r="55" spans="1:21" x14ac:dyDescent="0.2">
      <c r="A55" s="54"/>
      <c r="B55" s="83"/>
      <c r="C55" s="38" t="s">
        <v>28</v>
      </c>
      <c r="D55" s="39" t="str">
        <f t="shared" si="38"/>
        <v>--</v>
      </c>
      <c r="E55" s="39" t="str">
        <f t="shared" si="37"/>
        <v>--</v>
      </c>
      <c r="F55" s="39">
        <f t="shared" si="37"/>
        <v>-100</v>
      </c>
      <c r="G55" s="39" t="str">
        <f t="shared" si="37"/>
        <v>--</v>
      </c>
      <c r="H55" s="39">
        <f t="shared" si="37"/>
        <v>-87.446115789665143</v>
      </c>
      <c r="I55" s="39">
        <f t="shared" si="37"/>
        <v>1232.6427122573168</v>
      </c>
      <c r="J55" s="39">
        <f t="shared" si="37"/>
        <v>-32.158427467139248</v>
      </c>
      <c r="K55" s="39">
        <f t="shared" si="37"/>
        <v>-49.753205128205124</v>
      </c>
      <c r="L55" s="39">
        <f t="shared" si="37"/>
        <v>1926.6632646552275</v>
      </c>
      <c r="M55" s="39">
        <f t="shared" si="37"/>
        <v>12.082179277351131</v>
      </c>
      <c r="N55" s="39">
        <f t="shared" si="37"/>
        <v>-35.313072597460035</v>
      </c>
      <c r="O55" s="39" t="str">
        <f t="shared" si="37"/>
        <v>--</v>
      </c>
      <c r="P55" s="39" t="str">
        <f t="shared" si="37"/>
        <v>--</v>
      </c>
      <c r="Q55" s="39">
        <f t="shared" si="37"/>
        <v>97.855602722188536</v>
      </c>
      <c r="R55" s="39">
        <f t="shared" si="37"/>
        <v>183.01477161466096</v>
      </c>
      <c r="S55" s="39">
        <f t="shared" si="37"/>
        <v>64.653520448836531</v>
      </c>
      <c r="T55" s="39">
        <f t="shared" si="37"/>
        <v>-1.4554211056157556</v>
      </c>
      <c r="U55" s="39">
        <f t="shared" si="39"/>
        <v>29.93605435538737</v>
      </c>
    </row>
    <row r="56" spans="1:21" x14ac:dyDescent="0.2">
      <c r="A56" s="54"/>
      <c r="B56" s="83"/>
      <c r="C56" s="38" t="s">
        <v>28</v>
      </c>
      <c r="D56" s="39">
        <f t="shared" si="38"/>
        <v>18383.514099783079</v>
      </c>
      <c r="E56" s="39">
        <f t="shared" si="37"/>
        <v>-41.351265711368512</v>
      </c>
      <c r="F56" s="39">
        <f t="shared" si="37"/>
        <v>-11.86817144915355</v>
      </c>
      <c r="G56" s="39">
        <f t="shared" si="37"/>
        <v>-45.671275798651308</v>
      </c>
      <c r="H56" s="39">
        <f t="shared" si="37"/>
        <v>2183.9602139752592</v>
      </c>
      <c r="I56" s="39">
        <f t="shared" si="37"/>
        <v>25.016925706213627</v>
      </c>
      <c r="J56" s="39">
        <f t="shared" si="37"/>
        <v>34.521716857550587</v>
      </c>
      <c r="K56" s="39">
        <f t="shared" si="37"/>
        <v>-1.8081006565217876</v>
      </c>
      <c r="L56" s="39">
        <f t="shared" si="37"/>
        <v>67.239392421670345</v>
      </c>
      <c r="M56" s="39">
        <f t="shared" si="37"/>
        <v>39.593396065148852</v>
      </c>
      <c r="N56" s="39">
        <f t="shared" si="37"/>
        <v>-4.0769714902475584</v>
      </c>
      <c r="O56" s="39" t="str">
        <f t="shared" si="37"/>
        <v>--</v>
      </c>
      <c r="P56" s="39" t="str">
        <f t="shared" si="37"/>
        <v>--</v>
      </c>
      <c r="Q56" s="39">
        <f t="shared" si="37"/>
        <v>-29.910152740341417</v>
      </c>
      <c r="R56" s="39">
        <f t="shared" si="37"/>
        <v>71.719437678930063</v>
      </c>
      <c r="S56" s="39">
        <f t="shared" si="37"/>
        <v>298.82550544323487</v>
      </c>
      <c r="T56" s="39">
        <f t="shared" si="37"/>
        <v>-64.834225533136177</v>
      </c>
      <c r="U56" s="39" t="str">
        <f t="shared" si="39"/>
        <v>--</v>
      </c>
    </row>
    <row r="57" spans="1:21" x14ac:dyDescent="0.2">
      <c r="A57" s="54"/>
      <c r="B57" s="83"/>
      <c r="C57" s="38" t="s">
        <v>28</v>
      </c>
      <c r="D57" s="39" t="str">
        <f t="shared" si="38"/>
        <v>--</v>
      </c>
      <c r="E57" s="39">
        <f t="shared" si="37"/>
        <v>-95.636035313001599</v>
      </c>
      <c r="F57" s="39">
        <f t="shared" si="37"/>
        <v>84.252873563218401</v>
      </c>
      <c r="G57" s="39">
        <f t="shared" si="37"/>
        <v>5629.2576419213974</v>
      </c>
      <c r="H57" s="39">
        <f t="shared" si="37"/>
        <v>-10.037020905923342</v>
      </c>
      <c r="I57" s="39">
        <f t="shared" si="37"/>
        <v>-45.009803684248752</v>
      </c>
      <c r="J57" s="39">
        <f t="shared" si="37"/>
        <v>762.70194127745731</v>
      </c>
      <c r="K57" s="39">
        <f t="shared" si="37"/>
        <v>124.68415144402493</v>
      </c>
      <c r="L57" s="39">
        <f t="shared" si="37"/>
        <v>-40.072353838886677</v>
      </c>
      <c r="M57" s="39">
        <f t="shared" si="37"/>
        <v>10.910327683101983</v>
      </c>
      <c r="N57" s="39">
        <f t="shared" si="37"/>
        <v>133.98719050409417</v>
      </c>
      <c r="O57" s="39" t="str">
        <f t="shared" si="37"/>
        <v>--</v>
      </c>
      <c r="P57" s="39" t="str">
        <f t="shared" si="37"/>
        <v>--</v>
      </c>
      <c r="Q57" s="39">
        <f t="shared" si="37"/>
        <v>35.057364647876312</v>
      </c>
      <c r="R57" s="39">
        <f t="shared" si="37"/>
        <v>-38.049204847226889</v>
      </c>
      <c r="S57" s="39">
        <f t="shared" si="37"/>
        <v>55.038752050927059</v>
      </c>
      <c r="T57" s="39">
        <f t="shared" si="37"/>
        <v>206.38780659882667</v>
      </c>
      <c r="U57" s="39" t="str">
        <f t="shared" si="39"/>
        <v>--</v>
      </c>
    </row>
    <row r="58" spans="1:21" x14ac:dyDescent="0.2">
      <c r="A58" s="54"/>
      <c r="B58" s="83"/>
      <c r="C58" s="38" t="s">
        <v>28</v>
      </c>
      <c r="D58" s="39" t="str">
        <f t="shared" si="38"/>
        <v>--</v>
      </c>
      <c r="E58" s="39" t="str">
        <f t="shared" si="37"/>
        <v>--</v>
      </c>
      <c r="F58" s="39" t="str">
        <f t="shared" si="37"/>
        <v>--</v>
      </c>
      <c r="G58" s="39" t="str">
        <f t="shared" si="37"/>
        <v>--</v>
      </c>
      <c r="H58" s="39">
        <f t="shared" si="37"/>
        <v>54.667242869490025</v>
      </c>
      <c r="I58" s="39">
        <f t="shared" si="37"/>
        <v>-59.791686069976095</v>
      </c>
      <c r="J58" s="39">
        <f t="shared" si="37"/>
        <v>-88.630660541250052</v>
      </c>
      <c r="K58" s="39">
        <f t="shared" si="37"/>
        <v>3566.2818336162986</v>
      </c>
      <c r="L58" s="39">
        <f t="shared" si="37"/>
        <v>-77.732189826992183</v>
      </c>
      <c r="M58" s="39">
        <f t="shared" si="37"/>
        <v>6.7587239529177054</v>
      </c>
      <c r="N58" s="39">
        <f t="shared" si="37"/>
        <v>3051.3791491351094</v>
      </c>
      <c r="O58" s="39" t="str">
        <f t="shared" si="37"/>
        <v>--</v>
      </c>
      <c r="P58" s="39" t="str">
        <f t="shared" si="37"/>
        <v>--</v>
      </c>
      <c r="Q58" s="39">
        <f t="shared" si="37"/>
        <v>204.32532410235524</v>
      </c>
      <c r="R58" s="39">
        <f t="shared" si="37"/>
        <v>-75.044002713578109</v>
      </c>
      <c r="S58" s="39">
        <f t="shared" si="37"/>
        <v>-16.780862726406099</v>
      </c>
      <c r="T58" s="39">
        <f t="shared" si="37"/>
        <v>352.25434043314834</v>
      </c>
      <c r="U58" s="39" t="str">
        <f t="shared" si="39"/>
        <v>--</v>
      </c>
    </row>
    <row r="59" spans="1:21" x14ac:dyDescent="0.2">
      <c r="A59" s="54"/>
      <c r="B59" s="83"/>
      <c r="C59" s="38" t="s">
        <v>28</v>
      </c>
      <c r="D59" s="39" t="str">
        <f t="shared" si="38"/>
        <v>--</v>
      </c>
      <c r="E59" s="39" t="str">
        <f t="shared" si="37"/>
        <v>--</v>
      </c>
      <c r="F59" s="39" t="str">
        <f t="shared" si="37"/>
        <v>--</v>
      </c>
      <c r="G59" s="39">
        <f t="shared" si="37"/>
        <v>51.348483508709876</v>
      </c>
      <c r="H59" s="39">
        <f t="shared" si="37"/>
        <v>-100</v>
      </c>
      <c r="I59" s="39" t="str">
        <f t="shared" si="37"/>
        <v>--</v>
      </c>
      <c r="J59" s="39">
        <f t="shared" si="37"/>
        <v>-32.866776758498773</v>
      </c>
      <c r="K59" s="39">
        <f t="shared" si="37"/>
        <v>70.450358683166797</v>
      </c>
      <c r="L59" s="39">
        <f t="shared" si="37"/>
        <v>178.81432976254808</v>
      </c>
      <c r="M59" s="39">
        <f t="shared" si="37"/>
        <v>-2.69152979859129</v>
      </c>
      <c r="N59" s="39">
        <f t="shared" si="37"/>
        <v>-29.305201789308683</v>
      </c>
      <c r="O59" s="39" t="str">
        <f t="shared" si="37"/>
        <v>--</v>
      </c>
      <c r="P59" s="39" t="str">
        <f t="shared" si="37"/>
        <v>--</v>
      </c>
      <c r="Q59" s="39">
        <f t="shared" si="37"/>
        <v>176.50492054701147</v>
      </c>
      <c r="R59" s="39">
        <f t="shared" si="37"/>
        <v>-77.665475163318135</v>
      </c>
      <c r="S59" s="39">
        <f t="shared" si="37"/>
        <v>564.0383554083885</v>
      </c>
      <c r="T59" s="39">
        <f t="shared" si="37"/>
        <v>88.199544977612476</v>
      </c>
      <c r="U59" s="39">
        <f t="shared" si="39"/>
        <v>2.0747084157215312</v>
      </c>
    </row>
    <row r="60" spans="1:21" x14ac:dyDescent="0.2">
      <c r="A60" s="54"/>
      <c r="B60" s="83"/>
      <c r="C60" s="38" t="s">
        <v>28</v>
      </c>
      <c r="D60" s="39">
        <f t="shared" si="38"/>
        <v>231.13027871122972</v>
      </c>
      <c r="E60" s="39">
        <f t="shared" si="37"/>
        <v>19.30150467478704</v>
      </c>
      <c r="F60" s="39">
        <f t="shared" si="37"/>
        <v>-48.636326553003187</v>
      </c>
      <c r="G60" s="39">
        <f t="shared" si="37"/>
        <v>8.6303441580625417</v>
      </c>
      <c r="H60" s="39">
        <f t="shared" si="37"/>
        <v>313.91596998793096</v>
      </c>
      <c r="I60" s="39">
        <f t="shared" si="37"/>
        <v>24.338036635694337</v>
      </c>
      <c r="J60" s="39">
        <f t="shared" si="37"/>
        <v>46.692685101221457</v>
      </c>
      <c r="K60" s="39">
        <f t="shared" si="37"/>
        <v>-20.542624334122607</v>
      </c>
      <c r="L60" s="39">
        <f t="shared" si="37"/>
        <v>45.879097240060929</v>
      </c>
      <c r="M60" s="39">
        <f t="shared" si="37"/>
        <v>-12.279646847270399</v>
      </c>
      <c r="N60" s="39">
        <f t="shared" si="37"/>
        <v>119.98353524564988</v>
      </c>
      <c r="O60" s="39" t="str">
        <f t="shared" si="37"/>
        <v>--</v>
      </c>
      <c r="P60" s="39" t="str">
        <f t="shared" si="37"/>
        <v>--</v>
      </c>
      <c r="Q60" s="39">
        <f t="shared" si="37"/>
        <v>-54.404124915765728</v>
      </c>
      <c r="R60" s="39">
        <f t="shared" si="37"/>
        <v>-17.542161610218585</v>
      </c>
      <c r="S60" s="39">
        <f t="shared" si="37"/>
        <v>-12.559800601750212</v>
      </c>
      <c r="T60" s="39">
        <f t="shared" si="37"/>
        <v>54.285419866568418</v>
      </c>
      <c r="U60" s="39">
        <f t="shared" si="39"/>
        <v>7.6856772575580266</v>
      </c>
    </row>
    <row r="61" spans="1:21" x14ac:dyDescent="0.2">
      <c r="A61" s="54"/>
      <c r="B61" s="83"/>
      <c r="C61" s="38" t="s">
        <v>28</v>
      </c>
      <c r="D61" s="39">
        <f t="shared" si="38"/>
        <v>245.51554191945132</v>
      </c>
      <c r="E61" s="39">
        <f t="shared" si="37"/>
        <v>16.444061213854326</v>
      </c>
      <c r="F61" s="39">
        <f t="shared" si="37"/>
        <v>-47.633849084208634</v>
      </c>
      <c r="G61" s="39">
        <f t="shared" si="37"/>
        <v>19.677093711616806</v>
      </c>
      <c r="H61" s="39">
        <f t="shared" si="37"/>
        <v>300.17597084037641</v>
      </c>
      <c r="I61" s="39">
        <f t="shared" si="37"/>
        <v>25.893804048301348</v>
      </c>
      <c r="J61" s="39">
        <f t="shared" si="37"/>
        <v>46.96824822101226</v>
      </c>
      <c r="K61" s="39">
        <f t="shared" si="37"/>
        <v>-13.754858207093378</v>
      </c>
      <c r="L61" s="39">
        <f t="shared" si="37"/>
        <v>46.751284240448229</v>
      </c>
      <c r="M61" s="39">
        <f t="shared" si="37"/>
        <v>-5.7771422407279402</v>
      </c>
      <c r="N61" s="39">
        <f t="shared" si="37"/>
        <v>98.018283196362944</v>
      </c>
      <c r="O61" s="39" t="str">
        <f t="shared" si="37"/>
        <v>--</v>
      </c>
      <c r="P61" s="39" t="str">
        <f t="shared" si="37"/>
        <v>--</v>
      </c>
      <c r="Q61" s="39">
        <f t="shared" si="37"/>
        <v>-24.063946410359961</v>
      </c>
      <c r="R61" s="39">
        <f t="shared" si="37"/>
        <v>-24.154067416332239</v>
      </c>
      <c r="S61" s="39">
        <f t="shared" si="37"/>
        <v>32.973238507591844</v>
      </c>
      <c r="T61" s="39">
        <f t="shared" si="37"/>
        <v>61.743723890545283</v>
      </c>
      <c r="U61" s="39">
        <f t="shared" si="39"/>
        <v>13.190803382196577</v>
      </c>
    </row>
    <row r="62" spans="1:21" x14ac:dyDescent="0.2">
      <c r="A62" s="54"/>
      <c r="B62" s="35" t="s">
        <v>79</v>
      </c>
      <c r="C62" s="38" t="s">
        <v>28</v>
      </c>
      <c r="D62" s="39">
        <f t="shared" si="38"/>
        <v>-41.875922767625042</v>
      </c>
      <c r="E62" s="39">
        <f t="shared" si="37"/>
        <v>56.763086774030711</v>
      </c>
      <c r="F62" s="39">
        <f t="shared" si="37"/>
        <v>22.876537050503075</v>
      </c>
      <c r="G62" s="39">
        <f t="shared" si="37"/>
        <v>131.90982701241018</v>
      </c>
      <c r="H62" s="39">
        <f t="shared" si="37"/>
        <v>21.119285746407783</v>
      </c>
      <c r="I62" s="39">
        <f t="shared" si="37"/>
        <v>2.4666513766599962</v>
      </c>
      <c r="J62" s="39">
        <f t="shared" si="37"/>
        <v>221.8951783021048</v>
      </c>
      <c r="K62" s="39">
        <f t="shared" si="37"/>
        <v>20.784424040141332</v>
      </c>
      <c r="L62" s="39">
        <f t="shared" si="37"/>
        <v>50.707524825995904</v>
      </c>
      <c r="M62" s="39">
        <f t="shared" si="37"/>
        <v>-0.83312555591872695</v>
      </c>
      <c r="N62" s="39">
        <f t="shared" si="37"/>
        <v>-8.153656550094496</v>
      </c>
      <c r="O62" s="39">
        <f t="shared" si="37"/>
        <v>-15.709779239627238</v>
      </c>
      <c r="P62" s="39">
        <f t="shared" si="37"/>
        <v>11.468100116108431</v>
      </c>
      <c r="Q62" s="39">
        <f t="shared" si="37"/>
        <v>-25.929922580913043</v>
      </c>
      <c r="R62" s="39">
        <f t="shared" si="37"/>
        <v>23.697852409133219</v>
      </c>
      <c r="S62" s="39">
        <f t="shared" si="37"/>
        <v>7.3790644222485611</v>
      </c>
      <c r="T62" s="39">
        <f t="shared" si="37"/>
        <v>-15.13884266121643</v>
      </c>
      <c r="U62" s="39">
        <f t="shared" si="39"/>
        <v>17.8546605453312</v>
      </c>
    </row>
    <row r="63" spans="1:21" x14ac:dyDescent="0.2">
      <c r="A63" s="54"/>
      <c r="B63" s="35" t="s">
        <v>80</v>
      </c>
      <c r="C63" s="38" t="s">
        <v>28</v>
      </c>
      <c r="D63" s="39">
        <f t="shared" si="38"/>
        <v>-34.909909479735674</v>
      </c>
      <c r="E63" s="39">
        <f t="shared" si="37"/>
        <v>-11.430621691329961</v>
      </c>
      <c r="F63" s="39">
        <f t="shared" si="37"/>
        <v>147.69318121676088</v>
      </c>
      <c r="G63" s="39">
        <f t="shared" si="37"/>
        <v>132.29664375214756</v>
      </c>
      <c r="H63" s="39">
        <f t="shared" si="37"/>
        <v>33.89497695201095</v>
      </c>
      <c r="I63" s="39">
        <f t="shared" si="37"/>
        <v>40.746087476020563</v>
      </c>
      <c r="J63" s="39">
        <f t="shared" si="37"/>
        <v>77.532537362500506</v>
      </c>
      <c r="K63" s="39">
        <f t="shared" si="37"/>
        <v>12.751738529420464</v>
      </c>
      <c r="L63" s="39">
        <f t="shared" si="37"/>
        <v>112.7439698884034</v>
      </c>
      <c r="M63" s="39">
        <f t="shared" si="37"/>
        <v>3.9499518173671078</v>
      </c>
      <c r="N63" s="39">
        <f t="shared" si="37"/>
        <v>15.330225624318388</v>
      </c>
      <c r="O63" s="39">
        <f t="shared" si="37"/>
        <v>14.381025156568057</v>
      </c>
      <c r="P63" s="39">
        <f t="shared" si="37"/>
        <v>-39.441907058714264</v>
      </c>
      <c r="Q63" s="39">
        <f t="shared" si="37"/>
        <v>-11.513755317635685</v>
      </c>
      <c r="R63" s="39">
        <f t="shared" si="37"/>
        <v>72.437635849964295</v>
      </c>
      <c r="S63" s="39">
        <f t="shared" si="37"/>
        <v>10.207031026555896</v>
      </c>
      <c r="T63" s="39">
        <f t="shared" si="37"/>
        <v>-15.26619444744459</v>
      </c>
      <c r="U63" s="39">
        <f t="shared" si="39"/>
        <v>14.611413090507881</v>
      </c>
    </row>
    <row r="64" spans="1:21" x14ac:dyDescent="0.2">
      <c r="A64" s="54"/>
      <c r="B64" s="35" t="s">
        <v>81</v>
      </c>
      <c r="C64" s="38" t="s">
        <v>28</v>
      </c>
      <c r="D64" s="39">
        <f t="shared" si="38"/>
        <v>-40.313282110282444</v>
      </c>
      <c r="E64" s="39">
        <f t="shared" ref="E64:T64" si="40">IFERROR(IF(D25=0,"--",(E25/D25)*100-100),"--")</f>
        <v>40.08077216734506</v>
      </c>
      <c r="F64" s="39">
        <f t="shared" si="40"/>
        <v>42.182415596202986</v>
      </c>
      <c r="G64" s="39">
        <f t="shared" si="40"/>
        <v>132.01405647309289</v>
      </c>
      <c r="H64" s="39">
        <f t="shared" si="40"/>
        <v>24.565944400666638</v>
      </c>
      <c r="I64" s="39">
        <f t="shared" si="40"/>
        <v>13.567197856270028</v>
      </c>
      <c r="J64" s="39">
        <f t="shared" si="40"/>
        <v>170.01313554495255</v>
      </c>
      <c r="K64" s="39">
        <f t="shared" si="40"/>
        <v>18.886337186835277</v>
      </c>
      <c r="L64" s="39">
        <f t="shared" si="40"/>
        <v>64.610044557674684</v>
      </c>
      <c r="M64" s="39">
        <f t="shared" si="40"/>
        <v>0.5522099013243178</v>
      </c>
      <c r="N64" s="39">
        <f t="shared" si="40"/>
        <v>-1.1221220979146835</v>
      </c>
      <c r="O64" s="39">
        <f t="shared" si="40"/>
        <v>-5.2008608738795061</v>
      </c>
      <c r="P64" s="39">
        <f t="shared" si="40"/>
        <v>-9.9843534301934511</v>
      </c>
      <c r="Q64" s="39">
        <f t="shared" si="40"/>
        <v>-21.843175045511856</v>
      </c>
      <c r="R64" s="39">
        <f t="shared" si="40"/>
        <v>39.340866913534683</v>
      </c>
      <c r="S64" s="39">
        <f t="shared" si="40"/>
        <v>8.5022840426281618</v>
      </c>
      <c r="T64" s="39">
        <f t="shared" si="40"/>
        <v>-15.190219321236626</v>
      </c>
      <c r="U64" s="39" t="str">
        <f t="shared" si="39"/>
        <v>--</v>
      </c>
    </row>
    <row r="65" spans="1:21" ht="13.5" thickBot="1" x14ac:dyDescent="0.25">
      <c r="A65" s="107"/>
      <c r="B65" s="55"/>
      <c r="C65" s="107"/>
      <c r="D65" s="55"/>
      <c r="E65" s="55"/>
      <c r="F65" s="55"/>
      <c r="G65" s="55"/>
      <c r="H65" s="55"/>
      <c r="I65" s="55"/>
      <c r="J65" s="55"/>
      <c r="K65" s="55"/>
      <c r="L65" s="55"/>
      <c r="M65" s="55"/>
      <c r="N65" s="55"/>
      <c r="O65" s="55"/>
      <c r="P65" s="55"/>
      <c r="Q65" s="55"/>
      <c r="R65" s="55"/>
      <c r="S65" s="55"/>
      <c r="T65" s="55"/>
      <c r="U65" s="107"/>
    </row>
    <row r="66" spans="1:21" ht="13.5" thickTop="1" x14ac:dyDescent="0.2">
      <c r="A66" s="13" t="s">
        <v>668</v>
      </c>
      <c r="B66" s="13"/>
      <c r="C66" s="37"/>
      <c r="D66" s="37"/>
      <c r="E66" s="37"/>
      <c r="F66" s="37"/>
      <c r="G66" s="37"/>
      <c r="H66" s="37"/>
      <c r="I66" s="37"/>
      <c r="J66" s="37"/>
      <c r="K66" s="37"/>
      <c r="L66" s="37"/>
      <c r="M66" s="37"/>
      <c r="N66" s="37"/>
      <c r="O66" s="37"/>
      <c r="P66" s="37"/>
      <c r="Q66" s="37"/>
      <c r="R66" s="37"/>
      <c r="S66" s="37"/>
      <c r="T66" s="37"/>
      <c r="U66" s="37"/>
    </row>
  </sheetData>
  <mergeCells count="6">
    <mergeCell ref="C46:U47"/>
    <mergeCell ref="B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6"/>
  <sheetViews>
    <sheetView topLeftCell="A25"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3" width="11.42578125" style="1" bestFit="1" customWidth="1"/>
    <col min="4" max="6" width="12.140625" style="1" bestFit="1" customWidth="1"/>
    <col min="7" max="7" width="13.140625" style="1" bestFit="1" customWidth="1"/>
    <col min="8" max="8" width="12.85546875" style="1" bestFit="1" customWidth="1"/>
    <col min="9" max="9" width="13.140625" style="1" bestFit="1" customWidth="1"/>
    <col min="10" max="10" width="13.42578125" style="1" bestFit="1" customWidth="1"/>
    <col min="11" max="11" width="11.42578125" style="1" bestFit="1" customWidth="1"/>
    <col min="12" max="18" width="11.42578125" style="1" customWidth="1"/>
    <col min="19" max="16384" width="10.85546875" style="1"/>
  </cols>
  <sheetData>
    <row r="1" spans="1:24" x14ac:dyDescent="0.2">
      <c r="A1" s="5" t="s">
        <v>75</v>
      </c>
      <c r="V1" s="62"/>
      <c r="W1" s="62"/>
      <c r="X1" s="62"/>
    </row>
    <row r="2" spans="1:24" x14ac:dyDescent="0.2">
      <c r="B2" s="110"/>
      <c r="C2" s="201" t="s">
        <v>154</v>
      </c>
      <c r="D2" s="201"/>
      <c r="E2" s="201"/>
      <c r="F2" s="201"/>
      <c r="G2" s="201"/>
      <c r="H2" s="201"/>
      <c r="I2" s="201"/>
      <c r="J2" s="201"/>
      <c r="K2" s="201"/>
      <c r="L2" s="201"/>
      <c r="M2" s="201"/>
      <c r="N2" s="201"/>
      <c r="O2" s="201"/>
      <c r="P2" s="201"/>
      <c r="Q2" s="201"/>
      <c r="R2" s="201"/>
      <c r="S2" s="201"/>
      <c r="T2" s="201"/>
      <c r="U2" s="201"/>
      <c r="V2" s="34"/>
      <c r="W2" s="34"/>
      <c r="X2" s="34"/>
    </row>
    <row r="3" spans="1:24" x14ac:dyDescent="0.2">
      <c r="A3" s="105"/>
      <c r="B3" s="105"/>
      <c r="C3" s="105"/>
      <c r="D3" s="105"/>
      <c r="E3" s="105"/>
      <c r="F3" s="105"/>
      <c r="G3" s="30"/>
      <c r="H3" s="30"/>
      <c r="I3" s="30"/>
      <c r="J3" s="30"/>
      <c r="K3" s="30"/>
      <c r="L3" s="30"/>
      <c r="M3" s="30"/>
      <c r="N3" s="30"/>
      <c r="O3" s="30"/>
      <c r="P3" s="30"/>
      <c r="Q3" s="30"/>
      <c r="R3" s="30"/>
      <c r="S3" s="30"/>
      <c r="T3" s="30"/>
      <c r="U3" s="30"/>
      <c r="V3" s="63"/>
      <c r="W3" s="63"/>
      <c r="X3" s="63"/>
    </row>
    <row r="4" spans="1:24" x14ac:dyDescent="0.2">
      <c r="B4" s="110"/>
      <c r="C4" s="201" t="s">
        <v>765</v>
      </c>
      <c r="D4" s="201"/>
      <c r="E4" s="201"/>
      <c r="F4" s="201"/>
      <c r="G4" s="201"/>
      <c r="H4" s="201"/>
      <c r="I4" s="201"/>
      <c r="J4" s="201"/>
      <c r="K4" s="201"/>
      <c r="L4" s="201"/>
      <c r="M4" s="201"/>
      <c r="N4" s="201"/>
      <c r="O4" s="201"/>
      <c r="P4" s="201"/>
      <c r="Q4" s="201"/>
      <c r="R4" s="201"/>
      <c r="S4" s="201"/>
      <c r="T4" s="201"/>
      <c r="U4" s="201"/>
      <c r="V4" s="34"/>
      <c r="W4" s="34"/>
      <c r="X4" s="34"/>
    </row>
    <row r="5" spans="1:24" ht="13.5" thickBot="1" x14ac:dyDescent="0.25">
      <c r="A5" s="34"/>
      <c r="B5" s="32"/>
      <c r="C5" s="208" t="s">
        <v>106</v>
      </c>
      <c r="D5" s="208"/>
      <c r="E5" s="208"/>
      <c r="F5" s="208"/>
      <c r="G5" s="208"/>
      <c r="H5" s="208"/>
      <c r="I5" s="208"/>
      <c r="J5" s="208"/>
      <c r="K5" s="208"/>
      <c r="L5" s="208"/>
      <c r="M5" s="208"/>
      <c r="N5" s="208"/>
      <c r="O5" s="208"/>
      <c r="P5" s="208"/>
      <c r="Q5" s="208"/>
      <c r="R5" s="208"/>
      <c r="S5" s="208"/>
      <c r="T5" s="208"/>
      <c r="U5" s="208"/>
      <c r="V5" s="63"/>
      <c r="W5" s="63"/>
      <c r="X5" s="63"/>
    </row>
    <row r="6" spans="1:24"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c r="V6" s="34"/>
      <c r="W6" s="34"/>
      <c r="X6" s="34"/>
    </row>
    <row r="7" spans="1:24" x14ac:dyDescent="0.2">
      <c r="A7" s="109"/>
      <c r="C7" s="204" t="s">
        <v>27</v>
      </c>
      <c r="D7" s="204"/>
      <c r="E7" s="204"/>
      <c r="F7" s="204"/>
      <c r="G7" s="204"/>
      <c r="H7" s="204"/>
      <c r="I7" s="204"/>
      <c r="J7" s="204"/>
      <c r="K7" s="204"/>
      <c r="L7" s="204"/>
      <c r="M7" s="204"/>
      <c r="N7" s="204"/>
      <c r="O7" s="204"/>
      <c r="P7" s="204"/>
      <c r="Q7" s="204"/>
      <c r="R7" s="204"/>
      <c r="S7" s="204"/>
      <c r="T7" s="204"/>
      <c r="U7" s="204"/>
      <c r="V7" s="34"/>
      <c r="W7" s="34"/>
      <c r="X7" s="34"/>
    </row>
    <row r="8" spans="1:24" ht="13.5" thickBot="1" x14ac:dyDescent="0.25">
      <c r="A8" s="109"/>
      <c r="C8" s="205"/>
      <c r="D8" s="205"/>
      <c r="E8" s="205"/>
      <c r="F8" s="205"/>
      <c r="G8" s="205"/>
      <c r="H8" s="205"/>
      <c r="I8" s="205"/>
      <c r="J8" s="205"/>
      <c r="K8" s="205"/>
      <c r="L8" s="205"/>
      <c r="M8" s="205"/>
      <c r="N8" s="205"/>
      <c r="O8" s="205"/>
      <c r="P8" s="205"/>
      <c r="Q8" s="205"/>
      <c r="R8" s="205"/>
      <c r="S8" s="205"/>
      <c r="T8" s="205"/>
      <c r="U8" s="205"/>
      <c r="V8" s="63"/>
      <c r="W8" s="63"/>
      <c r="X8" s="63"/>
    </row>
    <row r="9" spans="1:24" ht="13.5" thickTop="1" x14ac:dyDescent="0.2">
      <c r="B9" s="1" t="s">
        <v>30</v>
      </c>
      <c r="C9" s="27">
        <v>0.79282850000000005</v>
      </c>
      <c r="D9" s="27">
        <v>4.8405665000000004</v>
      </c>
      <c r="E9" s="27">
        <v>3.8830480000000001</v>
      </c>
      <c r="F9" s="27">
        <v>8.9095724999999995</v>
      </c>
      <c r="G9" s="27">
        <v>64.2307895</v>
      </c>
      <c r="H9" s="27">
        <v>110.43414300000001</v>
      </c>
      <c r="I9" s="27">
        <v>222.62794</v>
      </c>
      <c r="J9" s="27">
        <v>730.48078599999997</v>
      </c>
      <c r="K9" s="27">
        <v>686.8067155</v>
      </c>
      <c r="L9" s="27">
        <v>803.74373700000001</v>
      </c>
      <c r="M9" s="27">
        <v>764.73330199999998</v>
      </c>
      <c r="N9" s="27">
        <v>726.44162900000003</v>
      </c>
      <c r="O9" s="27">
        <v>0</v>
      </c>
      <c r="P9" s="27">
        <v>568.18264199999999</v>
      </c>
      <c r="Q9" s="27">
        <v>318.83449400000001</v>
      </c>
      <c r="R9" s="71">
        <v>375.95515899999998</v>
      </c>
      <c r="S9" s="71">
        <v>392.71953100000002</v>
      </c>
      <c r="T9" s="71">
        <v>427.01378199999999</v>
      </c>
      <c r="U9" s="27">
        <f>(SUM(C9:N9)+P9+Q9+R9)</f>
        <v>5390.8973525000001</v>
      </c>
      <c r="V9" s="47"/>
      <c r="W9" s="47"/>
      <c r="X9" s="47"/>
    </row>
    <row r="10" spans="1:24" x14ac:dyDescent="0.2">
      <c r="B10" s="1" t="s">
        <v>38</v>
      </c>
      <c r="C10" s="27">
        <v>0.867483</v>
      </c>
      <c r="D10" s="27">
        <v>9.7980824999999996</v>
      </c>
      <c r="E10" s="27">
        <v>12.501958500000001</v>
      </c>
      <c r="F10" s="27">
        <v>38.182635500000004</v>
      </c>
      <c r="G10" s="27">
        <v>184.605999</v>
      </c>
      <c r="H10" s="27">
        <v>305.08801</v>
      </c>
      <c r="I10" s="27">
        <v>497.43901399999999</v>
      </c>
      <c r="J10" s="27">
        <v>696.12506450000001</v>
      </c>
      <c r="K10" s="27">
        <v>648.41827650000005</v>
      </c>
      <c r="L10" s="27">
        <v>1116.713303</v>
      </c>
      <c r="M10" s="27">
        <v>1554.436972</v>
      </c>
      <c r="N10" s="27">
        <v>1993.1742839999999</v>
      </c>
      <c r="O10" s="27">
        <v>1133.3308800000002</v>
      </c>
      <c r="P10" s="27">
        <v>1131.585075</v>
      </c>
      <c r="Q10" s="27">
        <v>847.00634500000001</v>
      </c>
      <c r="R10" s="71">
        <v>1197.3250880000001</v>
      </c>
      <c r="S10" s="71">
        <v>1115.310401</v>
      </c>
      <c r="T10" s="71">
        <v>848.943712</v>
      </c>
      <c r="U10" s="27">
        <f t="shared" ref="U10:U25" si="0">(SUM(C10:N10)+P10+Q10+R10)</f>
        <v>10233.2675905</v>
      </c>
      <c r="V10" s="47"/>
      <c r="W10" s="47"/>
      <c r="X10" s="47"/>
    </row>
    <row r="11" spans="1:24" x14ac:dyDescent="0.2">
      <c r="B11" s="1" t="s">
        <v>29</v>
      </c>
      <c r="C11" s="27">
        <v>27.570877500000002</v>
      </c>
      <c r="D11" s="27">
        <v>22.059170999999999</v>
      </c>
      <c r="E11" s="27">
        <v>24.020488499999999</v>
      </c>
      <c r="F11" s="27">
        <v>40.684517</v>
      </c>
      <c r="G11" s="27">
        <v>202.95965799999999</v>
      </c>
      <c r="H11" s="27">
        <v>266.8838945</v>
      </c>
      <c r="I11" s="27">
        <v>299.34561400000001</v>
      </c>
      <c r="J11" s="27">
        <v>307.873895</v>
      </c>
      <c r="K11" s="27">
        <v>335.41256149999998</v>
      </c>
      <c r="L11" s="27">
        <v>593.98701600000004</v>
      </c>
      <c r="M11" s="27">
        <v>502.87407899999999</v>
      </c>
      <c r="N11" s="27">
        <v>500.816104</v>
      </c>
      <c r="O11" s="27">
        <v>270.14012199999996</v>
      </c>
      <c r="P11" s="27">
        <v>251.382205</v>
      </c>
      <c r="Q11" s="27">
        <v>195.574603</v>
      </c>
      <c r="R11" s="71">
        <v>230.508802</v>
      </c>
      <c r="S11" s="71">
        <v>180.28206499999999</v>
      </c>
      <c r="T11" s="71">
        <v>170.06647799999999</v>
      </c>
      <c r="U11" s="27">
        <f t="shared" si="0"/>
        <v>3801.9534859999999</v>
      </c>
      <c r="V11" s="47"/>
      <c r="W11" s="47"/>
      <c r="X11" s="47"/>
    </row>
    <row r="12" spans="1:24" x14ac:dyDescent="0.2">
      <c r="B12" s="1" t="s">
        <v>34</v>
      </c>
      <c r="C12" s="27">
        <v>8.7592420000000004</v>
      </c>
      <c r="D12" s="27">
        <v>82.349603500000001</v>
      </c>
      <c r="E12" s="27">
        <v>120.457047</v>
      </c>
      <c r="F12" s="27">
        <v>184.12108449999999</v>
      </c>
      <c r="G12" s="27">
        <v>197.2223535</v>
      </c>
      <c r="H12" s="27">
        <v>234.844446</v>
      </c>
      <c r="I12" s="27">
        <v>290.55858799999999</v>
      </c>
      <c r="J12" s="27">
        <v>237.81777550000001</v>
      </c>
      <c r="K12" s="27">
        <v>294.08815800000002</v>
      </c>
      <c r="L12" s="27">
        <v>593.72814300000005</v>
      </c>
      <c r="M12" s="27">
        <v>675.21946700000001</v>
      </c>
      <c r="N12" s="27">
        <v>811.71211200000005</v>
      </c>
      <c r="O12" s="27">
        <v>343.42701</v>
      </c>
      <c r="P12" s="27">
        <v>342.86930799999999</v>
      </c>
      <c r="Q12" s="27">
        <v>296.10117700000001</v>
      </c>
      <c r="R12" s="71">
        <v>345.56018799999998</v>
      </c>
      <c r="S12" s="71">
        <v>219.38116600000001</v>
      </c>
      <c r="T12" s="71">
        <v>187.652905</v>
      </c>
      <c r="U12" s="27">
        <f t="shared" si="0"/>
        <v>4715.4086930000003</v>
      </c>
      <c r="V12" s="47"/>
      <c r="W12" s="47"/>
      <c r="X12" s="47"/>
    </row>
    <row r="13" spans="1:24" x14ac:dyDescent="0.2">
      <c r="B13" s="35" t="s">
        <v>760</v>
      </c>
      <c r="C13" s="27">
        <v>1.979916</v>
      </c>
      <c r="D13" s="27">
        <v>19.610582000000001</v>
      </c>
      <c r="E13" s="27">
        <v>24.3395115</v>
      </c>
      <c r="F13" s="27">
        <v>78.012727499999997</v>
      </c>
      <c r="G13" s="27">
        <v>178.05738450000001</v>
      </c>
      <c r="H13" s="27">
        <v>272.30889350000001</v>
      </c>
      <c r="I13" s="27">
        <v>231.62914599999999</v>
      </c>
      <c r="J13" s="27">
        <v>296.23713450000002</v>
      </c>
      <c r="K13" s="27">
        <v>256.35267700000003</v>
      </c>
      <c r="L13" s="27">
        <v>592.131077</v>
      </c>
      <c r="M13" s="27">
        <v>1014.53674</v>
      </c>
      <c r="N13" s="27">
        <v>1225.642296</v>
      </c>
      <c r="O13" s="27">
        <v>0</v>
      </c>
      <c r="P13" s="27">
        <v>981.77571799999998</v>
      </c>
      <c r="Q13" s="27">
        <v>788.97407099999998</v>
      </c>
      <c r="R13" s="71">
        <v>791.46576800000003</v>
      </c>
      <c r="S13" s="71">
        <v>1316.3397729999999</v>
      </c>
      <c r="T13" s="71">
        <v>960.49711400000001</v>
      </c>
      <c r="U13" s="27">
        <f t="shared" si="0"/>
        <v>6753.0536425</v>
      </c>
      <c r="V13" s="47"/>
      <c r="W13" s="47"/>
      <c r="X13" s="47"/>
    </row>
    <row r="14" spans="1:24" x14ac:dyDescent="0.2">
      <c r="B14" s="1" t="s">
        <v>44</v>
      </c>
      <c r="C14" s="27">
        <v>4.9347500000000002E-2</v>
      </c>
      <c r="D14" s="27">
        <v>0.99479099999999998</v>
      </c>
      <c r="E14" s="27">
        <v>1.014974</v>
      </c>
      <c r="F14" s="27">
        <v>0.25856750000000001</v>
      </c>
      <c r="G14" s="27">
        <v>0.23728150000000001</v>
      </c>
      <c r="H14" s="27">
        <v>0.42733199999999999</v>
      </c>
      <c r="I14" s="27">
        <v>0.36303150000000001</v>
      </c>
      <c r="J14" s="27">
        <v>5.9765649999999999</v>
      </c>
      <c r="K14" s="27">
        <v>1.7746575</v>
      </c>
      <c r="L14" s="27">
        <v>5.1751360000000002</v>
      </c>
      <c r="M14" s="27">
        <v>6.2464979999999999</v>
      </c>
      <c r="N14" s="27">
        <v>7.3157009999999998</v>
      </c>
      <c r="O14" s="27">
        <v>2.7481430000000002</v>
      </c>
      <c r="P14" s="27">
        <v>2.546554</v>
      </c>
      <c r="Q14" s="27">
        <v>1.5332399999999999</v>
      </c>
      <c r="R14" s="71">
        <v>18.610309999999998</v>
      </c>
      <c r="S14" s="71">
        <v>11.037025999999999</v>
      </c>
      <c r="T14" s="71">
        <v>10.211459</v>
      </c>
      <c r="U14" s="27">
        <f t="shared" si="0"/>
        <v>52.523986499999999</v>
      </c>
      <c r="V14" s="47"/>
      <c r="W14" s="47"/>
      <c r="X14" s="47"/>
    </row>
    <row r="15" spans="1:24" x14ac:dyDescent="0.2">
      <c r="A15" s="1" t="s">
        <v>105</v>
      </c>
      <c r="B15" s="1" t="s">
        <v>792</v>
      </c>
      <c r="C15" s="27">
        <v>9.8695000000000005E-2</v>
      </c>
      <c r="D15" s="27">
        <v>2.0027240000000002</v>
      </c>
      <c r="E15" s="27">
        <v>2.472</v>
      </c>
      <c r="F15" s="27">
        <v>0.53884500000000002</v>
      </c>
      <c r="G15" s="27">
        <v>0.82330999999999999</v>
      </c>
      <c r="H15" s="27">
        <v>1.2621500000000001</v>
      </c>
      <c r="I15" s="27">
        <v>1.3648070000000001</v>
      </c>
      <c r="J15" s="27">
        <v>13.616244</v>
      </c>
      <c r="K15" s="27">
        <v>5.3968030000000002</v>
      </c>
      <c r="L15" s="27">
        <v>7.0031309999999998</v>
      </c>
      <c r="M15" s="27">
        <v>11.103864</v>
      </c>
      <c r="N15" s="27">
        <v>15.953884</v>
      </c>
      <c r="O15" s="172" t="s">
        <v>28</v>
      </c>
      <c r="P15" s="27">
        <v>6.6992019999999997</v>
      </c>
      <c r="Q15" s="27">
        <v>15.254918999999999</v>
      </c>
      <c r="R15" s="71">
        <v>19.324321999999999</v>
      </c>
      <c r="S15" s="71">
        <v>11.625945</v>
      </c>
      <c r="T15" s="71">
        <v>10.268140000000001</v>
      </c>
      <c r="U15" s="27">
        <f t="shared" si="0"/>
        <v>102.9149</v>
      </c>
      <c r="V15" s="47"/>
      <c r="W15" s="47"/>
      <c r="X15" s="47"/>
    </row>
    <row r="16" spans="1:24" x14ac:dyDescent="0.2">
      <c r="B16" s="1" t="s">
        <v>793</v>
      </c>
      <c r="C16" s="27">
        <v>0</v>
      </c>
      <c r="D16" s="27">
        <v>2.0799999999999999E-4</v>
      </c>
      <c r="E16" s="27">
        <v>8.0999999999999996E-4</v>
      </c>
      <c r="F16" s="27">
        <v>1.9999999999999999E-6</v>
      </c>
      <c r="G16" s="27">
        <v>3.5438999999999998E-2</v>
      </c>
      <c r="H16" s="27">
        <v>2.8649999999999998E-2</v>
      </c>
      <c r="I16" s="27">
        <v>6.4504000000000006E-2</v>
      </c>
      <c r="J16" s="27">
        <v>0.112292</v>
      </c>
      <c r="K16" s="27">
        <v>8.8714000000000001E-2</v>
      </c>
      <c r="L16" s="27">
        <v>3.7902999999999999E-2</v>
      </c>
      <c r="M16" s="27">
        <v>2.9925E-2</v>
      </c>
      <c r="N16" s="27">
        <v>0.14551700000000001</v>
      </c>
      <c r="O16" s="172" t="s">
        <v>28</v>
      </c>
      <c r="P16" s="27">
        <v>1.1408E-2</v>
      </c>
      <c r="Q16" s="27">
        <v>6.6680000000000003E-3</v>
      </c>
      <c r="R16" s="71">
        <v>2.7237000000000001E-2</v>
      </c>
      <c r="S16" s="71">
        <v>1.0985999999999999E-2</v>
      </c>
      <c r="T16" s="71">
        <v>1.9473000000000001E-2</v>
      </c>
      <c r="U16" s="27">
        <f t="shared" si="0"/>
        <v>0.58927699999999994</v>
      </c>
      <c r="V16" s="47"/>
      <c r="W16" s="47"/>
      <c r="X16" s="47"/>
    </row>
    <row r="17" spans="1:24" x14ac:dyDescent="0.2">
      <c r="B17" s="1" t="s">
        <v>794</v>
      </c>
      <c r="C17" s="27">
        <v>0</v>
      </c>
      <c r="D17" s="27">
        <v>0</v>
      </c>
      <c r="E17" s="27">
        <v>0</v>
      </c>
      <c r="F17" s="27">
        <v>0</v>
      </c>
      <c r="G17" s="27">
        <v>0</v>
      </c>
      <c r="H17" s="27">
        <v>0</v>
      </c>
      <c r="I17" s="27">
        <v>0</v>
      </c>
      <c r="J17" s="27">
        <v>0</v>
      </c>
      <c r="K17" s="27">
        <v>0</v>
      </c>
      <c r="L17" s="27">
        <v>0</v>
      </c>
      <c r="M17" s="27">
        <v>0</v>
      </c>
      <c r="N17" s="27">
        <v>0</v>
      </c>
      <c r="O17" s="172" t="s">
        <v>28</v>
      </c>
      <c r="P17" s="27">
        <v>0</v>
      </c>
      <c r="Q17" s="27">
        <v>0</v>
      </c>
      <c r="R17" s="71">
        <v>0</v>
      </c>
      <c r="S17" s="71">
        <v>0</v>
      </c>
      <c r="T17" s="71">
        <v>0</v>
      </c>
      <c r="U17" s="27">
        <f t="shared" si="0"/>
        <v>0</v>
      </c>
      <c r="V17" s="47"/>
      <c r="W17" s="47"/>
      <c r="X17" s="47"/>
    </row>
    <row r="18" spans="1:24" x14ac:dyDescent="0.2">
      <c r="B18" s="1" t="s">
        <v>795</v>
      </c>
      <c r="C18" s="27">
        <v>0</v>
      </c>
      <c r="D18" s="27">
        <v>0</v>
      </c>
      <c r="E18" s="27">
        <v>9.9999999999999995E-7</v>
      </c>
      <c r="F18" s="27">
        <v>0</v>
      </c>
      <c r="G18" s="27">
        <v>9.9999999999999995E-7</v>
      </c>
      <c r="H18" s="27">
        <v>0</v>
      </c>
      <c r="I18" s="27">
        <v>0</v>
      </c>
      <c r="J18" s="27">
        <v>0</v>
      </c>
      <c r="K18" s="27">
        <v>0</v>
      </c>
      <c r="L18" s="27">
        <v>0</v>
      </c>
      <c r="M18" s="27">
        <v>0</v>
      </c>
      <c r="N18" s="27">
        <v>0</v>
      </c>
      <c r="O18" s="172" t="s">
        <v>28</v>
      </c>
      <c r="P18" s="27">
        <v>0</v>
      </c>
      <c r="Q18" s="27">
        <v>0</v>
      </c>
      <c r="R18" s="71">
        <v>0</v>
      </c>
      <c r="S18" s="71">
        <v>0</v>
      </c>
      <c r="T18" s="71">
        <v>0</v>
      </c>
      <c r="U18" s="27">
        <f t="shared" si="0"/>
        <v>1.9999999999999999E-6</v>
      </c>
      <c r="V18" s="47"/>
      <c r="W18" s="47"/>
      <c r="X18" s="47"/>
    </row>
    <row r="19" spans="1:24" x14ac:dyDescent="0.2">
      <c r="B19" s="1" t="s">
        <v>796</v>
      </c>
      <c r="C19" s="27">
        <v>0</v>
      </c>
      <c r="D19" s="27">
        <v>0</v>
      </c>
      <c r="E19" s="27">
        <v>0</v>
      </c>
      <c r="F19" s="27">
        <v>0</v>
      </c>
      <c r="G19" s="27">
        <v>0</v>
      </c>
      <c r="H19" s="27">
        <v>0</v>
      </c>
      <c r="I19" s="27">
        <v>0</v>
      </c>
      <c r="J19" s="27">
        <v>0</v>
      </c>
      <c r="K19" s="27">
        <v>0</v>
      </c>
      <c r="L19" s="27">
        <v>0</v>
      </c>
      <c r="M19" s="27">
        <v>0</v>
      </c>
      <c r="N19" s="27">
        <v>0</v>
      </c>
      <c r="O19" s="172" t="s">
        <v>28</v>
      </c>
      <c r="P19" s="27">
        <v>9.3899999999999995E-4</v>
      </c>
      <c r="Q19" s="27">
        <v>5.0000000000000002E-5</v>
      </c>
      <c r="R19" s="71">
        <v>0</v>
      </c>
      <c r="S19" s="71">
        <v>0</v>
      </c>
      <c r="T19" s="71">
        <v>0</v>
      </c>
      <c r="U19" s="27">
        <f t="shared" si="0"/>
        <v>9.8899999999999986E-4</v>
      </c>
      <c r="V19" s="47"/>
      <c r="W19" s="47"/>
      <c r="X19" s="47"/>
    </row>
    <row r="20" spans="1:24" x14ac:dyDescent="0.2">
      <c r="B20" s="1" t="s">
        <v>797</v>
      </c>
      <c r="C20" s="27">
        <v>0</v>
      </c>
      <c r="D20" s="27">
        <v>0</v>
      </c>
      <c r="E20" s="27">
        <v>0</v>
      </c>
      <c r="F20" s="27">
        <v>0</v>
      </c>
      <c r="G20" s="27">
        <v>0</v>
      </c>
      <c r="H20" s="27">
        <v>0</v>
      </c>
      <c r="I20" s="27">
        <v>0</v>
      </c>
      <c r="J20" s="27">
        <v>0</v>
      </c>
      <c r="K20" s="27">
        <v>0</v>
      </c>
      <c r="L20" s="27">
        <v>0</v>
      </c>
      <c r="M20" s="27">
        <v>0</v>
      </c>
      <c r="N20" s="27">
        <v>0</v>
      </c>
      <c r="O20" s="172" t="s">
        <v>28</v>
      </c>
      <c r="P20" s="27">
        <v>7.36E-4</v>
      </c>
      <c r="Q20" s="27">
        <v>0</v>
      </c>
      <c r="R20" s="71">
        <v>0</v>
      </c>
      <c r="S20" s="71">
        <v>0</v>
      </c>
      <c r="T20" s="71">
        <v>0</v>
      </c>
      <c r="U20" s="27">
        <f t="shared" si="0"/>
        <v>7.36E-4</v>
      </c>
      <c r="V20" s="47"/>
      <c r="W20" s="47"/>
      <c r="X20" s="47"/>
    </row>
    <row r="21" spans="1:24" x14ac:dyDescent="0.2">
      <c r="B21" s="1" t="s">
        <v>798</v>
      </c>
      <c r="C21" s="27">
        <v>0</v>
      </c>
      <c r="D21" s="27">
        <v>0</v>
      </c>
      <c r="E21" s="27">
        <v>0</v>
      </c>
      <c r="F21" s="27">
        <v>0</v>
      </c>
      <c r="G21" s="27">
        <v>0</v>
      </c>
      <c r="H21" s="27">
        <v>0</v>
      </c>
      <c r="I21" s="27">
        <v>1.5E-5</v>
      </c>
      <c r="J21" s="27">
        <v>2.1599999999999999E-4</v>
      </c>
      <c r="K21" s="27">
        <v>5.5999999999999999E-5</v>
      </c>
      <c r="L21" s="27">
        <v>0</v>
      </c>
      <c r="M21" s="27">
        <v>3.2400000000000001E-4</v>
      </c>
      <c r="N21" s="27">
        <v>6.0000000000000002E-6</v>
      </c>
      <c r="O21" s="172" t="s">
        <v>28</v>
      </c>
      <c r="P21" s="27">
        <v>0</v>
      </c>
      <c r="Q21" s="27">
        <v>0</v>
      </c>
      <c r="R21" s="71">
        <v>3.3500000000000002E-2</v>
      </c>
      <c r="S21" s="71">
        <v>0</v>
      </c>
      <c r="T21" s="71">
        <v>3.104E-3</v>
      </c>
      <c r="U21" s="27">
        <f t="shared" si="0"/>
        <v>3.4117000000000001E-2</v>
      </c>
      <c r="V21" s="47"/>
      <c r="W21" s="47"/>
      <c r="X21" s="47"/>
    </row>
    <row r="22" spans="1:24" x14ac:dyDescent="0.2">
      <c r="B22" s="1" t="s">
        <v>799</v>
      </c>
      <c r="C22" s="27">
        <v>0</v>
      </c>
      <c r="D22" s="27">
        <v>2.0799999999999999E-4</v>
      </c>
      <c r="E22" s="27">
        <v>8.1099999999999998E-4</v>
      </c>
      <c r="F22" s="27">
        <v>1.9999999999999999E-6</v>
      </c>
      <c r="G22" s="27">
        <v>3.5439999999999999E-2</v>
      </c>
      <c r="H22" s="27">
        <v>2.8649999999999998E-2</v>
      </c>
      <c r="I22" s="27">
        <v>6.4519000000000007E-2</v>
      </c>
      <c r="J22" s="27">
        <v>0.112508</v>
      </c>
      <c r="K22" s="27">
        <v>8.8770000000000002E-2</v>
      </c>
      <c r="L22" s="27">
        <v>3.7902999999999999E-2</v>
      </c>
      <c r="M22" s="27">
        <v>3.0249000000000002E-2</v>
      </c>
      <c r="N22" s="27">
        <v>0.14552300000000001</v>
      </c>
      <c r="O22" s="172" t="s">
        <v>28</v>
      </c>
      <c r="P22" s="27">
        <v>1.3083000000000001E-2</v>
      </c>
      <c r="Q22" s="27">
        <v>6.718E-3</v>
      </c>
      <c r="R22" s="71">
        <v>6.0736999999999999E-2</v>
      </c>
      <c r="S22" s="71">
        <v>1.0985999999999999E-2</v>
      </c>
      <c r="T22" s="71">
        <v>2.2577E-2</v>
      </c>
      <c r="U22" s="27">
        <f t="shared" si="0"/>
        <v>0.62512100000000004</v>
      </c>
      <c r="V22" s="47"/>
      <c r="W22" s="47"/>
      <c r="X22" s="47"/>
    </row>
    <row r="23" spans="1:24" x14ac:dyDescent="0.2">
      <c r="B23" s="35" t="s">
        <v>79</v>
      </c>
      <c r="C23" s="27">
        <f>SUM(C9:C14)</f>
        <v>40.019694500000007</v>
      </c>
      <c r="D23" s="27">
        <f t="shared" ref="D23:Q23" si="1">SUM(D9:D14)</f>
        <v>139.65279649999999</v>
      </c>
      <c r="E23" s="27">
        <f t="shared" si="1"/>
        <v>186.21702750000003</v>
      </c>
      <c r="F23" s="27">
        <f t="shared" si="1"/>
        <v>350.1691045</v>
      </c>
      <c r="G23" s="27">
        <f t="shared" si="1"/>
        <v>827.31346600000006</v>
      </c>
      <c r="H23" s="27">
        <f t="shared" si="1"/>
        <v>1189.986719</v>
      </c>
      <c r="I23" s="27">
        <f t="shared" si="1"/>
        <v>1541.9633335000001</v>
      </c>
      <c r="J23" s="27">
        <f t="shared" si="1"/>
        <v>2274.5112205</v>
      </c>
      <c r="K23" s="27">
        <f t="shared" si="1"/>
        <v>2222.8530460000002</v>
      </c>
      <c r="L23" s="27">
        <f t="shared" si="1"/>
        <v>3705.4784120000004</v>
      </c>
      <c r="M23" s="27">
        <f t="shared" si="1"/>
        <v>4518.0470580000001</v>
      </c>
      <c r="N23" s="27">
        <f t="shared" si="1"/>
        <v>5265.1021260000007</v>
      </c>
      <c r="O23" s="27">
        <f t="shared" si="1"/>
        <v>1749.6461550000001</v>
      </c>
      <c r="P23" s="27">
        <f t="shared" si="1"/>
        <v>3278.3415019999998</v>
      </c>
      <c r="Q23" s="27">
        <f t="shared" si="1"/>
        <v>2448.0239300000003</v>
      </c>
      <c r="R23" s="26">
        <v>2959.4253150000004</v>
      </c>
      <c r="S23" s="26">
        <v>3235.0699619999996</v>
      </c>
      <c r="T23" s="26">
        <v>2604.3854499999998</v>
      </c>
      <c r="U23" s="27">
        <f t="shared" si="0"/>
        <v>30947.104751000003</v>
      </c>
      <c r="V23" s="47"/>
      <c r="W23" s="47"/>
      <c r="X23" s="47"/>
    </row>
    <row r="24" spans="1:24" x14ac:dyDescent="0.2">
      <c r="A24" s="105"/>
      <c r="B24" s="35" t="s">
        <v>80</v>
      </c>
      <c r="C24" s="27">
        <f>C25-C23</f>
        <v>38.912174499999999</v>
      </c>
      <c r="D24" s="27">
        <f t="shared" ref="D24:Q24" si="2">D25-D23</f>
        <v>260.79002100000002</v>
      </c>
      <c r="E24" s="27">
        <f t="shared" si="2"/>
        <v>295.24981099999997</v>
      </c>
      <c r="F24" s="27">
        <f t="shared" si="2"/>
        <v>322.06699749999996</v>
      </c>
      <c r="G24" s="27">
        <f t="shared" si="2"/>
        <v>420.67257999999993</v>
      </c>
      <c r="H24" s="27">
        <f t="shared" si="2"/>
        <v>431.78365899999994</v>
      </c>
      <c r="I24" s="27">
        <f t="shared" si="2"/>
        <v>356.02246999999988</v>
      </c>
      <c r="J24" s="27">
        <f t="shared" si="2"/>
        <v>433.4374714999999</v>
      </c>
      <c r="K24" s="27">
        <f t="shared" si="2"/>
        <v>496.94091200000048</v>
      </c>
      <c r="L24" s="27">
        <f t="shared" si="2"/>
        <v>1123.2883810000039</v>
      </c>
      <c r="M24" s="27">
        <f t="shared" si="2"/>
        <v>1306.8434020000013</v>
      </c>
      <c r="N24" s="27">
        <f t="shared" si="2"/>
        <v>1498.1246069999997</v>
      </c>
      <c r="O24" s="27">
        <f t="shared" si="2"/>
        <v>1511.0669019999998</v>
      </c>
      <c r="P24" s="27">
        <f t="shared" si="2"/>
        <v>486.26522999999952</v>
      </c>
      <c r="Q24" s="27">
        <f t="shared" si="2"/>
        <v>528.0233089999997</v>
      </c>
      <c r="R24" s="26">
        <v>906.69563999999946</v>
      </c>
      <c r="S24" s="26">
        <v>1260.3359640000008</v>
      </c>
      <c r="T24" s="26">
        <v>952.85088900000028</v>
      </c>
      <c r="U24" s="27">
        <f t="shared" si="0"/>
        <v>8905.1166655000052</v>
      </c>
      <c r="V24" s="47"/>
      <c r="W24" s="47"/>
      <c r="X24" s="47"/>
    </row>
    <row r="25" spans="1:24" x14ac:dyDescent="0.2">
      <c r="A25" s="105"/>
      <c r="B25" s="35" t="s">
        <v>755</v>
      </c>
      <c r="C25" s="27">
        <v>78.931869000000006</v>
      </c>
      <c r="D25" s="27">
        <v>400.44281749999999</v>
      </c>
      <c r="E25" s="27">
        <v>481.46683849999999</v>
      </c>
      <c r="F25" s="27">
        <v>672.23610199999996</v>
      </c>
      <c r="G25" s="27">
        <v>1247.986046</v>
      </c>
      <c r="H25" s="27">
        <v>1621.7703779999999</v>
      </c>
      <c r="I25" s="27">
        <v>1897.9858035</v>
      </c>
      <c r="J25" s="27">
        <v>2707.9486919999999</v>
      </c>
      <c r="K25" s="27">
        <v>2719.7939580000007</v>
      </c>
      <c r="L25" s="27">
        <v>4828.7667930000043</v>
      </c>
      <c r="M25" s="27">
        <v>5824.8904600000014</v>
      </c>
      <c r="N25" s="27">
        <v>6763.2267330000004</v>
      </c>
      <c r="O25" s="27">
        <v>3260.7130569999999</v>
      </c>
      <c r="P25" s="27">
        <v>3764.6067319999993</v>
      </c>
      <c r="Q25" s="27">
        <v>2976.047239</v>
      </c>
      <c r="R25" s="71">
        <v>3866.1209549999999</v>
      </c>
      <c r="S25" s="71">
        <v>4495.4059260000004</v>
      </c>
      <c r="T25" s="71">
        <v>3557.236339</v>
      </c>
      <c r="U25" s="27">
        <f t="shared" si="0"/>
        <v>39852.221416500004</v>
      </c>
      <c r="V25" s="47"/>
      <c r="W25" s="47"/>
      <c r="X25" s="47"/>
    </row>
    <row r="26" spans="1:24" x14ac:dyDescent="0.2">
      <c r="A26" s="105"/>
      <c r="B26" s="35"/>
      <c r="C26" s="202" t="s">
        <v>76</v>
      </c>
      <c r="D26" s="202"/>
      <c r="E26" s="202"/>
      <c r="F26" s="202"/>
      <c r="G26" s="202"/>
      <c r="H26" s="202"/>
      <c r="I26" s="202"/>
      <c r="J26" s="202"/>
      <c r="K26" s="202"/>
      <c r="L26" s="202"/>
      <c r="M26" s="202"/>
      <c r="N26" s="202"/>
      <c r="O26" s="202"/>
      <c r="P26" s="202"/>
      <c r="Q26" s="202"/>
      <c r="R26" s="202"/>
      <c r="S26" s="202"/>
      <c r="T26" s="202"/>
      <c r="U26" s="202"/>
      <c r="V26" s="47"/>
      <c r="W26" s="47"/>
      <c r="X26" s="47"/>
    </row>
    <row r="27" spans="1:24"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c r="V27" s="47"/>
      <c r="W27" s="47"/>
      <c r="X27" s="47"/>
    </row>
    <row r="28" spans="1:24" ht="13.5" thickTop="1" x14ac:dyDescent="0.2">
      <c r="B28" s="1" t="s">
        <v>30</v>
      </c>
      <c r="C28" s="37">
        <f>IFERROR(C9/C$25*100,"--")</f>
        <v>1.0044466323228707</v>
      </c>
      <c r="D28" s="37">
        <f t="shared" ref="D28:T28" si="3">IFERROR(D9/D$25*100,"--")</f>
        <v>1.2088034267214696</v>
      </c>
      <c r="E28" s="37">
        <f t="shared" si="3"/>
        <v>0.80650372767054024</v>
      </c>
      <c r="F28" s="37">
        <f t="shared" si="3"/>
        <v>1.3253635848316876</v>
      </c>
      <c r="G28" s="37">
        <f t="shared" si="3"/>
        <v>5.1467554229368364</v>
      </c>
      <c r="H28" s="37">
        <f t="shared" si="3"/>
        <v>6.8094808302140546</v>
      </c>
      <c r="I28" s="37">
        <f t="shared" si="3"/>
        <v>11.729694689468207</v>
      </c>
      <c r="J28" s="37">
        <f t="shared" si="3"/>
        <v>26.975429340963302</v>
      </c>
      <c r="K28" s="37">
        <f t="shared" si="3"/>
        <v>25.252159763052163</v>
      </c>
      <c r="L28" s="37">
        <f t="shared" si="3"/>
        <v>16.644906897660551</v>
      </c>
      <c r="M28" s="37">
        <f t="shared" si="3"/>
        <v>13.128715591331478</v>
      </c>
      <c r="N28" s="37">
        <f t="shared" si="3"/>
        <v>10.74105094622147</v>
      </c>
      <c r="O28" s="37">
        <f t="shared" si="3"/>
        <v>0</v>
      </c>
      <c r="P28" s="37">
        <f t="shared" si="3"/>
        <v>15.092748923023496</v>
      </c>
      <c r="Q28" s="37">
        <f t="shared" si="3"/>
        <v>10.71335460747369</v>
      </c>
      <c r="R28" s="37">
        <f t="shared" si="3"/>
        <v>9.7243506702443554</v>
      </c>
      <c r="S28" s="37">
        <f t="shared" si="3"/>
        <v>8.7360193376227713</v>
      </c>
      <c r="T28" s="37">
        <f t="shared" si="3"/>
        <v>12.004088042124321</v>
      </c>
      <c r="U28" s="37">
        <f t="shared" ref="U28" si="4">U9/U$25*100</f>
        <v>13.527219213602001</v>
      </c>
      <c r="V28" s="47"/>
      <c r="W28" s="47"/>
      <c r="X28" s="47"/>
    </row>
    <row r="29" spans="1:24" x14ac:dyDescent="0.2">
      <c r="B29" s="1" t="s">
        <v>38</v>
      </c>
      <c r="C29" s="37">
        <f t="shared" ref="C29:T29" si="5">IFERROR(C10/C$25*100,"--")</f>
        <v>1.0990275676862535</v>
      </c>
      <c r="D29" s="37">
        <f t="shared" si="5"/>
        <v>2.4468118971817989</v>
      </c>
      <c r="E29" s="37">
        <f t="shared" si="5"/>
        <v>2.5966395814402494</v>
      </c>
      <c r="F29" s="37">
        <f t="shared" si="5"/>
        <v>5.67994420210416</v>
      </c>
      <c r="G29" s="37">
        <f t="shared" si="5"/>
        <v>14.792312749945602</v>
      </c>
      <c r="H29" s="37">
        <f t="shared" si="5"/>
        <v>18.812034930385195</v>
      </c>
      <c r="I29" s="37">
        <f t="shared" si="5"/>
        <v>26.208784759226994</v>
      </c>
      <c r="J29" s="37">
        <f t="shared" si="5"/>
        <v>25.706730210824837</v>
      </c>
      <c r="K29" s="37">
        <f t="shared" si="5"/>
        <v>23.840713175817708</v>
      </c>
      <c r="L29" s="37">
        <f t="shared" si="5"/>
        <v>23.126262892190972</v>
      </c>
      <c r="M29" s="37">
        <f t="shared" si="5"/>
        <v>26.686115089621783</v>
      </c>
      <c r="N29" s="37">
        <f t="shared" si="5"/>
        <v>29.470759486365424</v>
      </c>
      <c r="O29" s="37">
        <f t="shared" si="5"/>
        <v>34.757148519002612</v>
      </c>
      <c r="P29" s="37">
        <f t="shared" si="5"/>
        <v>30.058520200298052</v>
      </c>
      <c r="Q29" s="37">
        <f t="shared" si="5"/>
        <v>28.460782943909447</v>
      </c>
      <c r="R29" s="37">
        <f t="shared" si="5"/>
        <v>30.969674822292259</v>
      </c>
      <c r="S29" s="37">
        <f t="shared" si="5"/>
        <v>24.810004243429916</v>
      </c>
      <c r="T29" s="37">
        <f t="shared" si="5"/>
        <v>23.865260305944492</v>
      </c>
      <c r="U29" s="37">
        <f t="shared" ref="U29" si="6">U10/U$25*100</f>
        <v>25.678035569337482</v>
      </c>
      <c r="V29" s="47"/>
      <c r="W29" s="47"/>
      <c r="X29" s="47"/>
    </row>
    <row r="30" spans="1:24" x14ac:dyDescent="0.2">
      <c r="B30" s="1" t="s">
        <v>29</v>
      </c>
      <c r="C30" s="37">
        <f t="shared" ref="C30:T30" si="7">IFERROR(C11/C$25*100,"--")</f>
        <v>34.929969161125527</v>
      </c>
      <c r="D30" s="37">
        <f t="shared" si="7"/>
        <v>5.5086943843111875</v>
      </c>
      <c r="E30" s="37">
        <f t="shared" si="7"/>
        <v>4.9890224163382335</v>
      </c>
      <c r="F30" s="37">
        <f t="shared" si="7"/>
        <v>6.0521172366312461</v>
      </c>
      <c r="G30" s="37">
        <f t="shared" si="7"/>
        <v>16.262974946756735</v>
      </c>
      <c r="H30" s="37">
        <f t="shared" si="7"/>
        <v>16.456330570615467</v>
      </c>
      <c r="I30" s="37">
        <f t="shared" si="7"/>
        <v>15.771752004044956</v>
      </c>
      <c r="J30" s="37">
        <f t="shared" si="7"/>
        <v>11.369266186968066</v>
      </c>
      <c r="K30" s="37">
        <f t="shared" si="7"/>
        <v>12.332278351947126</v>
      </c>
      <c r="L30" s="37">
        <f t="shared" si="7"/>
        <v>12.301008548623017</v>
      </c>
      <c r="M30" s="37">
        <f t="shared" si="7"/>
        <v>8.6331937476468852</v>
      </c>
      <c r="N30" s="37">
        <f t="shared" si="7"/>
        <v>7.4049876452663348</v>
      </c>
      <c r="O30" s="37">
        <f t="shared" si="7"/>
        <v>8.2846947056586693</v>
      </c>
      <c r="P30" s="37">
        <f t="shared" si="7"/>
        <v>6.6775156847910573</v>
      </c>
      <c r="Q30" s="37">
        <f t="shared" si="7"/>
        <v>6.5716229378709805</v>
      </c>
      <c r="R30" s="37">
        <f t="shared" si="7"/>
        <v>5.9622760043729679</v>
      </c>
      <c r="S30" s="37">
        <f t="shared" si="7"/>
        <v>4.0103623113834006</v>
      </c>
      <c r="T30" s="37">
        <f t="shared" si="7"/>
        <v>4.7808596841167033</v>
      </c>
      <c r="U30" s="37">
        <f t="shared" ref="U30" si="8">U11/U$25*100</f>
        <v>9.5401293851736924</v>
      </c>
      <c r="V30" s="47"/>
      <c r="W30" s="47"/>
      <c r="X30" s="47"/>
    </row>
    <row r="31" spans="1:24" x14ac:dyDescent="0.2">
      <c r="B31" s="1" t="s">
        <v>34</v>
      </c>
      <c r="C31" s="37">
        <f t="shared" ref="C31:T31" si="9">IFERROR(C12/C$25*100,"--")</f>
        <v>11.097218539193591</v>
      </c>
      <c r="D31" s="37">
        <f t="shared" si="9"/>
        <v>20.564634924435872</v>
      </c>
      <c r="E31" s="37">
        <f t="shared" si="9"/>
        <v>25.018762948509902</v>
      </c>
      <c r="F31" s="37">
        <f t="shared" si="9"/>
        <v>27.389347872304544</v>
      </c>
      <c r="G31" s="37">
        <f t="shared" si="9"/>
        <v>15.803249894670698</v>
      </c>
      <c r="H31" s="37">
        <f t="shared" si="9"/>
        <v>14.480745806296877</v>
      </c>
      <c r="I31" s="37">
        <f t="shared" si="9"/>
        <v>15.308786159737995</v>
      </c>
      <c r="J31" s="37">
        <f t="shared" si="9"/>
        <v>8.7822112805378083</v>
      </c>
      <c r="K31" s="37">
        <f t="shared" si="9"/>
        <v>10.812883716245095</v>
      </c>
      <c r="L31" s="37">
        <f t="shared" si="9"/>
        <v>12.295647490383981</v>
      </c>
      <c r="M31" s="37">
        <f t="shared" si="9"/>
        <v>11.591968495146601</v>
      </c>
      <c r="N31" s="37">
        <f t="shared" si="9"/>
        <v>12.001846811365802</v>
      </c>
      <c r="O31" s="37">
        <f t="shared" si="9"/>
        <v>10.532267145149167</v>
      </c>
      <c r="P31" s="37">
        <f t="shared" si="9"/>
        <v>9.1077058616915849</v>
      </c>
      <c r="Q31" s="37">
        <f t="shared" si="9"/>
        <v>9.9494783926714412</v>
      </c>
      <c r="R31" s="37">
        <f t="shared" si="9"/>
        <v>8.938162877524352</v>
      </c>
      <c r="S31" s="37">
        <f t="shared" si="9"/>
        <v>4.8801191619019102</v>
      </c>
      <c r="T31" s="37">
        <f t="shared" si="9"/>
        <v>5.2752442378555155</v>
      </c>
      <c r="U31" s="37">
        <f t="shared" ref="U31" si="10">U12/U$25*100</f>
        <v>11.83223550757369</v>
      </c>
      <c r="V31" s="47"/>
      <c r="W31" s="47"/>
      <c r="X31" s="47"/>
    </row>
    <row r="32" spans="1:24" x14ac:dyDescent="0.2">
      <c r="B32" s="1" t="s">
        <v>32</v>
      </c>
      <c r="C32" s="37">
        <f t="shared" ref="C32:T32" si="11">IFERROR(C13/C$25*100,"--")</f>
        <v>2.5083860614018905</v>
      </c>
      <c r="D32" s="37">
        <f t="shared" si="11"/>
        <v>4.8972240587134523</v>
      </c>
      <c r="E32" s="37">
        <f t="shared" si="11"/>
        <v>5.0552830545566225</v>
      </c>
      <c r="F32" s="37">
        <f t="shared" si="11"/>
        <v>11.604959517630906</v>
      </c>
      <c r="G32" s="37">
        <f t="shared" si="11"/>
        <v>14.267578156879491</v>
      </c>
      <c r="H32" s="37">
        <f t="shared" si="11"/>
        <v>16.790841489891857</v>
      </c>
      <c r="I32" s="37">
        <f t="shared" si="11"/>
        <v>12.203945128191259</v>
      </c>
      <c r="J32" s="37">
        <f t="shared" si="11"/>
        <v>10.939540153591656</v>
      </c>
      <c r="K32" s="37">
        <f t="shared" si="11"/>
        <v>9.4254447564295969</v>
      </c>
      <c r="L32" s="37">
        <f t="shared" si="11"/>
        <v>12.262573497199734</v>
      </c>
      <c r="M32" s="37">
        <f t="shared" si="11"/>
        <v>17.417267276816734</v>
      </c>
      <c r="N32" s="37">
        <f t="shared" si="11"/>
        <v>18.122152995694933</v>
      </c>
      <c r="O32" s="37">
        <f t="shared" si="11"/>
        <v>0</v>
      </c>
      <c r="P32" s="37">
        <f t="shared" si="11"/>
        <v>26.079104349856436</v>
      </c>
      <c r="Q32" s="37">
        <f t="shared" si="11"/>
        <v>26.510804689548813</v>
      </c>
      <c r="R32" s="37">
        <f t="shared" si="11"/>
        <v>20.471831513093466</v>
      </c>
      <c r="S32" s="37">
        <f t="shared" si="11"/>
        <v>29.281888992197764</v>
      </c>
      <c r="T32" s="37">
        <f t="shared" si="11"/>
        <v>27.001217306523191</v>
      </c>
      <c r="U32" s="37">
        <f t="shared" ref="U32" si="12">U13/U$25*100</f>
        <v>16.945237686810692</v>
      </c>
      <c r="V32" s="47"/>
      <c r="W32" s="47"/>
      <c r="X32" s="47"/>
    </row>
    <row r="33" spans="1:24" x14ac:dyDescent="0.2">
      <c r="B33" s="1" t="s">
        <v>44</v>
      </c>
      <c r="C33" s="37">
        <f t="shared" ref="C33:T33" si="13">IFERROR(C14/C$25*100,"--")</f>
        <v>6.2519107459624454E-2</v>
      </c>
      <c r="D33" s="37">
        <f t="shared" si="13"/>
        <v>0.24842273516367916</v>
      </c>
      <c r="E33" s="37">
        <f t="shared" si="13"/>
        <v>0.21080870349495526</v>
      </c>
      <c r="F33" s="37">
        <f t="shared" si="13"/>
        <v>3.8463792591728434E-2</v>
      </c>
      <c r="G33" s="37">
        <f t="shared" si="13"/>
        <v>1.9013153292901482E-2</v>
      </c>
      <c r="H33" s="37">
        <f t="shared" si="13"/>
        <v>2.6349722858238073E-2</v>
      </c>
      <c r="I33" s="37">
        <f t="shared" si="13"/>
        <v>1.9127197860518665E-2</v>
      </c>
      <c r="J33" s="37">
        <f t="shared" si="13"/>
        <v>0.22070451399822905</v>
      </c>
      <c r="K33" s="37">
        <f t="shared" si="13"/>
        <v>6.524970374244797E-2</v>
      </c>
      <c r="L33" s="37">
        <f t="shared" si="13"/>
        <v>0.10717303655049376</v>
      </c>
      <c r="M33" s="37">
        <f t="shared" si="13"/>
        <v>0.10723803379471618</v>
      </c>
      <c r="N33" s="37">
        <f t="shared" si="13"/>
        <v>0.10816879706700201</v>
      </c>
      <c r="O33" s="37">
        <f t="shared" si="13"/>
        <v>8.428043044451182E-2</v>
      </c>
      <c r="P33" s="37">
        <f t="shared" si="13"/>
        <v>6.7644622168730698E-2</v>
      </c>
      <c r="Q33" s="37">
        <f t="shared" si="13"/>
        <v>5.1519343507302431E-2</v>
      </c>
      <c r="R33" s="37">
        <f t="shared" si="13"/>
        <v>0.48136905742515756</v>
      </c>
      <c r="S33" s="37">
        <f t="shared" si="13"/>
        <v>0.24551789497285095</v>
      </c>
      <c r="T33" s="37">
        <f t="shared" si="13"/>
        <v>0.28706158452408637</v>
      </c>
      <c r="U33" s="37">
        <f t="shared" ref="U33" si="14">U14/U$25*100</f>
        <v>0.13179688517502192</v>
      </c>
      <c r="V33" s="47"/>
      <c r="W33" s="47"/>
      <c r="X33" s="47"/>
    </row>
    <row r="34" spans="1:24" x14ac:dyDescent="0.2">
      <c r="C34" s="37">
        <f t="shared" ref="C34:T34" si="15">IFERROR(C15/C$25*100,"--")</f>
        <v>0.12503821491924891</v>
      </c>
      <c r="D34" s="37">
        <f t="shared" si="15"/>
        <v>0.50012733715719604</v>
      </c>
      <c r="E34" s="37">
        <f t="shared" si="15"/>
        <v>0.51343099925666014</v>
      </c>
      <c r="F34" s="37">
        <f t="shared" si="15"/>
        <v>8.0157105278466589E-2</v>
      </c>
      <c r="G34" s="37">
        <f t="shared" si="15"/>
        <v>6.5971090192782494E-2</v>
      </c>
      <c r="H34" s="37">
        <f t="shared" si="15"/>
        <v>7.7825444164081298E-2</v>
      </c>
      <c r="I34" s="37">
        <f t="shared" si="15"/>
        <v>7.1908177473362228E-2</v>
      </c>
      <c r="J34" s="37">
        <f t="shared" si="15"/>
        <v>0.50282503653876465</v>
      </c>
      <c r="K34" s="37">
        <f t="shared" si="15"/>
        <v>0.1984269059840304</v>
      </c>
      <c r="L34" s="37">
        <f t="shared" si="15"/>
        <v>0.14502938949447819</v>
      </c>
      <c r="M34" s="37">
        <f t="shared" si="15"/>
        <v>0.19062785946364383</v>
      </c>
      <c r="N34" s="37">
        <f t="shared" si="15"/>
        <v>0.23589160366538903</v>
      </c>
      <c r="O34" s="37" t="str">
        <f t="shared" si="15"/>
        <v>--</v>
      </c>
      <c r="P34" s="37">
        <f t="shared" si="15"/>
        <v>0.17795223981977412</v>
      </c>
      <c r="Q34" s="37">
        <f t="shared" si="15"/>
        <v>0.51258994817319825</v>
      </c>
      <c r="R34" s="37">
        <f t="shared" si="15"/>
        <v>0.49983749150445295</v>
      </c>
      <c r="S34" s="37">
        <f t="shared" si="15"/>
        <v>0.25861835819451201</v>
      </c>
      <c r="T34" s="37">
        <f t="shared" si="15"/>
        <v>0.28865498441654147</v>
      </c>
      <c r="U34" s="37">
        <f t="shared" ref="U34" si="16">U15/U$25*100</f>
        <v>0.25824131338733897</v>
      </c>
      <c r="V34" s="47"/>
      <c r="W34" s="47"/>
      <c r="X34" s="47"/>
    </row>
    <row r="35" spans="1:24" x14ac:dyDescent="0.2">
      <c r="C35" s="37">
        <f t="shared" ref="C35:T35" si="17">IFERROR(C16/C$25*100,"--")</f>
        <v>0</v>
      </c>
      <c r="D35" s="37">
        <f t="shared" si="17"/>
        <v>5.1942497382912849E-5</v>
      </c>
      <c r="E35" s="37">
        <f t="shared" si="17"/>
        <v>1.6823588567875999E-4</v>
      </c>
      <c r="F35" s="37">
        <f t="shared" si="17"/>
        <v>2.975145181952754E-7</v>
      </c>
      <c r="G35" s="37">
        <f t="shared" si="17"/>
        <v>2.8396952124254762E-3</v>
      </c>
      <c r="H35" s="37">
        <f t="shared" si="17"/>
        <v>1.7665879454113447E-3</v>
      </c>
      <c r="I35" s="37">
        <f t="shared" si="17"/>
        <v>3.3985501830967732E-3</v>
      </c>
      <c r="J35" s="37">
        <f t="shared" si="17"/>
        <v>4.1467550818721352E-3</v>
      </c>
      <c r="K35" s="37">
        <f t="shared" si="17"/>
        <v>3.2617912007288892E-3</v>
      </c>
      <c r="L35" s="37">
        <f t="shared" si="17"/>
        <v>7.8494161397369366E-4</v>
      </c>
      <c r="M35" s="37">
        <f t="shared" si="17"/>
        <v>5.137435666043408E-4</v>
      </c>
      <c r="N35" s="37">
        <f t="shared" si="17"/>
        <v>2.1515913297712594E-3</v>
      </c>
      <c r="O35" s="37" t="str">
        <f t="shared" si="17"/>
        <v>--</v>
      </c>
      <c r="P35" s="37">
        <f t="shared" si="17"/>
        <v>3.0303298092279992E-4</v>
      </c>
      <c r="Q35" s="37">
        <f t="shared" si="17"/>
        <v>2.2405558327899918E-4</v>
      </c>
      <c r="R35" s="37">
        <f t="shared" si="17"/>
        <v>7.0450460078789752E-4</v>
      </c>
      <c r="S35" s="37">
        <f t="shared" si="17"/>
        <v>2.4438282506281496E-4</v>
      </c>
      <c r="T35" s="37">
        <f t="shared" si="17"/>
        <v>5.4741934873728953E-4</v>
      </c>
      <c r="U35" s="37">
        <f t="shared" ref="U35" si="18">U16/U$25*100</f>
        <v>1.4786553397899715E-3</v>
      </c>
      <c r="V35" s="47"/>
      <c r="W35" s="47"/>
      <c r="X35" s="47"/>
    </row>
    <row r="36" spans="1:24" x14ac:dyDescent="0.2">
      <c r="C36" s="37">
        <f t="shared" ref="C36:T36" si="19">IFERROR(C17/C$25*100,"--")</f>
        <v>0</v>
      </c>
      <c r="D36" s="37">
        <f t="shared" si="19"/>
        <v>0</v>
      </c>
      <c r="E36" s="37">
        <f t="shared" si="19"/>
        <v>0</v>
      </c>
      <c r="F36" s="37">
        <f t="shared" si="19"/>
        <v>0</v>
      </c>
      <c r="G36" s="37">
        <f t="shared" si="19"/>
        <v>0</v>
      </c>
      <c r="H36" s="37">
        <f t="shared" si="19"/>
        <v>0</v>
      </c>
      <c r="I36" s="37">
        <f t="shared" si="19"/>
        <v>0</v>
      </c>
      <c r="J36" s="37">
        <f t="shared" si="19"/>
        <v>0</v>
      </c>
      <c r="K36" s="37">
        <f t="shared" si="19"/>
        <v>0</v>
      </c>
      <c r="L36" s="37">
        <f t="shared" si="19"/>
        <v>0</v>
      </c>
      <c r="M36" s="37">
        <f t="shared" si="19"/>
        <v>0</v>
      </c>
      <c r="N36" s="37">
        <f t="shared" si="19"/>
        <v>0</v>
      </c>
      <c r="O36" s="37" t="str">
        <f t="shared" si="19"/>
        <v>--</v>
      </c>
      <c r="P36" s="37">
        <f t="shared" si="19"/>
        <v>0</v>
      </c>
      <c r="Q36" s="37">
        <f t="shared" si="19"/>
        <v>0</v>
      </c>
      <c r="R36" s="37">
        <f t="shared" si="19"/>
        <v>0</v>
      </c>
      <c r="S36" s="37">
        <f t="shared" si="19"/>
        <v>0</v>
      </c>
      <c r="T36" s="37">
        <f t="shared" si="19"/>
        <v>0</v>
      </c>
      <c r="U36" s="37">
        <f t="shared" ref="U36" si="20">U17/U$25*100</f>
        <v>0</v>
      </c>
      <c r="V36" s="47"/>
      <c r="W36" s="47"/>
      <c r="X36" s="47"/>
    </row>
    <row r="37" spans="1:24" x14ac:dyDescent="0.2">
      <c r="C37" s="37">
        <f t="shared" ref="C37:T37" si="21">IFERROR(C18/C$25*100,"--")</f>
        <v>0</v>
      </c>
      <c r="D37" s="37">
        <f t="shared" si="21"/>
        <v>0</v>
      </c>
      <c r="E37" s="37">
        <f t="shared" si="21"/>
        <v>2.076986242947654E-7</v>
      </c>
      <c r="F37" s="37">
        <f t="shared" si="21"/>
        <v>0</v>
      </c>
      <c r="G37" s="37">
        <f t="shared" si="21"/>
        <v>8.0129101058875141E-8</v>
      </c>
      <c r="H37" s="37">
        <f t="shared" si="21"/>
        <v>0</v>
      </c>
      <c r="I37" s="37">
        <f t="shared" si="21"/>
        <v>0</v>
      </c>
      <c r="J37" s="37">
        <f t="shared" si="21"/>
        <v>0</v>
      </c>
      <c r="K37" s="37">
        <f t="shared" si="21"/>
        <v>0</v>
      </c>
      <c r="L37" s="37">
        <f t="shared" si="21"/>
        <v>0</v>
      </c>
      <c r="M37" s="37">
        <f t="shared" si="21"/>
        <v>0</v>
      </c>
      <c r="N37" s="37">
        <f t="shared" si="21"/>
        <v>0</v>
      </c>
      <c r="O37" s="37" t="str">
        <f t="shared" si="21"/>
        <v>--</v>
      </c>
      <c r="P37" s="37">
        <f t="shared" si="21"/>
        <v>0</v>
      </c>
      <c r="Q37" s="37">
        <f t="shared" si="21"/>
        <v>0</v>
      </c>
      <c r="R37" s="37">
        <f t="shared" si="21"/>
        <v>0</v>
      </c>
      <c r="S37" s="37">
        <f t="shared" si="21"/>
        <v>0</v>
      </c>
      <c r="T37" s="37">
        <f t="shared" si="21"/>
        <v>0</v>
      </c>
      <c r="U37" s="37">
        <f t="shared" ref="U37" si="22">U18/U$25*100</f>
        <v>5.0185408213453826E-9</v>
      </c>
      <c r="V37" s="47"/>
      <c r="W37" s="47"/>
      <c r="X37" s="47"/>
    </row>
    <row r="38" spans="1:24" x14ac:dyDescent="0.2">
      <c r="C38" s="37">
        <f t="shared" ref="C38:T38" si="23">IFERROR(C19/C$25*100,"--")</f>
        <v>0</v>
      </c>
      <c r="D38" s="37">
        <f t="shared" si="23"/>
        <v>0</v>
      </c>
      <c r="E38" s="37">
        <f t="shared" si="23"/>
        <v>0</v>
      </c>
      <c r="F38" s="37">
        <f t="shared" si="23"/>
        <v>0</v>
      </c>
      <c r="G38" s="37">
        <f t="shared" si="23"/>
        <v>0</v>
      </c>
      <c r="H38" s="37">
        <f t="shared" si="23"/>
        <v>0</v>
      </c>
      <c r="I38" s="37">
        <f t="shared" si="23"/>
        <v>0</v>
      </c>
      <c r="J38" s="37">
        <f t="shared" si="23"/>
        <v>0</v>
      </c>
      <c r="K38" s="37">
        <f t="shared" si="23"/>
        <v>0</v>
      </c>
      <c r="L38" s="37">
        <f t="shared" si="23"/>
        <v>0</v>
      </c>
      <c r="M38" s="37">
        <f t="shared" si="23"/>
        <v>0</v>
      </c>
      <c r="N38" s="37">
        <f t="shared" si="23"/>
        <v>0</v>
      </c>
      <c r="O38" s="37" t="str">
        <f t="shared" si="23"/>
        <v>--</v>
      </c>
      <c r="P38" s="37">
        <f t="shared" si="23"/>
        <v>2.4942844415016574E-5</v>
      </c>
      <c r="Q38" s="37">
        <f t="shared" si="23"/>
        <v>1.6800808584208094E-6</v>
      </c>
      <c r="R38" s="37">
        <f t="shared" si="23"/>
        <v>0</v>
      </c>
      <c r="S38" s="37">
        <f t="shared" si="23"/>
        <v>0</v>
      </c>
      <c r="T38" s="37">
        <f t="shared" si="23"/>
        <v>0</v>
      </c>
      <c r="U38" s="37">
        <f t="shared" ref="U38" si="24">U19/U$25*100</f>
        <v>2.4816684361552914E-6</v>
      </c>
      <c r="V38" s="47"/>
      <c r="W38" s="47"/>
      <c r="X38" s="47"/>
    </row>
    <row r="39" spans="1:24" x14ac:dyDescent="0.2">
      <c r="C39" s="37">
        <f t="shared" ref="C39:T39" si="25">IFERROR(C20/C$25*100,"--")</f>
        <v>0</v>
      </c>
      <c r="D39" s="37">
        <f t="shared" si="25"/>
        <v>0</v>
      </c>
      <c r="E39" s="37">
        <f t="shared" si="25"/>
        <v>0</v>
      </c>
      <c r="F39" s="37">
        <f t="shared" si="25"/>
        <v>0</v>
      </c>
      <c r="G39" s="37">
        <f t="shared" si="25"/>
        <v>0</v>
      </c>
      <c r="H39" s="37">
        <f t="shared" si="25"/>
        <v>0</v>
      </c>
      <c r="I39" s="37">
        <f t="shared" si="25"/>
        <v>0</v>
      </c>
      <c r="J39" s="37">
        <f t="shared" si="25"/>
        <v>0</v>
      </c>
      <c r="K39" s="37">
        <f t="shared" si="25"/>
        <v>0</v>
      </c>
      <c r="L39" s="37">
        <f t="shared" si="25"/>
        <v>0</v>
      </c>
      <c r="M39" s="37">
        <f t="shared" si="25"/>
        <v>0</v>
      </c>
      <c r="N39" s="37">
        <f t="shared" si="25"/>
        <v>0</v>
      </c>
      <c r="O39" s="37" t="str">
        <f t="shared" si="25"/>
        <v>--</v>
      </c>
      <c r="P39" s="37">
        <f t="shared" si="25"/>
        <v>1.9550514898245159E-5</v>
      </c>
      <c r="Q39" s="37">
        <f t="shared" si="25"/>
        <v>0</v>
      </c>
      <c r="R39" s="37">
        <f t="shared" si="25"/>
        <v>0</v>
      </c>
      <c r="S39" s="37">
        <f t="shared" si="25"/>
        <v>0</v>
      </c>
      <c r="T39" s="37">
        <f t="shared" si="25"/>
        <v>0</v>
      </c>
      <c r="U39" s="37">
        <f t="shared" ref="U39" si="26">U20/U$25*100</f>
        <v>1.8468230222551008E-6</v>
      </c>
      <c r="V39" s="47"/>
      <c r="W39" s="47"/>
      <c r="X39" s="47"/>
    </row>
    <row r="40" spans="1:24" x14ac:dyDescent="0.2">
      <c r="C40" s="37">
        <f t="shared" ref="C40:T40" si="27">IFERROR(C21/C$25*100,"--")</f>
        <v>0</v>
      </c>
      <c r="D40" s="37">
        <f t="shared" si="27"/>
        <v>0</v>
      </c>
      <c r="E40" s="37">
        <f t="shared" si="27"/>
        <v>0</v>
      </c>
      <c r="F40" s="37">
        <f t="shared" si="27"/>
        <v>0</v>
      </c>
      <c r="G40" s="37">
        <f t="shared" si="27"/>
        <v>0</v>
      </c>
      <c r="H40" s="37">
        <f t="shared" si="27"/>
        <v>0</v>
      </c>
      <c r="I40" s="37">
        <f t="shared" si="27"/>
        <v>7.9031149613127228E-7</v>
      </c>
      <c r="J40" s="37">
        <f t="shared" si="27"/>
        <v>7.9765174516829437E-6</v>
      </c>
      <c r="K40" s="37">
        <f t="shared" si="27"/>
        <v>2.0589794986227404E-6</v>
      </c>
      <c r="L40" s="37">
        <f t="shared" si="27"/>
        <v>0</v>
      </c>
      <c r="M40" s="37">
        <f t="shared" si="27"/>
        <v>5.5623363602274494E-6</v>
      </c>
      <c r="N40" s="37">
        <f t="shared" si="27"/>
        <v>8.8715050328329723E-8</v>
      </c>
      <c r="O40" s="37" t="str">
        <f t="shared" si="27"/>
        <v>--</v>
      </c>
      <c r="P40" s="37">
        <f t="shared" si="27"/>
        <v>0</v>
      </c>
      <c r="Q40" s="37">
        <f t="shared" si="27"/>
        <v>0</v>
      </c>
      <c r="R40" s="37">
        <f t="shared" si="27"/>
        <v>8.665016017327373E-4</v>
      </c>
      <c r="S40" s="37">
        <f t="shared" si="27"/>
        <v>0</v>
      </c>
      <c r="T40" s="37">
        <f t="shared" si="27"/>
        <v>8.7258751013225835E-5</v>
      </c>
      <c r="U40" s="37">
        <f t="shared" ref="U40" si="28">U21/U$25*100</f>
        <v>8.5608778600920226E-5</v>
      </c>
      <c r="V40" s="47"/>
      <c r="W40" s="47"/>
      <c r="X40" s="47"/>
    </row>
    <row r="41" spans="1:24" x14ac:dyDescent="0.2">
      <c r="C41" s="37">
        <f t="shared" ref="C41:T41" si="29">IFERROR(C22/C$25*100,"--")</f>
        <v>0</v>
      </c>
      <c r="D41" s="37">
        <f t="shared" si="29"/>
        <v>5.1942497382912849E-5</v>
      </c>
      <c r="E41" s="37">
        <f t="shared" si="29"/>
        <v>1.6844358430305475E-4</v>
      </c>
      <c r="F41" s="37">
        <f t="shared" si="29"/>
        <v>2.975145181952754E-7</v>
      </c>
      <c r="G41" s="37">
        <f t="shared" si="29"/>
        <v>2.839775341526535E-3</v>
      </c>
      <c r="H41" s="37">
        <f t="shared" si="29"/>
        <v>1.7665879454113447E-3</v>
      </c>
      <c r="I41" s="37">
        <f t="shared" si="29"/>
        <v>3.3993404945929042E-3</v>
      </c>
      <c r="J41" s="37">
        <f t="shared" si="29"/>
        <v>4.1547315993238172E-3</v>
      </c>
      <c r="K41" s="37">
        <f t="shared" si="29"/>
        <v>3.2638501802275122E-3</v>
      </c>
      <c r="L41" s="37">
        <f t="shared" si="29"/>
        <v>7.8494161397369366E-4</v>
      </c>
      <c r="M41" s="37">
        <f t="shared" si="29"/>
        <v>5.1930590296456831E-4</v>
      </c>
      <c r="N41" s="37">
        <f t="shared" si="29"/>
        <v>2.1516800448215878E-3</v>
      </c>
      <c r="O41" s="37" t="str">
        <f t="shared" si="29"/>
        <v>--</v>
      </c>
      <c r="P41" s="37">
        <f t="shared" si="29"/>
        <v>3.4752634023606173E-4</v>
      </c>
      <c r="Q41" s="37">
        <f t="shared" si="29"/>
        <v>2.2573566413741996E-4</v>
      </c>
      <c r="R41" s="37">
        <f t="shared" si="29"/>
        <v>1.5710062025206348E-3</v>
      </c>
      <c r="S41" s="37">
        <f t="shared" si="29"/>
        <v>2.4438282506281496E-4</v>
      </c>
      <c r="T41" s="37">
        <f t="shared" si="29"/>
        <v>6.3467809975051531E-4</v>
      </c>
      <c r="U41" s="37">
        <f t="shared" ref="U41" si="30">U22/U$25*100</f>
        <v>1.5685976283901239E-3</v>
      </c>
      <c r="V41" s="47"/>
      <c r="W41" s="47"/>
      <c r="X41" s="47"/>
    </row>
    <row r="42" spans="1:24" x14ac:dyDescent="0.2">
      <c r="B42" s="35" t="s">
        <v>79</v>
      </c>
      <c r="C42" s="37">
        <f t="shared" ref="C42:T42" si="31">IFERROR(C23/C$25*100,"--")</f>
        <v>50.701567069189771</v>
      </c>
      <c r="D42" s="37">
        <f t="shared" si="31"/>
        <v>34.874591426527459</v>
      </c>
      <c r="E42" s="37">
        <f t="shared" si="31"/>
        <v>38.677020432010508</v>
      </c>
      <c r="F42" s="37">
        <f t="shared" si="31"/>
        <v>52.090196206094276</v>
      </c>
      <c r="G42" s="37">
        <f t="shared" si="31"/>
        <v>66.291884324482268</v>
      </c>
      <c r="H42" s="37">
        <f t="shared" si="31"/>
        <v>73.375783350261685</v>
      </c>
      <c r="I42" s="37">
        <f t="shared" si="31"/>
        <v>81.242089938529944</v>
      </c>
      <c r="J42" s="37">
        <f t="shared" si="31"/>
        <v>83.993881686883896</v>
      </c>
      <c r="K42" s="37">
        <f t="shared" si="31"/>
        <v>81.728729467234146</v>
      </c>
      <c r="L42" s="37">
        <f t="shared" si="31"/>
        <v>76.737572362608759</v>
      </c>
      <c r="M42" s="37">
        <f t="shared" si="31"/>
        <v>77.564498234358197</v>
      </c>
      <c r="N42" s="37">
        <f t="shared" si="31"/>
        <v>77.848966681980968</v>
      </c>
      <c r="O42" s="37">
        <f t="shared" si="31"/>
        <v>53.658390800254949</v>
      </c>
      <c r="P42" s="37">
        <f t="shared" si="31"/>
        <v>87.083239641829351</v>
      </c>
      <c r="Q42" s="37">
        <f t="shared" si="31"/>
        <v>82.25756291498169</v>
      </c>
      <c r="R42" s="37">
        <f t="shared" si="31"/>
        <v>76.547664944952558</v>
      </c>
      <c r="S42" s="37">
        <f t="shared" si="31"/>
        <v>71.963911941508599</v>
      </c>
      <c r="T42" s="37">
        <f t="shared" si="31"/>
        <v>73.213731161088305</v>
      </c>
      <c r="U42" s="37">
        <f t="shared" ref="U42" si="32">U23/U$25*100</f>
        <v>77.654654247672582</v>
      </c>
      <c r="V42" s="47"/>
      <c r="W42" s="47"/>
      <c r="X42" s="47"/>
    </row>
    <row r="43" spans="1:24" x14ac:dyDescent="0.2">
      <c r="A43" s="105"/>
      <c r="B43" s="35" t="s">
        <v>80</v>
      </c>
      <c r="C43" s="37">
        <f t="shared" ref="C43:T43" si="33">IFERROR(C24/C$25*100,"--")</f>
        <v>49.298432930810236</v>
      </c>
      <c r="D43" s="37">
        <f t="shared" si="33"/>
        <v>65.125408573472555</v>
      </c>
      <c r="E43" s="37">
        <f t="shared" si="33"/>
        <v>61.322979567989492</v>
      </c>
      <c r="F43" s="37">
        <f t="shared" si="33"/>
        <v>47.909803793905724</v>
      </c>
      <c r="G43" s="37">
        <f t="shared" si="33"/>
        <v>33.708115675517732</v>
      </c>
      <c r="H43" s="37">
        <f t="shared" si="33"/>
        <v>26.624216649738315</v>
      </c>
      <c r="I43" s="37">
        <f t="shared" si="33"/>
        <v>18.757910061470064</v>
      </c>
      <c r="J43" s="37">
        <f t="shared" si="33"/>
        <v>16.006118313116101</v>
      </c>
      <c r="K43" s="37">
        <f t="shared" si="33"/>
        <v>18.271270532765861</v>
      </c>
      <c r="L43" s="37">
        <f t="shared" si="33"/>
        <v>23.262427637391244</v>
      </c>
      <c r="M43" s="37">
        <f t="shared" si="33"/>
        <v>22.435501765641806</v>
      </c>
      <c r="N43" s="37">
        <f t="shared" si="33"/>
        <v>22.151033318019024</v>
      </c>
      <c r="O43" s="37">
        <f t="shared" si="33"/>
        <v>46.341609199745044</v>
      </c>
      <c r="P43" s="37">
        <f t="shared" si="33"/>
        <v>12.91676035817065</v>
      </c>
      <c r="Q43" s="37">
        <f t="shared" si="33"/>
        <v>17.742437085018317</v>
      </c>
      <c r="R43" s="37">
        <f t="shared" si="33"/>
        <v>23.452335055047431</v>
      </c>
      <c r="S43" s="37">
        <f t="shared" si="33"/>
        <v>28.036088058491398</v>
      </c>
      <c r="T43" s="37">
        <f t="shared" si="33"/>
        <v>26.786268838911699</v>
      </c>
      <c r="U43" s="37">
        <f t="shared" ref="U43" si="34">U24/U$25*100</f>
        <v>22.345345752327429</v>
      </c>
      <c r="V43" s="47"/>
      <c r="W43" s="47"/>
      <c r="X43" s="47"/>
    </row>
    <row r="44" spans="1:24" x14ac:dyDescent="0.2">
      <c r="A44" s="105"/>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c r="V44" s="47"/>
      <c r="W44" s="47"/>
      <c r="X44" s="47"/>
    </row>
    <row r="45" spans="1:24" x14ac:dyDescent="0.2">
      <c r="A45" s="105"/>
      <c r="B45" s="35"/>
      <c r="C45" s="202" t="s">
        <v>77</v>
      </c>
      <c r="D45" s="202"/>
      <c r="E45" s="202"/>
      <c r="F45" s="202"/>
      <c r="G45" s="202"/>
      <c r="H45" s="202"/>
      <c r="I45" s="202"/>
      <c r="J45" s="202"/>
      <c r="K45" s="202"/>
      <c r="L45" s="202"/>
      <c r="M45" s="202"/>
      <c r="N45" s="202"/>
      <c r="O45" s="202"/>
      <c r="P45" s="202"/>
      <c r="Q45" s="202"/>
      <c r="R45" s="202"/>
      <c r="S45" s="202"/>
      <c r="T45" s="202"/>
      <c r="U45" s="202"/>
      <c r="V45" s="164"/>
      <c r="W45" s="76"/>
      <c r="X45" s="76"/>
    </row>
    <row r="46" spans="1:24"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c r="V46" s="64"/>
      <c r="W46" s="64"/>
      <c r="X46" s="64"/>
    </row>
    <row r="47" spans="1:24" ht="13.5" thickTop="1" x14ac:dyDescent="0.2">
      <c r="B47" s="1" t="s">
        <v>30</v>
      </c>
      <c r="C47" s="38" t="s">
        <v>28</v>
      </c>
      <c r="D47" s="39">
        <f>IFERROR((D9/C9)*100-100,"--")</f>
        <v>510.54395748891477</v>
      </c>
      <c r="E47" s="39">
        <f t="shared" ref="E47:T47" si="37">IFERROR((E9/D9)*100-100,"--")</f>
        <v>-19.781124791901945</v>
      </c>
      <c r="F47" s="39">
        <f t="shared" si="37"/>
        <v>129.44791050741583</v>
      </c>
      <c r="G47" s="39">
        <f t="shared" si="37"/>
        <v>620.91887124775076</v>
      </c>
      <c r="H47" s="39">
        <f t="shared" si="37"/>
        <v>71.933342030616018</v>
      </c>
      <c r="I47" s="39">
        <f t="shared" si="37"/>
        <v>101.59339670884208</v>
      </c>
      <c r="J47" s="39">
        <f t="shared" si="37"/>
        <v>228.11730010168537</v>
      </c>
      <c r="K47" s="39">
        <f t="shared" si="37"/>
        <v>-5.9788116726727907</v>
      </c>
      <c r="L47" s="39">
        <f t="shared" si="37"/>
        <v>17.026190755119373</v>
      </c>
      <c r="M47" s="39">
        <f t="shared" si="37"/>
        <v>-4.8535911639707194</v>
      </c>
      <c r="N47" s="39">
        <f t="shared" si="37"/>
        <v>-5.0071930828507192</v>
      </c>
      <c r="O47" s="39">
        <f t="shared" si="37"/>
        <v>-100</v>
      </c>
      <c r="P47" s="39" t="str">
        <f t="shared" si="37"/>
        <v>--</v>
      </c>
      <c r="Q47" s="39">
        <f t="shared" si="37"/>
        <v>-43.885210417955712</v>
      </c>
      <c r="R47" s="39">
        <f t="shared" si="37"/>
        <v>17.915459611468492</v>
      </c>
      <c r="S47" s="39">
        <f t="shared" si="37"/>
        <v>4.4591413626538383</v>
      </c>
      <c r="T47" s="39">
        <f t="shared" si="37"/>
        <v>8.7325045720733243</v>
      </c>
      <c r="U47" s="39">
        <f>IFERROR(POWER(T9/C9,1/21)*100-100,"--")</f>
        <v>34.914965193185026</v>
      </c>
      <c r="V47" s="64"/>
      <c r="W47" s="64"/>
      <c r="X47" s="64"/>
    </row>
    <row r="48" spans="1:24" x14ac:dyDescent="0.2">
      <c r="B48" s="1" t="s">
        <v>38</v>
      </c>
      <c r="C48" s="38" t="s">
        <v>28</v>
      </c>
      <c r="D48" s="39">
        <f t="shared" ref="D48:T48" si="38">IFERROR((D10/C10)*100-100,"--")</f>
        <v>1029.4840936364171</v>
      </c>
      <c r="E48" s="39">
        <f t="shared" si="38"/>
        <v>27.595970946356104</v>
      </c>
      <c r="F48" s="39">
        <f t="shared" si="38"/>
        <v>205.41323185483299</v>
      </c>
      <c r="G48" s="39">
        <f t="shared" si="38"/>
        <v>383.4815527597616</v>
      </c>
      <c r="H48" s="39">
        <f t="shared" si="38"/>
        <v>65.264407252550882</v>
      </c>
      <c r="I48" s="39">
        <f t="shared" si="38"/>
        <v>63.047710068973203</v>
      </c>
      <c r="J48" s="39">
        <f t="shared" si="38"/>
        <v>39.941790834283069</v>
      </c>
      <c r="K48" s="39">
        <f t="shared" si="38"/>
        <v>-6.8531921105679459</v>
      </c>
      <c r="L48" s="39">
        <f t="shared" si="38"/>
        <v>72.221133097564689</v>
      </c>
      <c r="M48" s="39">
        <f t="shared" si="38"/>
        <v>39.197497497708241</v>
      </c>
      <c r="N48" s="39">
        <f t="shared" si="38"/>
        <v>28.224837668104584</v>
      </c>
      <c r="O48" s="39">
        <f t="shared" si="38"/>
        <v>-43.139398842454646</v>
      </c>
      <c r="P48" s="39">
        <f t="shared" si="38"/>
        <v>-0.15404195110259877</v>
      </c>
      <c r="Q48" s="39">
        <f t="shared" si="38"/>
        <v>-25.148681816963688</v>
      </c>
      <c r="R48" s="39">
        <f t="shared" si="38"/>
        <v>41.359636213823165</v>
      </c>
      <c r="S48" s="39">
        <f t="shared" si="38"/>
        <v>-6.8498261518094949</v>
      </c>
      <c r="T48" s="39">
        <f t="shared" si="38"/>
        <v>-23.882740514315344</v>
      </c>
      <c r="U48" s="39">
        <f t="shared" ref="U48:U63" si="39">IFERROR(POWER(T10/C10,1/21)*100-100,"--")</f>
        <v>38.806683348222151</v>
      </c>
      <c r="V48" s="64"/>
      <c r="W48" s="64"/>
      <c r="X48" s="64"/>
    </row>
    <row r="49" spans="1:24" x14ac:dyDescent="0.2">
      <c r="B49" s="1" t="s">
        <v>29</v>
      </c>
      <c r="C49" s="38" t="s">
        <v>28</v>
      </c>
      <c r="D49" s="39">
        <f t="shared" ref="D49:T49" si="40">IFERROR((D11/C11)*100-100,"--")</f>
        <v>-19.991044898734188</v>
      </c>
      <c r="E49" s="39">
        <f t="shared" si="40"/>
        <v>8.8911659463540218</v>
      </c>
      <c r="F49" s="39">
        <f t="shared" si="40"/>
        <v>69.374228171920834</v>
      </c>
      <c r="G49" s="39">
        <f t="shared" si="40"/>
        <v>398.8621543669795</v>
      </c>
      <c r="H49" s="39">
        <f t="shared" si="40"/>
        <v>31.496030851608936</v>
      </c>
      <c r="I49" s="39">
        <f t="shared" si="40"/>
        <v>12.163236586762267</v>
      </c>
      <c r="J49" s="39">
        <f t="shared" si="40"/>
        <v>2.8489747639997205</v>
      </c>
      <c r="K49" s="39">
        <f t="shared" si="40"/>
        <v>8.9447877677319809</v>
      </c>
      <c r="L49" s="39">
        <f t="shared" si="40"/>
        <v>77.091464119181495</v>
      </c>
      <c r="M49" s="39">
        <f t="shared" si="40"/>
        <v>-15.339213576345259</v>
      </c>
      <c r="N49" s="39">
        <f t="shared" si="40"/>
        <v>-0.40924260882414387</v>
      </c>
      <c r="O49" s="39">
        <f t="shared" si="40"/>
        <v>-46.060016871981425</v>
      </c>
      <c r="P49" s="39">
        <f t="shared" si="40"/>
        <v>-6.9437730541929454</v>
      </c>
      <c r="Q49" s="39">
        <f t="shared" si="40"/>
        <v>-22.200299340997503</v>
      </c>
      <c r="R49" s="39">
        <f t="shared" si="40"/>
        <v>17.86233921180451</v>
      </c>
      <c r="S49" s="39">
        <f t="shared" si="40"/>
        <v>-21.789509365460162</v>
      </c>
      <c r="T49" s="39">
        <f t="shared" si="40"/>
        <v>-5.6664466318377293</v>
      </c>
      <c r="U49" s="39">
        <f t="shared" si="39"/>
        <v>9.0503474817132314</v>
      </c>
      <c r="V49" s="64"/>
      <c r="W49" s="64"/>
      <c r="X49" s="64"/>
    </row>
    <row r="50" spans="1:24" x14ac:dyDescent="0.2">
      <c r="B50" s="1" t="s">
        <v>34</v>
      </c>
      <c r="C50" s="38" t="s">
        <v>28</v>
      </c>
      <c r="D50" s="39">
        <f t="shared" ref="D50:T50" si="41">IFERROR((D12/C12)*100-100,"--")</f>
        <v>840.1453173687861</v>
      </c>
      <c r="E50" s="39">
        <f t="shared" si="41"/>
        <v>46.275199734264675</v>
      </c>
      <c r="F50" s="39">
        <f t="shared" si="41"/>
        <v>52.852065599781781</v>
      </c>
      <c r="G50" s="39">
        <f t="shared" si="41"/>
        <v>7.1155723612957615</v>
      </c>
      <c r="H50" s="39">
        <f t="shared" si="41"/>
        <v>19.0759778657646</v>
      </c>
      <c r="I50" s="39">
        <f t="shared" si="41"/>
        <v>23.723849104781465</v>
      </c>
      <c r="J50" s="39">
        <f t="shared" si="41"/>
        <v>-18.151524228910404</v>
      </c>
      <c r="K50" s="39">
        <f t="shared" si="41"/>
        <v>23.661133984494782</v>
      </c>
      <c r="L50" s="39">
        <f t="shared" si="41"/>
        <v>101.88781045716229</v>
      </c>
      <c r="M50" s="39">
        <f t="shared" si="41"/>
        <v>13.725359823477305</v>
      </c>
      <c r="N50" s="39">
        <f t="shared" si="41"/>
        <v>20.214560105388671</v>
      </c>
      <c r="O50" s="39">
        <f t="shared" si="41"/>
        <v>-57.691032950854876</v>
      </c>
      <c r="P50" s="39">
        <f t="shared" si="41"/>
        <v>-0.16239316761952693</v>
      </c>
      <c r="Q50" s="39">
        <f t="shared" si="41"/>
        <v>-13.640220897228858</v>
      </c>
      <c r="R50" s="39">
        <f t="shared" si="41"/>
        <v>16.703415873284413</v>
      </c>
      <c r="S50" s="39">
        <f t="shared" si="41"/>
        <v>-36.514340014191674</v>
      </c>
      <c r="T50" s="39">
        <f t="shared" si="41"/>
        <v>-14.462618454676274</v>
      </c>
      <c r="U50" s="39">
        <f t="shared" si="39"/>
        <v>15.711268750479391</v>
      </c>
      <c r="V50" s="64"/>
      <c r="W50" s="64"/>
      <c r="X50" s="64"/>
    </row>
    <row r="51" spans="1:24" x14ac:dyDescent="0.2">
      <c r="B51" s="1" t="s">
        <v>32</v>
      </c>
      <c r="C51" s="38" t="s">
        <v>28</v>
      </c>
      <c r="D51" s="39">
        <f t="shared" ref="D51:T51" si="42">IFERROR((D13/C13)*100-100,"--")</f>
        <v>890.47545451423196</v>
      </c>
      <c r="E51" s="39">
        <f t="shared" si="42"/>
        <v>24.114172134207948</v>
      </c>
      <c r="F51" s="39">
        <f t="shared" si="42"/>
        <v>220.51887113675224</v>
      </c>
      <c r="G51" s="39">
        <f t="shared" si="42"/>
        <v>128.24145521639406</v>
      </c>
      <c r="H51" s="39">
        <f t="shared" si="42"/>
        <v>52.933221087497202</v>
      </c>
      <c r="I51" s="39">
        <f t="shared" si="42"/>
        <v>-14.938824427341018</v>
      </c>
      <c r="J51" s="39">
        <f t="shared" si="42"/>
        <v>27.892857878947595</v>
      </c>
      <c r="K51" s="39">
        <f t="shared" si="42"/>
        <v>-13.463692716079791</v>
      </c>
      <c r="L51" s="39">
        <f t="shared" si="42"/>
        <v>130.98298950082739</v>
      </c>
      <c r="M51" s="39">
        <f t="shared" si="42"/>
        <v>71.336513047093462</v>
      </c>
      <c r="N51" s="39">
        <f t="shared" si="42"/>
        <v>20.808074037811579</v>
      </c>
      <c r="O51" s="39">
        <f t="shared" si="42"/>
        <v>-100</v>
      </c>
      <c r="P51" s="39" t="str">
        <f t="shared" si="42"/>
        <v>--</v>
      </c>
      <c r="Q51" s="39">
        <f t="shared" si="42"/>
        <v>-19.638054136515109</v>
      </c>
      <c r="R51" s="39">
        <f t="shared" si="42"/>
        <v>0.31581481465441641</v>
      </c>
      <c r="S51" s="39">
        <f t="shared" si="42"/>
        <v>66.316703289181277</v>
      </c>
      <c r="T51" s="39">
        <f t="shared" si="42"/>
        <v>-27.032736250840301</v>
      </c>
      <c r="U51" s="39">
        <f t="shared" si="39"/>
        <v>34.24483507057127</v>
      </c>
      <c r="V51" s="64"/>
      <c r="W51" s="64"/>
      <c r="X51" s="64"/>
    </row>
    <row r="52" spans="1:24" x14ac:dyDescent="0.2">
      <c r="B52" s="1" t="s">
        <v>44</v>
      </c>
      <c r="C52" s="38" t="s">
        <v>28</v>
      </c>
      <c r="D52" s="39">
        <f t="shared" ref="D52:T52" si="43">IFERROR((D14/C14)*100-100,"--")</f>
        <v>1915.8893560970664</v>
      </c>
      <c r="E52" s="39">
        <f t="shared" si="43"/>
        <v>2.0288683753672814</v>
      </c>
      <c r="F52" s="39">
        <f t="shared" si="43"/>
        <v>-74.524716889299626</v>
      </c>
      <c r="G52" s="39">
        <f t="shared" si="43"/>
        <v>-8.232279772206482</v>
      </c>
      <c r="H52" s="39">
        <f t="shared" si="43"/>
        <v>80.094950512366097</v>
      </c>
      <c r="I52" s="39">
        <f t="shared" si="43"/>
        <v>-15.046965825166382</v>
      </c>
      <c r="J52" s="39">
        <f t="shared" si="43"/>
        <v>1546.2937789145019</v>
      </c>
      <c r="K52" s="39">
        <f t="shared" si="43"/>
        <v>-70.306396734579138</v>
      </c>
      <c r="L52" s="39">
        <f t="shared" si="43"/>
        <v>191.61322677756129</v>
      </c>
      <c r="M52" s="39">
        <f t="shared" si="43"/>
        <v>20.702103287720348</v>
      </c>
      <c r="N52" s="39">
        <f t="shared" si="43"/>
        <v>17.116838907176458</v>
      </c>
      <c r="O52" s="39">
        <f t="shared" si="43"/>
        <v>-62.435001102423399</v>
      </c>
      <c r="P52" s="39">
        <f t="shared" si="43"/>
        <v>-7.3354625286966524</v>
      </c>
      <c r="Q52" s="39">
        <f t="shared" si="43"/>
        <v>-39.791577166633814</v>
      </c>
      <c r="R52" s="39">
        <f t="shared" si="43"/>
        <v>1113.7897524197124</v>
      </c>
      <c r="S52" s="39">
        <f t="shared" si="43"/>
        <v>-40.69402390395431</v>
      </c>
      <c r="T52" s="39">
        <f t="shared" si="43"/>
        <v>-7.4799769430641874</v>
      </c>
      <c r="U52" s="39">
        <f t="shared" si="39"/>
        <v>28.907227754133146</v>
      </c>
      <c r="V52" s="64"/>
      <c r="W52" s="64"/>
      <c r="X52" s="64"/>
    </row>
    <row r="53" spans="1:24" x14ac:dyDescent="0.2">
      <c r="C53" s="38" t="s">
        <v>28</v>
      </c>
      <c r="D53" s="39">
        <f t="shared" ref="D53:T53" si="44">IFERROR((D15/C15)*100-100,"--")</f>
        <v>1929.2051269061251</v>
      </c>
      <c r="E53" s="39">
        <f t="shared" si="44"/>
        <v>23.431885771579104</v>
      </c>
      <c r="F53" s="39">
        <f t="shared" si="44"/>
        <v>-78.202063106796118</v>
      </c>
      <c r="G53" s="39">
        <f t="shared" si="44"/>
        <v>52.791619111247201</v>
      </c>
      <c r="H53" s="39">
        <f t="shared" si="44"/>
        <v>53.301915438899073</v>
      </c>
      <c r="I53" s="39">
        <f t="shared" si="44"/>
        <v>8.1335023570890996</v>
      </c>
      <c r="J53" s="39">
        <f t="shared" si="44"/>
        <v>897.66809519587753</v>
      </c>
      <c r="K53" s="39">
        <f t="shared" si="44"/>
        <v>-60.36496555143988</v>
      </c>
      <c r="L53" s="39">
        <f t="shared" si="44"/>
        <v>29.764436463587799</v>
      </c>
      <c r="M53" s="39">
        <f t="shared" si="44"/>
        <v>58.555708867933504</v>
      </c>
      <c r="N53" s="39">
        <f t="shared" si="44"/>
        <v>43.67866897505229</v>
      </c>
      <c r="O53" s="39" t="str">
        <f t="shared" si="44"/>
        <v>--</v>
      </c>
      <c r="P53" s="39" t="str">
        <f t="shared" si="44"/>
        <v>--</v>
      </c>
      <c r="Q53" s="39">
        <f t="shared" si="44"/>
        <v>127.71247978490572</v>
      </c>
      <c r="R53" s="39">
        <f t="shared" si="44"/>
        <v>26.676005293767858</v>
      </c>
      <c r="S53" s="39">
        <f t="shared" si="44"/>
        <v>-39.837759896569722</v>
      </c>
      <c r="T53" s="39">
        <f t="shared" si="44"/>
        <v>-11.679093613465398</v>
      </c>
      <c r="U53" s="39">
        <f t="shared" si="39"/>
        <v>24.754719015711075</v>
      </c>
      <c r="V53" s="64"/>
      <c r="W53" s="64"/>
      <c r="X53" s="64"/>
    </row>
    <row r="54" spans="1:24" x14ac:dyDescent="0.2">
      <c r="C54" s="38" t="s">
        <v>28</v>
      </c>
      <c r="D54" s="39" t="str">
        <f t="shared" ref="D54:T54" si="45">IFERROR((D16/C16)*100-100,"--")</f>
        <v>--</v>
      </c>
      <c r="E54" s="39">
        <f t="shared" si="45"/>
        <v>289.42307692307691</v>
      </c>
      <c r="F54" s="39">
        <f t="shared" si="45"/>
        <v>-99.753086419753089</v>
      </c>
      <c r="G54" s="39">
        <f t="shared" si="45"/>
        <v>1771850</v>
      </c>
      <c r="H54" s="39">
        <f t="shared" si="45"/>
        <v>-19.156861085245069</v>
      </c>
      <c r="I54" s="39">
        <f t="shared" si="45"/>
        <v>125.14485165794071</v>
      </c>
      <c r="J54" s="39">
        <f t="shared" si="45"/>
        <v>74.085328041671829</v>
      </c>
      <c r="K54" s="39">
        <f t="shared" si="45"/>
        <v>-20.997043422505612</v>
      </c>
      <c r="L54" s="39">
        <f t="shared" si="45"/>
        <v>-57.275063687805762</v>
      </c>
      <c r="M54" s="39">
        <f t="shared" si="45"/>
        <v>-21.048465820647451</v>
      </c>
      <c r="N54" s="39">
        <f t="shared" si="45"/>
        <v>386.2723475355055</v>
      </c>
      <c r="O54" s="39" t="str">
        <f t="shared" si="45"/>
        <v>--</v>
      </c>
      <c r="P54" s="39" t="str">
        <f t="shared" si="45"/>
        <v>--</v>
      </c>
      <c r="Q54" s="39">
        <f t="shared" si="45"/>
        <v>-41.549789621318368</v>
      </c>
      <c r="R54" s="39">
        <f t="shared" si="45"/>
        <v>308.47330533893222</v>
      </c>
      <c r="S54" s="39">
        <f t="shared" si="45"/>
        <v>-59.665161361383419</v>
      </c>
      <c r="T54" s="39">
        <f t="shared" si="45"/>
        <v>77.252867285636285</v>
      </c>
      <c r="U54" s="39" t="str">
        <f t="shared" si="39"/>
        <v>--</v>
      </c>
      <c r="V54" s="64"/>
      <c r="W54" s="64"/>
      <c r="X54" s="64"/>
    </row>
    <row r="55" spans="1:24" x14ac:dyDescent="0.2">
      <c r="C55" s="38" t="s">
        <v>28</v>
      </c>
      <c r="D55" s="39" t="str">
        <f t="shared" ref="D55:T55" si="46">IFERROR((D17/C17)*100-100,"--")</f>
        <v>--</v>
      </c>
      <c r="E55" s="39" t="str">
        <f t="shared" si="46"/>
        <v>--</v>
      </c>
      <c r="F55" s="39" t="str">
        <f t="shared" si="46"/>
        <v>--</v>
      </c>
      <c r="G55" s="39" t="str">
        <f t="shared" si="46"/>
        <v>--</v>
      </c>
      <c r="H55" s="39" t="str">
        <f t="shared" si="46"/>
        <v>--</v>
      </c>
      <c r="I55" s="39" t="str">
        <f t="shared" si="46"/>
        <v>--</v>
      </c>
      <c r="J55" s="39" t="str">
        <f t="shared" si="46"/>
        <v>--</v>
      </c>
      <c r="K55" s="39" t="str">
        <f t="shared" si="46"/>
        <v>--</v>
      </c>
      <c r="L55" s="39" t="str">
        <f t="shared" si="46"/>
        <v>--</v>
      </c>
      <c r="M55" s="39" t="str">
        <f t="shared" si="46"/>
        <v>--</v>
      </c>
      <c r="N55" s="39" t="str">
        <f t="shared" si="46"/>
        <v>--</v>
      </c>
      <c r="O55" s="39" t="str">
        <f t="shared" si="46"/>
        <v>--</v>
      </c>
      <c r="P55" s="39" t="str">
        <f t="shared" si="46"/>
        <v>--</v>
      </c>
      <c r="Q55" s="39" t="str">
        <f t="shared" si="46"/>
        <v>--</v>
      </c>
      <c r="R55" s="39" t="str">
        <f t="shared" si="46"/>
        <v>--</v>
      </c>
      <c r="S55" s="39" t="str">
        <f t="shared" si="46"/>
        <v>--</v>
      </c>
      <c r="T55" s="39" t="str">
        <f t="shared" si="46"/>
        <v>--</v>
      </c>
      <c r="U55" s="39" t="str">
        <f t="shared" si="39"/>
        <v>--</v>
      </c>
      <c r="V55" s="64"/>
      <c r="W55" s="64"/>
      <c r="X55" s="64"/>
    </row>
    <row r="56" spans="1:24" x14ac:dyDescent="0.2">
      <c r="C56" s="38" t="s">
        <v>28</v>
      </c>
      <c r="D56" s="39" t="str">
        <f t="shared" ref="D56:T56" si="47">IFERROR((D18/C18)*100-100,"--")</f>
        <v>--</v>
      </c>
      <c r="E56" s="39" t="str">
        <f t="shared" si="47"/>
        <v>--</v>
      </c>
      <c r="F56" s="39">
        <f t="shared" si="47"/>
        <v>-100</v>
      </c>
      <c r="G56" s="39" t="str">
        <f t="shared" si="47"/>
        <v>--</v>
      </c>
      <c r="H56" s="39">
        <f t="shared" si="47"/>
        <v>-100</v>
      </c>
      <c r="I56" s="39" t="str">
        <f t="shared" si="47"/>
        <v>--</v>
      </c>
      <c r="J56" s="39" t="str">
        <f t="shared" si="47"/>
        <v>--</v>
      </c>
      <c r="K56" s="39" t="str">
        <f t="shared" si="47"/>
        <v>--</v>
      </c>
      <c r="L56" s="39" t="str">
        <f t="shared" si="47"/>
        <v>--</v>
      </c>
      <c r="M56" s="39" t="str">
        <f t="shared" si="47"/>
        <v>--</v>
      </c>
      <c r="N56" s="39" t="str">
        <f t="shared" si="47"/>
        <v>--</v>
      </c>
      <c r="O56" s="39" t="str">
        <f t="shared" si="47"/>
        <v>--</v>
      </c>
      <c r="P56" s="39" t="str">
        <f t="shared" si="47"/>
        <v>--</v>
      </c>
      <c r="Q56" s="39" t="str">
        <f t="shared" si="47"/>
        <v>--</v>
      </c>
      <c r="R56" s="39" t="str">
        <f t="shared" si="47"/>
        <v>--</v>
      </c>
      <c r="S56" s="39" t="str">
        <f t="shared" si="47"/>
        <v>--</v>
      </c>
      <c r="T56" s="39" t="str">
        <f t="shared" si="47"/>
        <v>--</v>
      </c>
      <c r="U56" s="39" t="str">
        <f t="shared" si="39"/>
        <v>--</v>
      </c>
      <c r="V56" s="64"/>
      <c r="W56" s="64"/>
      <c r="X56" s="64"/>
    </row>
    <row r="57" spans="1:24" x14ac:dyDescent="0.2">
      <c r="C57" s="38" t="s">
        <v>28</v>
      </c>
      <c r="D57" s="39" t="str">
        <f t="shared" ref="D57:T57" si="48">IFERROR((D19/C19)*100-100,"--")</f>
        <v>--</v>
      </c>
      <c r="E57" s="39" t="str">
        <f t="shared" si="48"/>
        <v>--</v>
      </c>
      <c r="F57" s="39" t="str">
        <f t="shared" si="48"/>
        <v>--</v>
      </c>
      <c r="G57" s="39" t="str">
        <f t="shared" si="48"/>
        <v>--</v>
      </c>
      <c r="H57" s="39" t="str">
        <f t="shared" si="48"/>
        <v>--</v>
      </c>
      <c r="I57" s="39" t="str">
        <f t="shared" si="48"/>
        <v>--</v>
      </c>
      <c r="J57" s="39" t="str">
        <f t="shared" si="48"/>
        <v>--</v>
      </c>
      <c r="K57" s="39" t="str">
        <f t="shared" si="48"/>
        <v>--</v>
      </c>
      <c r="L57" s="39" t="str">
        <f t="shared" si="48"/>
        <v>--</v>
      </c>
      <c r="M57" s="39" t="str">
        <f t="shared" si="48"/>
        <v>--</v>
      </c>
      <c r="N57" s="39" t="str">
        <f t="shared" si="48"/>
        <v>--</v>
      </c>
      <c r="O57" s="39" t="str">
        <f t="shared" si="48"/>
        <v>--</v>
      </c>
      <c r="P57" s="39" t="str">
        <f t="shared" si="48"/>
        <v>--</v>
      </c>
      <c r="Q57" s="39">
        <f t="shared" si="48"/>
        <v>-94.6751863684771</v>
      </c>
      <c r="R57" s="39">
        <f t="shared" si="48"/>
        <v>-100</v>
      </c>
      <c r="S57" s="39" t="str">
        <f t="shared" si="48"/>
        <v>--</v>
      </c>
      <c r="T57" s="39" t="str">
        <f t="shared" si="48"/>
        <v>--</v>
      </c>
      <c r="U57" s="39" t="str">
        <f t="shared" si="39"/>
        <v>--</v>
      </c>
      <c r="V57" s="64"/>
      <c r="W57" s="64"/>
      <c r="X57" s="64"/>
    </row>
    <row r="58" spans="1:24" x14ac:dyDescent="0.2">
      <c r="C58" s="38" t="s">
        <v>28</v>
      </c>
      <c r="D58" s="39" t="str">
        <f t="shared" ref="D58:T58" si="49">IFERROR((D20/C20)*100-100,"--")</f>
        <v>--</v>
      </c>
      <c r="E58" s="39" t="str">
        <f t="shared" si="49"/>
        <v>--</v>
      </c>
      <c r="F58" s="39" t="str">
        <f t="shared" si="49"/>
        <v>--</v>
      </c>
      <c r="G58" s="39" t="str">
        <f t="shared" si="49"/>
        <v>--</v>
      </c>
      <c r="H58" s="39" t="str">
        <f t="shared" si="49"/>
        <v>--</v>
      </c>
      <c r="I58" s="39" t="str">
        <f t="shared" si="49"/>
        <v>--</v>
      </c>
      <c r="J58" s="39" t="str">
        <f t="shared" si="49"/>
        <v>--</v>
      </c>
      <c r="K58" s="39" t="str">
        <f t="shared" si="49"/>
        <v>--</v>
      </c>
      <c r="L58" s="39" t="str">
        <f t="shared" si="49"/>
        <v>--</v>
      </c>
      <c r="M58" s="39" t="str">
        <f t="shared" si="49"/>
        <v>--</v>
      </c>
      <c r="N58" s="39" t="str">
        <f t="shared" si="49"/>
        <v>--</v>
      </c>
      <c r="O58" s="39" t="str">
        <f t="shared" si="49"/>
        <v>--</v>
      </c>
      <c r="P58" s="39" t="str">
        <f t="shared" si="49"/>
        <v>--</v>
      </c>
      <c r="Q58" s="39">
        <f t="shared" si="49"/>
        <v>-100</v>
      </c>
      <c r="R58" s="39" t="str">
        <f t="shared" si="49"/>
        <v>--</v>
      </c>
      <c r="S58" s="39" t="str">
        <f t="shared" si="49"/>
        <v>--</v>
      </c>
      <c r="T58" s="39" t="str">
        <f t="shared" si="49"/>
        <v>--</v>
      </c>
      <c r="U58" s="39" t="str">
        <f t="shared" si="39"/>
        <v>--</v>
      </c>
      <c r="V58" s="64"/>
      <c r="W58" s="64"/>
      <c r="X58" s="64"/>
    </row>
    <row r="59" spans="1:24" x14ac:dyDescent="0.2">
      <c r="C59" s="38" t="s">
        <v>28</v>
      </c>
      <c r="D59" s="39" t="str">
        <f t="shared" ref="D59:T59" si="50">IFERROR((D21/C21)*100-100,"--")</f>
        <v>--</v>
      </c>
      <c r="E59" s="39" t="str">
        <f t="shared" si="50"/>
        <v>--</v>
      </c>
      <c r="F59" s="39" t="str">
        <f t="shared" si="50"/>
        <v>--</v>
      </c>
      <c r="G59" s="39" t="str">
        <f t="shared" si="50"/>
        <v>--</v>
      </c>
      <c r="H59" s="39" t="str">
        <f t="shared" si="50"/>
        <v>--</v>
      </c>
      <c r="I59" s="39" t="str">
        <f t="shared" si="50"/>
        <v>--</v>
      </c>
      <c r="J59" s="39">
        <f t="shared" si="50"/>
        <v>1339.9999999999998</v>
      </c>
      <c r="K59" s="39">
        <f t="shared" si="50"/>
        <v>-74.074074074074076</v>
      </c>
      <c r="L59" s="39">
        <f t="shared" si="50"/>
        <v>-100</v>
      </c>
      <c r="M59" s="39" t="str">
        <f t="shared" si="50"/>
        <v>--</v>
      </c>
      <c r="N59" s="39">
        <f t="shared" si="50"/>
        <v>-98.148148148148152</v>
      </c>
      <c r="O59" s="39" t="str">
        <f t="shared" si="50"/>
        <v>--</v>
      </c>
      <c r="P59" s="39" t="str">
        <f t="shared" si="50"/>
        <v>--</v>
      </c>
      <c r="Q59" s="39" t="str">
        <f t="shared" si="50"/>
        <v>--</v>
      </c>
      <c r="R59" s="39" t="str">
        <f t="shared" si="50"/>
        <v>--</v>
      </c>
      <c r="S59" s="39">
        <f t="shared" si="50"/>
        <v>-100</v>
      </c>
      <c r="T59" s="39" t="str">
        <f t="shared" si="50"/>
        <v>--</v>
      </c>
      <c r="U59" s="39" t="str">
        <f t="shared" si="39"/>
        <v>--</v>
      </c>
      <c r="V59" s="64"/>
      <c r="W59" s="64"/>
      <c r="X59" s="64"/>
    </row>
    <row r="60" spans="1:24" x14ac:dyDescent="0.2">
      <c r="C60" s="38" t="s">
        <v>28</v>
      </c>
      <c r="D60" s="39" t="str">
        <f t="shared" ref="D60:T60" si="51">IFERROR((D22/C22)*100-100,"--")</f>
        <v>--</v>
      </c>
      <c r="E60" s="39">
        <f t="shared" si="51"/>
        <v>289.90384615384619</v>
      </c>
      <c r="F60" s="39">
        <f t="shared" si="51"/>
        <v>-99.753390875462387</v>
      </c>
      <c r="G60" s="39">
        <f t="shared" si="51"/>
        <v>1771900</v>
      </c>
      <c r="H60" s="39">
        <f t="shared" si="51"/>
        <v>-19.159142212189622</v>
      </c>
      <c r="I60" s="39">
        <f t="shared" si="51"/>
        <v>125.1972076788831</v>
      </c>
      <c r="J60" s="39">
        <f t="shared" si="51"/>
        <v>74.379640106015245</v>
      </c>
      <c r="K60" s="39">
        <f t="shared" si="51"/>
        <v>-21.098944075087985</v>
      </c>
      <c r="L60" s="39">
        <f t="shared" si="51"/>
        <v>-57.302016446997861</v>
      </c>
      <c r="M60" s="39">
        <f t="shared" si="51"/>
        <v>-20.19365221750256</v>
      </c>
      <c r="N60" s="39">
        <f t="shared" si="51"/>
        <v>381.08367218751039</v>
      </c>
      <c r="O60" s="39" t="str">
        <f t="shared" si="51"/>
        <v>--</v>
      </c>
      <c r="P60" s="39" t="str">
        <f t="shared" si="51"/>
        <v>--</v>
      </c>
      <c r="Q60" s="39">
        <f t="shared" si="51"/>
        <v>-48.650921042574339</v>
      </c>
      <c r="R60" s="39">
        <f t="shared" si="51"/>
        <v>804.09348020244113</v>
      </c>
      <c r="S60" s="39">
        <f t="shared" si="51"/>
        <v>-81.912178737836911</v>
      </c>
      <c r="T60" s="39">
        <f t="shared" si="51"/>
        <v>105.50700892044424</v>
      </c>
      <c r="U60" s="39" t="str">
        <f t="shared" si="39"/>
        <v>--</v>
      </c>
      <c r="V60" s="64"/>
      <c r="W60" s="64"/>
      <c r="X60" s="64"/>
    </row>
    <row r="61" spans="1:24" x14ac:dyDescent="0.2">
      <c r="B61" s="35" t="s">
        <v>79</v>
      </c>
      <c r="C61" s="38" t="s">
        <v>28</v>
      </c>
      <c r="D61" s="39">
        <f t="shared" ref="D61:T61" si="52">IFERROR((D23/C23)*100-100,"--")</f>
        <v>248.9601763451742</v>
      </c>
      <c r="E61" s="39">
        <f t="shared" si="52"/>
        <v>33.342856116740961</v>
      </c>
      <c r="F61" s="39">
        <f t="shared" si="52"/>
        <v>88.043547467752347</v>
      </c>
      <c r="G61" s="39">
        <f t="shared" si="52"/>
        <v>136.26112508735048</v>
      </c>
      <c r="H61" s="39">
        <f t="shared" si="52"/>
        <v>43.837465229896281</v>
      </c>
      <c r="I61" s="39">
        <f t="shared" si="52"/>
        <v>29.57819687229636</v>
      </c>
      <c r="J61" s="39">
        <f t="shared" si="52"/>
        <v>47.507477712666372</v>
      </c>
      <c r="K61" s="39">
        <f t="shared" si="52"/>
        <v>-2.271176947135217</v>
      </c>
      <c r="L61" s="39">
        <f t="shared" si="52"/>
        <v>66.699207519272051</v>
      </c>
      <c r="M61" s="39">
        <f t="shared" si="52"/>
        <v>21.928845769780708</v>
      </c>
      <c r="N61" s="39">
        <f t="shared" si="52"/>
        <v>16.534911177545354</v>
      </c>
      <c r="O61" s="39">
        <f t="shared" si="52"/>
        <v>-66.768998717803782</v>
      </c>
      <c r="P61" s="39">
        <f t="shared" si="52"/>
        <v>87.371686133874277</v>
      </c>
      <c r="Q61" s="39">
        <f t="shared" si="52"/>
        <v>-25.327366642354136</v>
      </c>
      <c r="R61" s="39">
        <f t="shared" si="52"/>
        <v>20.890375242369473</v>
      </c>
      <c r="S61" s="39">
        <f t="shared" si="52"/>
        <v>9.3141274964054759</v>
      </c>
      <c r="T61" s="39">
        <f t="shared" si="52"/>
        <v>-19.495235633485194</v>
      </c>
      <c r="U61" s="39">
        <f t="shared" si="39"/>
        <v>21.998328527536898</v>
      </c>
      <c r="V61" s="64"/>
      <c r="W61" s="64"/>
      <c r="X61" s="64"/>
    </row>
    <row r="62" spans="1:24" x14ac:dyDescent="0.2">
      <c r="A62" s="105"/>
      <c r="B62" s="35" t="s">
        <v>80</v>
      </c>
      <c r="C62" s="38" t="s">
        <v>28</v>
      </c>
      <c r="D62" s="39">
        <f t="shared" ref="D62:T62" si="53">IFERROR((D24/C24)*100-100,"--")</f>
        <v>570.20161260841394</v>
      </c>
      <c r="E62" s="39">
        <f t="shared" si="53"/>
        <v>13.213615255623594</v>
      </c>
      <c r="F62" s="39">
        <f t="shared" si="53"/>
        <v>9.0828801580503011</v>
      </c>
      <c r="G62" s="39">
        <f t="shared" si="53"/>
        <v>30.616481435667737</v>
      </c>
      <c r="H62" s="39">
        <f t="shared" si="53"/>
        <v>2.6412653280135459</v>
      </c>
      <c r="I62" s="39">
        <f t="shared" si="53"/>
        <v>-17.546099168148473</v>
      </c>
      <c r="J62" s="39">
        <f t="shared" si="53"/>
        <v>21.744414474738079</v>
      </c>
      <c r="K62" s="39">
        <f t="shared" si="53"/>
        <v>14.651119175329683</v>
      </c>
      <c r="L62" s="39">
        <f t="shared" si="53"/>
        <v>126.04063257323497</v>
      </c>
      <c r="M62" s="39">
        <f t="shared" si="53"/>
        <v>16.340863495497743</v>
      </c>
      <c r="N62" s="39">
        <f t="shared" si="53"/>
        <v>14.636887993409189</v>
      </c>
      <c r="O62" s="39">
        <f t="shared" si="53"/>
        <v>0.86389976771805266</v>
      </c>
      <c r="P62" s="39">
        <f t="shared" si="53"/>
        <v>-67.819741842244412</v>
      </c>
      <c r="Q62" s="39">
        <f t="shared" si="53"/>
        <v>8.5875107706138607</v>
      </c>
      <c r="R62" s="39">
        <f t="shared" si="53"/>
        <v>71.715078585669005</v>
      </c>
      <c r="S62" s="39">
        <f t="shared" si="53"/>
        <v>39.003201118293845</v>
      </c>
      <c r="T62" s="39">
        <f t="shared" si="53"/>
        <v>-24.397072192093717</v>
      </c>
      <c r="U62" s="39">
        <f t="shared" si="39"/>
        <v>16.450128863450431</v>
      </c>
      <c r="V62" s="64"/>
      <c r="W62" s="64"/>
      <c r="X62" s="64"/>
    </row>
    <row r="63" spans="1:24" x14ac:dyDescent="0.2">
      <c r="A63" s="105"/>
      <c r="B63" s="35" t="s">
        <v>81</v>
      </c>
      <c r="C63" s="38" t="s">
        <v>28</v>
      </c>
      <c r="D63" s="39">
        <f t="shared" ref="D63:T63" si="54">IFERROR((D25/C25)*100-100,"--")</f>
        <v>407.32717034737885</v>
      </c>
      <c r="E63" s="39">
        <f t="shared" si="54"/>
        <v>20.233605763199876</v>
      </c>
      <c r="F63" s="39">
        <f t="shared" si="54"/>
        <v>39.622513586675581</v>
      </c>
      <c r="G63" s="39">
        <f t="shared" si="54"/>
        <v>85.646983595058401</v>
      </c>
      <c r="H63" s="39">
        <f t="shared" si="54"/>
        <v>29.951002513052146</v>
      </c>
      <c r="I63" s="39">
        <f t="shared" si="54"/>
        <v>17.031722199824273</v>
      </c>
      <c r="J63" s="39">
        <f t="shared" si="54"/>
        <v>42.674865481416134</v>
      </c>
      <c r="K63" s="39">
        <f t="shared" si="54"/>
        <v>0.43742579152237226</v>
      </c>
      <c r="L63" s="39">
        <f t="shared" si="54"/>
        <v>77.541639828880108</v>
      </c>
      <c r="M63" s="39">
        <f t="shared" si="54"/>
        <v>20.628945436835394</v>
      </c>
      <c r="N63" s="39">
        <f t="shared" si="54"/>
        <v>16.109080152556189</v>
      </c>
      <c r="O63" s="39">
        <f t="shared" si="54"/>
        <v>-51.787612840333864</v>
      </c>
      <c r="P63" s="39">
        <f t="shared" si="54"/>
        <v>15.453481069677565</v>
      </c>
      <c r="Q63" s="39">
        <f t="shared" si="54"/>
        <v>-20.946663201153711</v>
      </c>
      <c r="R63" s="39">
        <f t="shared" si="54"/>
        <v>29.907916256701583</v>
      </c>
      <c r="S63" s="39">
        <f t="shared" si="54"/>
        <v>16.276908516950428</v>
      </c>
      <c r="T63" s="39">
        <f t="shared" si="54"/>
        <v>-20.869518847540007</v>
      </c>
      <c r="U63" s="39">
        <f t="shared" si="39"/>
        <v>19.882351753412536</v>
      </c>
      <c r="V63" s="64"/>
      <c r="W63" s="64"/>
      <c r="X63" s="64"/>
    </row>
    <row r="64" spans="1:24"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c r="V64" s="64"/>
      <c r="W64" s="64"/>
      <c r="X64" s="64"/>
    </row>
    <row r="65" spans="1:24" ht="13.5" thickTop="1" x14ac:dyDescent="0.2">
      <c r="A65" s="13" t="s">
        <v>668</v>
      </c>
      <c r="B65" s="13"/>
      <c r="C65" s="37"/>
      <c r="D65" s="37"/>
      <c r="E65" s="37"/>
      <c r="F65" s="37"/>
      <c r="G65" s="37"/>
      <c r="H65" s="37"/>
      <c r="I65" s="37"/>
      <c r="J65" s="37"/>
      <c r="K65" s="37"/>
      <c r="L65" s="37"/>
      <c r="M65" s="37"/>
      <c r="N65" s="37"/>
      <c r="O65" s="37"/>
      <c r="P65" s="37"/>
      <c r="Q65" s="37"/>
      <c r="R65" s="37"/>
      <c r="S65" s="37"/>
      <c r="T65" s="37"/>
      <c r="U65" s="37"/>
      <c r="V65" s="64"/>
      <c r="W65" s="64"/>
      <c r="X65" s="64"/>
    </row>
    <row r="66" spans="1:24" x14ac:dyDescent="0.2">
      <c r="A66" s="34"/>
      <c r="B66" s="35"/>
      <c r="C66" s="64"/>
      <c r="D66" s="64"/>
      <c r="E66" s="64"/>
      <c r="F66" s="64"/>
      <c r="G66" s="64"/>
      <c r="H66" s="64"/>
      <c r="I66" s="64"/>
      <c r="J66" s="64"/>
      <c r="K66" s="64"/>
      <c r="L66" s="64"/>
      <c r="M66" s="64"/>
      <c r="N66" s="64"/>
      <c r="O66" s="64"/>
      <c r="P66" s="64"/>
      <c r="Q66" s="64"/>
      <c r="R66" s="64"/>
      <c r="S66" s="64"/>
      <c r="T66" s="64"/>
      <c r="U66" s="64"/>
      <c r="V66" s="64"/>
      <c r="W66" s="64"/>
      <c r="X66" s="64"/>
    </row>
    <row r="67" spans="1:24" x14ac:dyDescent="0.2">
      <c r="A67" s="34"/>
      <c r="B67" s="35"/>
      <c r="C67" s="64"/>
      <c r="D67" s="64"/>
      <c r="E67" s="64"/>
      <c r="F67" s="64"/>
      <c r="G67" s="64"/>
      <c r="H67" s="64"/>
      <c r="I67" s="64"/>
      <c r="J67" s="64"/>
      <c r="K67" s="64"/>
      <c r="L67" s="64"/>
      <c r="M67" s="64"/>
      <c r="N67" s="64"/>
      <c r="O67" s="64"/>
      <c r="P67" s="64"/>
      <c r="Q67" s="64"/>
      <c r="R67" s="64"/>
      <c r="S67" s="64"/>
      <c r="T67" s="64"/>
      <c r="U67" s="64"/>
      <c r="V67" s="64"/>
      <c r="W67" s="64"/>
      <c r="X67" s="64"/>
    </row>
    <row r="68" spans="1:24" x14ac:dyDescent="0.2">
      <c r="A68" s="34"/>
      <c r="B68" s="35"/>
      <c r="C68" s="64"/>
      <c r="D68" s="64"/>
      <c r="E68" s="64"/>
      <c r="F68" s="64"/>
      <c r="G68" s="64"/>
      <c r="H68" s="64"/>
      <c r="I68" s="64"/>
      <c r="J68" s="64"/>
      <c r="K68" s="64"/>
      <c r="L68" s="64"/>
      <c r="M68" s="64"/>
      <c r="N68" s="64"/>
      <c r="O68" s="64"/>
      <c r="P68" s="64"/>
      <c r="Q68" s="64"/>
      <c r="R68" s="64"/>
      <c r="S68" s="64"/>
      <c r="T68" s="64"/>
      <c r="U68" s="64"/>
      <c r="V68" s="64"/>
      <c r="W68" s="64"/>
      <c r="X68" s="64"/>
    </row>
    <row r="69" spans="1:24" x14ac:dyDescent="0.2">
      <c r="A69" s="34"/>
      <c r="B69" s="35"/>
      <c r="C69" s="64"/>
      <c r="D69" s="64"/>
      <c r="E69" s="64"/>
      <c r="F69" s="64"/>
      <c r="G69" s="64"/>
      <c r="H69" s="64"/>
      <c r="I69" s="64"/>
      <c r="J69" s="64"/>
      <c r="K69" s="64"/>
      <c r="L69" s="64"/>
      <c r="M69" s="64"/>
      <c r="N69" s="64"/>
      <c r="O69" s="64"/>
      <c r="P69" s="64"/>
      <c r="Q69" s="64"/>
      <c r="R69" s="64"/>
      <c r="S69" s="64"/>
      <c r="T69" s="64"/>
      <c r="U69" s="64"/>
      <c r="V69" s="64"/>
      <c r="W69" s="64"/>
      <c r="X69" s="64"/>
    </row>
    <row r="70" spans="1:24" x14ac:dyDescent="0.2">
      <c r="A70" s="34"/>
      <c r="B70" s="35"/>
      <c r="C70" s="64"/>
      <c r="D70" s="64"/>
      <c r="E70" s="64"/>
      <c r="F70" s="64"/>
      <c r="G70" s="64"/>
      <c r="H70" s="64"/>
      <c r="I70" s="64"/>
      <c r="J70" s="64"/>
      <c r="K70" s="64"/>
      <c r="L70" s="64"/>
      <c r="M70" s="64"/>
      <c r="N70" s="64"/>
      <c r="O70" s="64"/>
      <c r="P70" s="64"/>
      <c r="Q70" s="64"/>
      <c r="R70" s="64"/>
      <c r="S70" s="64"/>
      <c r="T70" s="64"/>
      <c r="U70" s="64"/>
      <c r="V70" s="64"/>
      <c r="W70" s="64"/>
      <c r="X70" s="64"/>
    </row>
    <row r="71" spans="1:24" x14ac:dyDescent="0.2">
      <c r="A71" s="34"/>
      <c r="B71" s="35"/>
      <c r="C71" s="64"/>
      <c r="D71" s="64"/>
      <c r="E71" s="64"/>
      <c r="F71" s="64"/>
      <c r="G71" s="64"/>
      <c r="H71" s="64"/>
      <c r="I71" s="64"/>
      <c r="J71" s="64"/>
      <c r="K71" s="64"/>
      <c r="L71" s="64"/>
      <c r="M71" s="64"/>
      <c r="N71" s="64"/>
      <c r="O71" s="64"/>
      <c r="P71" s="64"/>
      <c r="Q71" s="64"/>
      <c r="R71" s="64"/>
      <c r="S71" s="64"/>
      <c r="T71" s="64"/>
      <c r="U71" s="64"/>
      <c r="V71" s="64"/>
      <c r="W71" s="64"/>
      <c r="X71" s="64"/>
    </row>
    <row r="72" spans="1:24" x14ac:dyDescent="0.2">
      <c r="A72" s="34"/>
      <c r="B72" s="35"/>
      <c r="C72" s="64"/>
      <c r="D72" s="64"/>
      <c r="E72" s="64"/>
      <c r="F72" s="64"/>
      <c r="G72" s="64"/>
      <c r="H72" s="64"/>
      <c r="I72" s="64"/>
      <c r="J72" s="64"/>
      <c r="K72" s="64"/>
      <c r="L72" s="64"/>
      <c r="M72" s="64"/>
      <c r="N72" s="64"/>
      <c r="O72" s="64"/>
      <c r="P72" s="64"/>
      <c r="Q72" s="64"/>
      <c r="R72" s="64"/>
      <c r="S72" s="64"/>
      <c r="T72" s="64"/>
      <c r="U72" s="64"/>
      <c r="V72" s="64"/>
      <c r="W72" s="64"/>
      <c r="X72" s="64"/>
    </row>
    <row r="73" spans="1:24" x14ac:dyDescent="0.2">
      <c r="A73" s="34"/>
      <c r="B73" s="35"/>
      <c r="C73" s="64"/>
      <c r="D73" s="64"/>
      <c r="E73" s="64"/>
      <c r="F73" s="64"/>
      <c r="G73" s="64"/>
      <c r="H73" s="64"/>
      <c r="I73" s="64"/>
      <c r="J73" s="64"/>
      <c r="K73" s="64"/>
      <c r="L73" s="64"/>
      <c r="M73" s="64"/>
      <c r="N73" s="64"/>
      <c r="O73" s="64"/>
      <c r="P73" s="64"/>
      <c r="Q73" s="64"/>
      <c r="R73" s="64"/>
      <c r="S73" s="64"/>
      <c r="T73" s="64"/>
      <c r="U73" s="64"/>
      <c r="V73" s="64"/>
      <c r="W73" s="64"/>
      <c r="X73" s="64"/>
    </row>
    <row r="74" spans="1:24" x14ac:dyDescent="0.2">
      <c r="A74" s="34"/>
      <c r="B74" s="35"/>
      <c r="C74" s="164"/>
      <c r="D74" s="164"/>
      <c r="E74" s="164"/>
      <c r="F74" s="164"/>
      <c r="G74" s="164"/>
      <c r="H74" s="164"/>
      <c r="I74" s="164"/>
      <c r="J74" s="164"/>
      <c r="K74" s="164"/>
      <c r="L74" s="164"/>
      <c r="M74" s="164"/>
      <c r="N74" s="164"/>
      <c r="O74" s="164"/>
      <c r="P74" s="164"/>
      <c r="Q74" s="164"/>
      <c r="R74" s="164"/>
      <c r="S74" s="164"/>
      <c r="T74" s="164"/>
      <c r="U74" s="164"/>
      <c r="V74" s="164"/>
      <c r="W74" s="76"/>
      <c r="X74" s="76"/>
    </row>
    <row r="75" spans="1:24" x14ac:dyDescent="0.2">
      <c r="A75" s="34"/>
      <c r="B75" s="35"/>
      <c r="C75" s="64"/>
      <c r="D75" s="64"/>
      <c r="E75" s="64"/>
      <c r="F75" s="64"/>
      <c r="G75" s="64"/>
      <c r="H75" s="64"/>
      <c r="I75" s="64"/>
      <c r="J75" s="64"/>
      <c r="K75" s="64"/>
      <c r="L75" s="64"/>
      <c r="M75" s="64"/>
      <c r="N75" s="64"/>
      <c r="O75" s="64"/>
      <c r="P75" s="64"/>
      <c r="Q75" s="64"/>
      <c r="R75" s="64"/>
      <c r="S75" s="64"/>
      <c r="T75" s="64"/>
      <c r="U75" s="64"/>
      <c r="V75" s="64"/>
      <c r="W75" s="64"/>
      <c r="X75" s="64"/>
    </row>
    <row r="76" spans="1:24" x14ac:dyDescent="0.2">
      <c r="A76" s="34"/>
      <c r="B76" s="62"/>
      <c r="C76" s="65"/>
      <c r="D76" s="66"/>
      <c r="E76" s="66"/>
      <c r="F76" s="66"/>
      <c r="G76" s="66"/>
      <c r="H76" s="66"/>
      <c r="I76" s="66"/>
      <c r="J76" s="66"/>
      <c r="K76" s="66"/>
      <c r="L76" s="66"/>
      <c r="M76" s="66"/>
      <c r="N76" s="66"/>
      <c r="O76" s="66"/>
      <c r="P76" s="66"/>
      <c r="Q76" s="66"/>
      <c r="R76" s="66"/>
      <c r="S76" s="66"/>
      <c r="T76" s="66"/>
      <c r="U76" s="66"/>
      <c r="V76" s="66"/>
      <c r="W76" s="66"/>
      <c r="X76" s="66"/>
    </row>
    <row r="77" spans="1:24" x14ac:dyDescent="0.2">
      <c r="A77" s="34"/>
      <c r="B77" s="62"/>
      <c r="C77" s="65"/>
      <c r="D77" s="66"/>
      <c r="E77" s="66"/>
      <c r="F77" s="66"/>
      <c r="G77" s="66"/>
      <c r="H77" s="66"/>
      <c r="I77" s="66"/>
      <c r="J77" s="66"/>
      <c r="K77" s="66"/>
      <c r="L77" s="66"/>
      <c r="M77" s="66"/>
      <c r="N77" s="66"/>
      <c r="O77" s="66"/>
      <c r="P77" s="66"/>
      <c r="Q77" s="66"/>
      <c r="R77" s="66"/>
      <c r="S77" s="66"/>
      <c r="T77" s="66"/>
      <c r="U77" s="66"/>
      <c r="V77" s="66"/>
      <c r="W77" s="66"/>
      <c r="X77" s="66"/>
    </row>
    <row r="78" spans="1:24" x14ac:dyDescent="0.2">
      <c r="A78" s="34"/>
      <c r="B78" s="62"/>
      <c r="C78" s="65"/>
      <c r="D78" s="66"/>
      <c r="E78" s="66"/>
      <c r="F78" s="66"/>
      <c r="G78" s="66"/>
      <c r="H78" s="66"/>
      <c r="I78" s="66"/>
      <c r="J78" s="66"/>
      <c r="K78" s="66"/>
      <c r="L78" s="66"/>
      <c r="M78" s="66"/>
      <c r="N78" s="66"/>
      <c r="O78" s="66"/>
      <c r="P78" s="66"/>
      <c r="Q78" s="66"/>
      <c r="R78" s="66"/>
      <c r="S78" s="66"/>
      <c r="T78" s="66"/>
      <c r="U78" s="66"/>
      <c r="V78" s="66"/>
      <c r="W78" s="66"/>
      <c r="X78" s="66"/>
    </row>
    <row r="79" spans="1:24" x14ac:dyDescent="0.2">
      <c r="A79" s="34"/>
      <c r="B79" s="62"/>
      <c r="C79" s="65"/>
      <c r="D79" s="66"/>
      <c r="E79" s="66"/>
      <c r="F79" s="66"/>
      <c r="G79" s="66"/>
      <c r="H79" s="66"/>
      <c r="I79" s="66"/>
      <c r="J79" s="66"/>
      <c r="K79" s="66"/>
      <c r="L79" s="66"/>
      <c r="M79" s="66"/>
      <c r="N79" s="66"/>
      <c r="O79" s="66"/>
      <c r="P79" s="66"/>
      <c r="Q79" s="66"/>
      <c r="R79" s="66"/>
      <c r="S79" s="66"/>
      <c r="T79" s="66"/>
      <c r="U79" s="66"/>
      <c r="V79" s="66"/>
      <c r="W79" s="66"/>
      <c r="X79" s="66"/>
    </row>
    <row r="80" spans="1:24" x14ac:dyDescent="0.2">
      <c r="A80" s="34"/>
      <c r="B80" s="62"/>
      <c r="C80" s="65"/>
      <c r="D80" s="66"/>
      <c r="E80" s="66"/>
      <c r="F80" s="66"/>
      <c r="G80" s="66"/>
      <c r="H80" s="66"/>
      <c r="I80" s="66"/>
      <c r="J80" s="66"/>
      <c r="K80" s="66"/>
      <c r="L80" s="66"/>
      <c r="M80" s="66"/>
      <c r="N80" s="66"/>
      <c r="O80" s="66"/>
      <c r="P80" s="66"/>
      <c r="Q80" s="66"/>
      <c r="R80" s="66"/>
      <c r="S80" s="66"/>
      <c r="T80" s="66"/>
      <c r="U80" s="66"/>
      <c r="V80" s="66"/>
      <c r="W80" s="66"/>
      <c r="X80" s="66"/>
    </row>
    <row r="81" spans="1:24" x14ac:dyDescent="0.2">
      <c r="A81" s="34"/>
      <c r="B81" s="62"/>
      <c r="C81" s="65"/>
      <c r="D81" s="66"/>
      <c r="E81" s="66"/>
      <c r="F81" s="66"/>
      <c r="G81" s="66"/>
      <c r="H81" s="66"/>
      <c r="I81" s="66"/>
      <c r="J81" s="66"/>
      <c r="K81" s="66"/>
      <c r="L81" s="66"/>
      <c r="M81" s="66"/>
      <c r="N81" s="66"/>
      <c r="O81" s="66"/>
      <c r="P81" s="66"/>
      <c r="Q81" s="66"/>
      <c r="R81" s="66"/>
      <c r="S81" s="66"/>
      <c r="T81" s="66"/>
      <c r="U81" s="66"/>
      <c r="V81" s="66"/>
      <c r="W81" s="66"/>
      <c r="X81" s="66"/>
    </row>
    <row r="82" spans="1:24" x14ac:dyDescent="0.2">
      <c r="A82" s="34"/>
      <c r="B82" s="35"/>
      <c r="C82" s="65"/>
      <c r="D82" s="66"/>
      <c r="E82" s="66"/>
      <c r="F82" s="66"/>
      <c r="G82" s="66"/>
      <c r="H82" s="66"/>
      <c r="I82" s="66"/>
      <c r="J82" s="66"/>
      <c r="K82" s="66"/>
      <c r="L82" s="66"/>
      <c r="M82" s="66"/>
      <c r="N82" s="66"/>
      <c r="O82" s="66"/>
      <c r="P82" s="66"/>
      <c r="Q82" s="66"/>
      <c r="R82" s="66"/>
      <c r="S82" s="66"/>
      <c r="T82" s="66"/>
      <c r="U82" s="66"/>
      <c r="V82" s="66"/>
      <c r="W82" s="66"/>
      <c r="X82" s="66"/>
    </row>
    <row r="83" spans="1:24" x14ac:dyDescent="0.2">
      <c r="A83" s="34"/>
      <c r="B83" s="35"/>
      <c r="C83" s="65"/>
      <c r="D83" s="66"/>
      <c r="E83" s="66"/>
      <c r="F83" s="66"/>
      <c r="G83" s="66"/>
      <c r="H83" s="66"/>
      <c r="I83" s="66"/>
      <c r="J83" s="66"/>
      <c r="K83" s="66"/>
      <c r="L83" s="66"/>
      <c r="M83" s="66"/>
      <c r="N83" s="66"/>
      <c r="O83" s="66"/>
      <c r="P83" s="66"/>
      <c r="Q83" s="66"/>
      <c r="R83" s="66"/>
      <c r="S83" s="66"/>
      <c r="T83" s="66"/>
      <c r="U83" s="66"/>
      <c r="V83" s="66"/>
      <c r="W83" s="66"/>
      <c r="X83" s="66"/>
    </row>
    <row r="84" spans="1:24" x14ac:dyDescent="0.2">
      <c r="A84" s="34"/>
      <c r="B84" s="35"/>
      <c r="C84" s="65"/>
      <c r="D84" s="66"/>
      <c r="E84" s="66"/>
      <c r="F84" s="66"/>
      <c r="G84" s="66"/>
      <c r="H84" s="66"/>
      <c r="I84" s="66"/>
      <c r="J84" s="66"/>
      <c r="K84" s="66"/>
      <c r="L84" s="66"/>
      <c r="M84" s="66"/>
      <c r="N84" s="66"/>
      <c r="O84" s="66"/>
      <c r="P84" s="66"/>
      <c r="Q84" s="66"/>
      <c r="R84" s="66"/>
      <c r="S84" s="66"/>
      <c r="T84" s="66"/>
      <c r="U84" s="66"/>
      <c r="V84" s="66"/>
      <c r="W84" s="66"/>
      <c r="X84" s="66"/>
    </row>
    <row r="85" spans="1:24" x14ac:dyDescent="0.2">
      <c r="A85" s="34"/>
      <c r="B85" s="35"/>
      <c r="C85" s="65"/>
      <c r="D85" s="66"/>
      <c r="E85" s="66"/>
      <c r="F85" s="66"/>
      <c r="G85" s="66"/>
      <c r="H85" s="66"/>
      <c r="I85" s="66"/>
      <c r="J85" s="66"/>
      <c r="K85" s="66"/>
      <c r="L85" s="66"/>
      <c r="M85" s="66"/>
      <c r="N85" s="66"/>
      <c r="O85" s="66"/>
      <c r="P85" s="66"/>
      <c r="Q85" s="66"/>
      <c r="R85" s="66"/>
      <c r="S85" s="66"/>
      <c r="T85" s="66"/>
      <c r="U85" s="66"/>
      <c r="V85" s="66"/>
      <c r="W85" s="66"/>
      <c r="X85" s="66"/>
    </row>
    <row r="86" spans="1:24" x14ac:dyDescent="0.2">
      <c r="A86" s="34"/>
      <c r="B86" s="35"/>
      <c r="C86" s="65"/>
      <c r="D86" s="66"/>
      <c r="E86" s="66"/>
      <c r="F86" s="66"/>
      <c r="G86" s="66"/>
      <c r="H86" s="66"/>
      <c r="I86" s="66"/>
      <c r="J86" s="66"/>
      <c r="K86" s="66"/>
      <c r="L86" s="66"/>
      <c r="M86" s="66"/>
      <c r="N86" s="66"/>
      <c r="O86" s="66"/>
      <c r="P86" s="66"/>
      <c r="Q86" s="66"/>
      <c r="R86" s="66"/>
      <c r="S86" s="66"/>
      <c r="T86" s="66"/>
      <c r="U86" s="66"/>
      <c r="V86" s="66"/>
      <c r="W86" s="66"/>
      <c r="X86" s="66"/>
    </row>
    <row r="87" spans="1:24" x14ac:dyDescent="0.2">
      <c r="A87" s="34"/>
      <c r="B87" s="35"/>
      <c r="C87" s="65"/>
      <c r="D87" s="66"/>
      <c r="E87" s="66"/>
      <c r="F87" s="66"/>
      <c r="G87" s="66"/>
      <c r="H87" s="66"/>
      <c r="I87" s="66"/>
      <c r="J87" s="66"/>
      <c r="K87" s="66"/>
      <c r="L87" s="66"/>
      <c r="M87" s="66"/>
      <c r="N87" s="66"/>
      <c r="O87" s="66"/>
      <c r="P87" s="66"/>
      <c r="Q87" s="66"/>
      <c r="R87" s="66"/>
      <c r="S87" s="66"/>
      <c r="T87" s="66"/>
      <c r="U87" s="66"/>
      <c r="V87" s="66"/>
      <c r="W87" s="66"/>
      <c r="X87" s="66"/>
    </row>
    <row r="88" spans="1:24" x14ac:dyDescent="0.2">
      <c r="A88" s="34"/>
      <c r="B88" s="35"/>
      <c r="C88" s="65"/>
      <c r="D88" s="66"/>
      <c r="E88" s="66"/>
      <c r="F88" s="66"/>
      <c r="G88" s="66"/>
      <c r="H88" s="66"/>
      <c r="I88" s="66"/>
      <c r="J88" s="66"/>
      <c r="K88" s="66"/>
      <c r="L88" s="66"/>
      <c r="M88" s="66"/>
      <c r="N88" s="66"/>
      <c r="O88" s="66"/>
      <c r="P88" s="66"/>
      <c r="Q88" s="66"/>
      <c r="R88" s="66"/>
      <c r="S88" s="66"/>
      <c r="T88" s="66"/>
      <c r="U88" s="66"/>
      <c r="V88" s="66"/>
      <c r="W88" s="66"/>
      <c r="X88" s="66"/>
    </row>
    <row r="89" spans="1:24" x14ac:dyDescent="0.2">
      <c r="A89" s="34"/>
      <c r="B89" s="35"/>
      <c r="C89" s="65"/>
      <c r="D89" s="66"/>
      <c r="E89" s="66"/>
      <c r="F89" s="66"/>
      <c r="G89" s="66"/>
      <c r="H89" s="66"/>
      <c r="I89" s="66"/>
      <c r="J89" s="66"/>
      <c r="K89" s="66"/>
      <c r="L89" s="66"/>
      <c r="M89" s="66"/>
      <c r="N89" s="66"/>
      <c r="O89" s="66"/>
      <c r="P89" s="66"/>
      <c r="Q89" s="66"/>
      <c r="R89" s="66"/>
      <c r="S89" s="66"/>
      <c r="T89" s="66"/>
      <c r="U89" s="66"/>
      <c r="V89" s="66"/>
      <c r="W89" s="66"/>
      <c r="X89" s="66"/>
    </row>
    <row r="90" spans="1:24" x14ac:dyDescent="0.2">
      <c r="A90" s="34"/>
      <c r="B90" s="35"/>
      <c r="C90" s="65"/>
      <c r="D90" s="66"/>
      <c r="E90" s="66"/>
      <c r="F90" s="66"/>
      <c r="G90" s="65"/>
      <c r="H90" s="65"/>
      <c r="I90" s="66"/>
      <c r="J90" s="66"/>
      <c r="K90" s="66"/>
      <c r="L90" s="66"/>
      <c r="M90" s="66"/>
      <c r="N90" s="66"/>
      <c r="O90" s="66"/>
      <c r="P90" s="66"/>
      <c r="Q90" s="66"/>
      <c r="R90" s="66"/>
      <c r="S90" s="66"/>
      <c r="T90" s="66"/>
      <c r="U90" s="65"/>
      <c r="V90" s="65"/>
      <c r="W90" s="66"/>
      <c r="X90" s="66"/>
    </row>
    <row r="91" spans="1:24" x14ac:dyDescent="0.2">
      <c r="A91" s="34"/>
      <c r="B91" s="35"/>
      <c r="C91" s="65"/>
      <c r="D91" s="66"/>
      <c r="E91" s="66"/>
      <c r="F91" s="66"/>
      <c r="G91" s="66"/>
      <c r="H91" s="66"/>
      <c r="I91" s="66"/>
      <c r="J91" s="66"/>
      <c r="K91" s="66"/>
      <c r="L91" s="66"/>
      <c r="M91" s="66"/>
      <c r="N91" s="66"/>
      <c r="O91" s="66"/>
      <c r="P91" s="66"/>
      <c r="Q91" s="66"/>
      <c r="R91" s="66"/>
      <c r="S91" s="66"/>
      <c r="T91" s="66"/>
      <c r="U91" s="66"/>
      <c r="V91" s="66"/>
      <c r="W91" s="66"/>
      <c r="X91" s="66"/>
    </row>
    <row r="92" spans="1:24" x14ac:dyDescent="0.2">
      <c r="A92" s="34"/>
      <c r="B92" s="35"/>
      <c r="C92" s="65"/>
      <c r="D92" s="66"/>
      <c r="E92" s="66"/>
      <c r="F92" s="66"/>
      <c r="G92" s="66"/>
      <c r="H92" s="66"/>
      <c r="I92" s="66"/>
      <c r="J92" s="66"/>
      <c r="K92" s="66"/>
      <c r="L92" s="66"/>
      <c r="M92" s="66"/>
      <c r="N92" s="66"/>
      <c r="O92" s="66"/>
      <c r="P92" s="66"/>
      <c r="Q92" s="66"/>
      <c r="R92" s="66"/>
      <c r="S92" s="66"/>
      <c r="T92" s="66"/>
      <c r="U92" s="66"/>
      <c r="V92" s="66"/>
      <c r="W92" s="66"/>
      <c r="X92" s="66"/>
    </row>
    <row r="93" spans="1:24" x14ac:dyDescent="0.2">
      <c r="A93" s="34"/>
      <c r="B93" s="35"/>
      <c r="C93" s="65"/>
      <c r="D93" s="66"/>
      <c r="E93" s="66"/>
      <c r="F93" s="66"/>
      <c r="G93" s="66"/>
      <c r="H93" s="66"/>
      <c r="I93" s="66"/>
      <c r="J93" s="66"/>
      <c r="K93" s="66"/>
      <c r="L93" s="66"/>
      <c r="M93" s="66"/>
      <c r="N93" s="66"/>
      <c r="O93" s="66"/>
      <c r="P93" s="66"/>
      <c r="Q93" s="66"/>
      <c r="R93" s="66"/>
      <c r="S93" s="66"/>
      <c r="T93" s="66"/>
      <c r="U93" s="66"/>
      <c r="V93" s="66"/>
      <c r="W93" s="66"/>
      <c r="X93" s="66"/>
    </row>
    <row r="94" spans="1:24"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row>
    <row r="95" spans="1:24" x14ac:dyDescent="0.2">
      <c r="A95" s="67"/>
      <c r="B95" s="67"/>
      <c r="C95" s="64"/>
      <c r="D95" s="64"/>
      <c r="E95" s="64"/>
      <c r="F95" s="64"/>
      <c r="G95" s="64"/>
      <c r="H95" s="64"/>
      <c r="I95" s="64"/>
      <c r="J95" s="64"/>
      <c r="K95" s="64"/>
      <c r="L95" s="64"/>
      <c r="M95" s="64"/>
      <c r="N95" s="64"/>
      <c r="O95" s="64"/>
      <c r="P95" s="64"/>
      <c r="Q95" s="64"/>
      <c r="R95" s="64"/>
      <c r="S95" s="64"/>
      <c r="T95" s="64"/>
      <c r="U95" s="64"/>
      <c r="V95" s="64"/>
      <c r="W95" s="64"/>
      <c r="X95" s="64"/>
    </row>
    <row r="106" spans="1:1" x14ac:dyDescent="0.2">
      <c r="A106" s="1" t="s">
        <v>74</v>
      </c>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30" zoomScale="70" zoomScaleNormal="70" workbookViewId="0">
      <selection activeCell="U47" sqref="U47"/>
    </sheetView>
  </sheetViews>
  <sheetFormatPr baseColWidth="10" defaultColWidth="10.85546875" defaultRowHeight="12.75" x14ac:dyDescent="0.2"/>
  <cols>
    <col min="1" max="1" width="10.85546875" style="1"/>
    <col min="2" max="2" width="16.7109375" style="1" customWidth="1"/>
    <col min="3" max="3" width="12.42578125" style="1" bestFit="1" customWidth="1"/>
    <col min="4" max="4" width="11.42578125" style="1" bestFit="1" customWidth="1"/>
    <col min="5" max="5" width="12.140625" style="1" bestFit="1" customWidth="1"/>
    <col min="6" max="6" width="12.42578125" style="1" bestFit="1" customWidth="1"/>
    <col min="7" max="7" width="11.7109375" style="1" bestFit="1" customWidth="1"/>
    <col min="8" max="8" width="12.42578125" style="1" bestFit="1" customWidth="1"/>
    <col min="9" max="9" width="12.85546875" style="1" bestFit="1" customWidth="1"/>
    <col min="10" max="10" width="12.42578125" style="1" bestFit="1" customWidth="1"/>
    <col min="11" max="11" width="11.42578125" style="1" bestFit="1" customWidth="1"/>
    <col min="12" max="20" width="11.42578125" style="1" customWidth="1"/>
    <col min="21" max="16384" width="10.85546875" style="1"/>
  </cols>
  <sheetData>
    <row r="1" spans="1:21" x14ac:dyDescent="0.2">
      <c r="A1" s="5" t="s">
        <v>75</v>
      </c>
    </row>
    <row r="2" spans="1:21" x14ac:dyDescent="0.2">
      <c r="B2" s="110"/>
      <c r="C2" s="201" t="s">
        <v>50</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766</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108</v>
      </c>
      <c r="D5" s="209"/>
      <c r="E5" s="209"/>
      <c r="F5" s="209"/>
      <c r="G5" s="209"/>
      <c r="H5" s="209"/>
      <c r="I5" s="209"/>
      <c r="J5" s="209"/>
      <c r="K5" s="209"/>
      <c r="L5" s="209"/>
      <c r="M5" s="209"/>
      <c r="N5" s="209"/>
      <c r="O5" s="209"/>
      <c r="P5" s="209"/>
      <c r="Q5" s="209"/>
      <c r="R5" s="209"/>
      <c r="S5" s="209"/>
      <c r="T5" s="209"/>
      <c r="U5" s="209"/>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B8" s="54"/>
      <c r="C8" s="205"/>
      <c r="D8" s="205"/>
      <c r="E8" s="205"/>
      <c r="F8" s="205"/>
      <c r="G8" s="205"/>
      <c r="H8" s="205"/>
      <c r="I8" s="205"/>
      <c r="J8" s="205"/>
      <c r="K8" s="205"/>
      <c r="L8" s="205"/>
      <c r="M8" s="205"/>
      <c r="N8" s="205"/>
      <c r="O8" s="205"/>
      <c r="P8" s="205"/>
      <c r="Q8" s="205"/>
      <c r="R8" s="205"/>
      <c r="S8" s="205"/>
      <c r="T8" s="205"/>
      <c r="U8" s="205"/>
    </row>
    <row r="9" spans="1:21" ht="13.5" thickTop="1" x14ac:dyDescent="0.2">
      <c r="B9" s="84" t="s">
        <v>41</v>
      </c>
      <c r="C9" s="26">
        <v>110.288264</v>
      </c>
      <c r="D9" s="26">
        <v>203.20680300000001</v>
      </c>
      <c r="E9" s="26">
        <v>180.19108850000001</v>
      </c>
      <c r="F9" s="26">
        <v>345.72055899999998</v>
      </c>
      <c r="G9" s="26">
        <v>1231.548691</v>
      </c>
      <c r="H9" s="26">
        <v>2793.2492820000002</v>
      </c>
      <c r="I9" s="26">
        <v>4155.3311365</v>
      </c>
      <c r="J9" s="26">
        <v>1602.3733165000001</v>
      </c>
      <c r="K9" s="26">
        <v>1789.0803605000001</v>
      </c>
      <c r="L9" s="26">
        <v>2361.8436489999999</v>
      </c>
      <c r="M9" s="26">
        <v>3025.7405210000002</v>
      </c>
      <c r="N9" s="26">
        <v>3430.162327</v>
      </c>
      <c r="O9" s="26">
        <v>3394.7205859999999</v>
      </c>
      <c r="P9" s="26">
        <v>3395.8006610000002</v>
      </c>
      <c r="Q9" s="26">
        <v>3742.9878480000002</v>
      </c>
      <c r="R9" s="71">
        <v>4526.1658120000002</v>
      </c>
      <c r="S9" s="71">
        <v>3688.6305710000001</v>
      </c>
      <c r="T9" s="71">
        <v>4111.5967780000001</v>
      </c>
      <c r="U9" s="26">
        <f>(SUM(C9:N9)+P9+R9+Q9)</f>
        <v>32893.690318999994</v>
      </c>
    </row>
    <row r="10" spans="1:21" x14ac:dyDescent="0.2">
      <c r="B10" s="84" t="s">
        <v>34</v>
      </c>
      <c r="C10" s="26">
        <v>38.890191000000002</v>
      </c>
      <c r="D10" s="26">
        <v>129.07682399999999</v>
      </c>
      <c r="E10" s="26">
        <v>156.55408550000001</v>
      </c>
      <c r="F10" s="26">
        <v>268.74217249999998</v>
      </c>
      <c r="G10" s="26">
        <v>759.53932450000002</v>
      </c>
      <c r="H10" s="26">
        <v>1011.311291</v>
      </c>
      <c r="I10" s="26">
        <v>1419.26197</v>
      </c>
      <c r="J10" s="26">
        <v>1063.6606200000001</v>
      </c>
      <c r="K10" s="26">
        <v>1124.3992605000001</v>
      </c>
      <c r="L10" s="26">
        <v>1638.4638620000001</v>
      </c>
      <c r="M10" s="26">
        <v>2556.5289899999998</v>
      </c>
      <c r="N10" s="26">
        <v>2406.1532299999999</v>
      </c>
      <c r="O10" s="26">
        <v>2251.9726100000003</v>
      </c>
      <c r="P10" s="26">
        <v>2252.0868</v>
      </c>
      <c r="Q10" s="26">
        <v>2259.131116</v>
      </c>
      <c r="R10" s="71">
        <v>2386.110874</v>
      </c>
      <c r="S10" s="71">
        <v>2706.4926610000002</v>
      </c>
      <c r="T10" s="71">
        <v>2685.3244949999998</v>
      </c>
      <c r="U10" s="26">
        <f t="shared" ref="U10:U25" si="0">(SUM(C10:N10)+P10+R10+Q10)</f>
        <v>19469.910611000003</v>
      </c>
    </row>
    <row r="11" spans="1:21" x14ac:dyDescent="0.2">
      <c r="B11" s="84" t="s">
        <v>29</v>
      </c>
      <c r="C11" s="26">
        <v>122.2334365</v>
      </c>
      <c r="D11" s="26">
        <v>215.44880850000001</v>
      </c>
      <c r="E11" s="26">
        <v>513.21745050000004</v>
      </c>
      <c r="F11" s="26">
        <v>457.4141995</v>
      </c>
      <c r="G11" s="26">
        <v>769.88965499999995</v>
      </c>
      <c r="H11" s="26">
        <v>799.8547155</v>
      </c>
      <c r="I11" s="26">
        <v>1060.159314</v>
      </c>
      <c r="J11" s="26">
        <v>723.43196899999998</v>
      </c>
      <c r="K11" s="26">
        <v>931.96873900000003</v>
      </c>
      <c r="L11" s="26">
        <v>1575.0709360000001</v>
      </c>
      <c r="M11" s="26">
        <v>1998.003825</v>
      </c>
      <c r="N11" s="26">
        <v>1811.6240539999999</v>
      </c>
      <c r="O11" s="26">
        <v>1854.8782280000003</v>
      </c>
      <c r="P11" s="26">
        <v>1855.2691400000001</v>
      </c>
      <c r="Q11" s="26">
        <v>1498.5115559999999</v>
      </c>
      <c r="R11" s="71">
        <v>1330.824278</v>
      </c>
      <c r="S11" s="71">
        <v>1080.423978</v>
      </c>
      <c r="T11" s="71">
        <v>1139.8859829999999</v>
      </c>
      <c r="U11" s="26">
        <f t="shared" si="0"/>
        <v>15662.922076500001</v>
      </c>
    </row>
    <row r="12" spans="1:21" x14ac:dyDescent="0.2">
      <c r="B12" s="84" t="s">
        <v>26</v>
      </c>
      <c r="C12" s="26">
        <v>1.3448830000000001</v>
      </c>
      <c r="D12" s="26">
        <v>25.520232499999999</v>
      </c>
      <c r="E12" s="26">
        <v>12.996883499999999</v>
      </c>
      <c r="F12" s="26">
        <v>27.574456000000001</v>
      </c>
      <c r="G12" s="26">
        <v>113.17484949999999</v>
      </c>
      <c r="H12" s="26">
        <v>154.73972950000001</v>
      </c>
      <c r="I12" s="26">
        <v>389.26527599999997</v>
      </c>
      <c r="J12" s="26">
        <v>398.4225485</v>
      </c>
      <c r="K12" s="26">
        <v>347.65168749999998</v>
      </c>
      <c r="L12" s="26">
        <v>432.20434699999998</v>
      </c>
      <c r="M12" s="26">
        <v>497.08100200000001</v>
      </c>
      <c r="N12" s="26">
        <v>416.16782999999998</v>
      </c>
      <c r="O12" s="26">
        <v>340.93004699999995</v>
      </c>
      <c r="P12" s="26">
        <v>340.93095699999998</v>
      </c>
      <c r="Q12" s="26">
        <v>316.02143599999999</v>
      </c>
      <c r="R12" s="71">
        <v>330.524134</v>
      </c>
      <c r="S12" s="71">
        <v>385.92657600000001</v>
      </c>
      <c r="T12" s="71">
        <v>442.23350799999997</v>
      </c>
      <c r="U12" s="26">
        <f t="shared" si="0"/>
        <v>3803.6202519999997</v>
      </c>
    </row>
    <row r="13" spans="1:21" x14ac:dyDescent="0.2">
      <c r="B13" s="84" t="s">
        <v>36</v>
      </c>
      <c r="C13" s="26">
        <v>18.521476</v>
      </c>
      <c r="D13" s="26">
        <v>60.797463499999999</v>
      </c>
      <c r="E13" s="26">
        <v>46.584620000000001</v>
      </c>
      <c r="F13" s="26">
        <v>95.329171500000001</v>
      </c>
      <c r="G13" s="26">
        <v>222.2409385</v>
      </c>
      <c r="H13" s="26">
        <v>407.105524</v>
      </c>
      <c r="I13" s="26">
        <v>526.16879600000004</v>
      </c>
      <c r="J13" s="26">
        <v>280.3404415</v>
      </c>
      <c r="K13" s="26">
        <v>305.60006750000002</v>
      </c>
      <c r="L13" s="26">
        <v>547.595505</v>
      </c>
      <c r="M13" s="26">
        <v>680.20789400000001</v>
      </c>
      <c r="N13" s="26">
        <v>618.05949099999998</v>
      </c>
      <c r="O13" s="26">
        <v>509.86924900000002</v>
      </c>
      <c r="P13" s="26">
        <v>509.81296900000001</v>
      </c>
      <c r="Q13" s="26">
        <v>459.36827899999997</v>
      </c>
      <c r="R13" s="71">
        <v>530.40809300000001</v>
      </c>
      <c r="S13" s="71">
        <v>496.64529099999999</v>
      </c>
      <c r="T13" s="71">
        <v>499.75369699999999</v>
      </c>
      <c r="U13" s="26">
        <f t="shared" si="0"/>
        <v>5308.1407294999999</v>
      </c>
    </row>
    <row r="14" spans="1:21" x14ac:dyDescent="0.2">
      <c r="B14" s="84" t="s">
        <v>44</v>
      </c>
      <c r="C14" s="26">
        <v>2.9194019999999998</v>
      </c>
      <c r="D14" s="26">
        <v>6.3709800000000003</v>
      </c>
      <c r="E14" s="26">
        <v>23.565649499999999</v>
      </c>
      <c r="F14" s="26">
        <v>57.106180000000002</v>
      </c>
      <c r="G14" s="26">
        <v>149.65236100000001</v>
      </c>
      <c r="H14" s="26">
        <v>195.82280249999999</v>
      </c>
      <c r="I14" s="26">
        <v>242.760426</v>
      </c>
      <c r="J14" s="26">
        <v>243.88501500000001</v>
      </c>
      <c r="K14" s="26">
        <v>220.99849850000001</v>
      </c>
      <c r="L14" s="26">
        <v>252.369212</v>
      </c>
      <c r="M14" s="26">
        <v>303.42388099999999</v>
      </c>
      <c r="N14" s="26">
        <v>255.430037</v>
      </c>
      <c r="O14" s="26">
        <v>347.97381999999999</v>
      </c>
      <c r="P14" s="26">
        <v>348.06580500000001</v>
      </c>
      <c r="Q14" s="26">
        <v>403.01305400000001</v>
      </c>
      <c r="R14" s="71">
        <v>585.63643400000001</v>
      </c>
      <c r="S14" s="71">
        <v>433.00789400000002</v>
      </c>
      <c r="T14" s="71">
        <v>476.50005299999998</v>
      </c>
      <c r="U14" s="26">
        <f t="shared" si="0"/>
        <v>3291.0197375000002</v>
      </c>
    </row>
    <row r="15" spans="1:21" x14ac:dyDescent="0.2">
      <c r="A15" s="1" t="s">
        <v>107</v>
      </c>
      <c r="B15" s="84" t="s">
        <v>792</v>
      </c>
      <c r="C15" s="26">
        <v>9.7336810000000007</v>
      </c>
      <c r="D15" s="26">
        <v>38.885905999999999</v>
      </c>
      <c r="E15" s="26">
        <v>80.851968999999997</v>
      </c>
      <c r="F15" s="26">
        <v>189.13811899999999</v>
      </c>
      <c r="G15" s="26">
        <v>572.06945700000006</v>
      </c>
      <c r="H15" s="26">
        <v>857.60692700000004</v>
      </c>
      <c r="I15" s="26">
        <v>1251.6751939999999</v>
      </c>
      <c r="J15" s="26">
        <v>794.314482</v>
      </c>
      <c r="K15" s="26">
        <v>902.96514000000002</v>
      </c>
      <c r="L15" s="26">
        <v>646.03082700000004</v>
      </c>
      <c r="M15" s="26">
        <v>931.417554</v>
      </c>
      <c r="N15" s="26">
        <v>1006.153597</v>
      </c>
      <c r="O15" s="180" t="s">
        <v>28</v>
      </c>
      <c r="P15" s="26">
        <v>1273.7961009999999</v>
      </c>
      <c r="Q15" s="26">
        <v>1417.6258250000001</v>
      </c>
      <c r="R15" s="71">
        <v>1375.6966070000001</v>
      </c>
      <c r="S15" s="71">
        <v>1034.7635789999999</v>
      </c>
      <c r="T15" s="71">
        <v>974.93434999999999</v>
      </c>
      <c r="U15" s="26">
        <f t="shared" si="0"/>
        <v>11347.961385999999</v>
      </c>
    </row>
    <row r="16" spans="1:21" x14ac:dyDescent="0.2">
      <c r="B16" s="84" t="s">
        <v>793</v>
      </c>
      <c r="C16" s="26">
        <v>0</v>
      </c>
      <c r="D16" s="26">
        <v>0</v>
      </c>
      <c r="E16" s="26">
        <v>2.138E-2</v>
      </c>
      <c r="F16" s="26">
        <v>3.6498000000000003E-2</v>
      </c>
      <c r="G16" s="26">
        <v>1.5096620000000001</v>
      </c>
      <c r="H16" s="26">
        <v>3.5771320000000002</v>
      </c>
      <c r="I16" s="26">
        <v>5.1480930000000003</v>
      </c>
      <c r="J16" s="26">
        <v>0.13005700000000001</v>
      </c>
      <c r="K16" s="26">
        <v>0.58553100000000002</v>
      </c>
      <c r="L16" s="26">
        <v>0.39291599999999999</v>
      </c>
      <c r="M16" s="26">
        <v>0.45877200000000001</v>
      </c>
      <c r="N16" s="26">
        <v>0.89207099999999995</v>
      </c>
      <c r="O16" s="180" t="s">
        <v>28</v>
      </c>
      <c r="P16" s="26">
        <v>0.76560499999999998</v>
      </c>
      <c r="Q16" s="26">
        <v>2.1919559999999998</v>
      </c>
      <c r="R16" s="71">
        <v>3.2230400000000001</v>
      </c>
      <c r="S16" s="71">
        <v>2.8551679999999999</v>
      </c>
      <c r="T16" s="71">
        <v>2.9577689999999999</v>
      </c>
      <c r="U16" s="26">
        <f t="shared" si="0"/>
        <v>18.932713</v>
      </c>
    </row>
    <row r="17" spans="1:21" x14ac:dyDescent="0.2">
      <c r="B17" s="84" t="s">
        <v>794</v>
      </c>
      <c r="C17" s="26">
        <v>0</v>
      </c>
      <c r="D17" s="26">
        <v>1.5023E-2</v>
      </c>
      <c r="E17" s="26">
        <v>1.5346E-2</v>
      </c>
      <c r="F17" s="26">
        <v>2.3637999999999999E-2</v>
      </c>
      <c r="G17" s="26">
        <v>0.36738399999999999</v>
      </c>
      <c r="H17" s="26">
        <v>0.24562300000000001</v>
      </c>
      <c r="I17" s="26">
        <v>0.41248899999999999</v>
      </c>
      <c r="J17" s="26">
        <v>1.0299879999999999</v>
      </c>
      <c r="K17" s="26">
        <v>0.40566400000000002</v>
      </c>
      <c r="L17" s="26">
        <v>0.24215700000000001</v>
      </c>
      <c r="M17" s="26">
        <v>0.237175</v>
      </c>
      <c r="N17" s="26">
        <v>0.61091600000000001</v>
      </c>
      <c r="O17" s="180" t="s">
        <v>28</v>
      </c>
      <c r="P17" s="26">
        <v>1.0962890000000001</v>
      </c>
      <c r="Q17" s="26">
        <v>1.458199</v>
      </c>
      <c r="R17" s="71">
        <v>1.808575</v>
      </c>
      <c r="S17" s="71">
        <v>1.2944150000000001</v>
      </c>
      <c r="T17" s="71">
        <v>1.958966</v>
      </c>
      <c r="U17" s="26">
        <f t="shared" si="0"/>
        <v>7.9684660000000012</v>
      </c>
    </row>
    <row r="18" spans="1:21" x14ac:dyDescent="0.2">
      <c r="B18" s="84" t="s">
        <v>795</v>
      </c>
      <c r="C18" s="26">
        <v>2.0539999999999999E-2</v>
      </c>
      <c r="D18" s="26">
        <v>2.8730000000000001E-3</v>
      </c>
      <c r="E18" s="26">
        <v>4.4330000000000003E-3</v>
      </c>
      <c r="F18" s="26">
        <v>1.8773000000000001E-2</v>
      </c>
      <c r="G18" s="26">
        <v>0.12717899999999999</v>
      </c>
      <c r="H18" s="26">
        <v>0.27015099999999997</v>
      </c>
      <c r="I18" s="26">
        <v>0.53244899999999995</v>
      </c>
      <c r="J18" s="26">
        <v>0.37159199999999998</v>
      </c>
      <c r="K18" s="26">
        <v>1.246092</v>
      </c>
      <c r="L18" s="26">
        <v>0.753444</v>
      </c>
      <c r="M18" s="26">
        <v>1.243854</v>
      </c>
      <c r="N18" s="26">
        <v>1.6762220000000001</v>
      </c>
      <c r="O18" s="180" t="s">
        <v>28</v>
      </c>
      <c r="P18" s="26">
        <v>1.436455</v>
      </c>
      <c r="Q18" s="26">
        <v>1.295121</v>
      </c>
      <c r="R18" s="71">
        <v>2.6461779999999999</v>
      </c>
      <c r="S18" s="71">
        <v>2.7374100000000001</v>
      </c>
      <c r="T18" s="71">
        <v>2.1090949999999999</v>
      </c>
      <c r="U18" s="26">
        <f t="shared" si="0"/>
        <v>11.645356000000001</v>
      </c>
    </row>
    <row r="19" spans="1:21" x14ac:dyDescent="0.2">
      <c r="B19" s="84" t="s">
        <v>796</v>
      </c>
      <c r="C19" s="26">
        <v>0</v>
      </c>
      <c r="D19" s="26">
        <v>0</v>
      </c>
      <c r="E19" s="26">
        <v>0</v>
      </c>
      <c r="F19" s="26">
        <v>8.1599999999999999E-4</v>
      </c>
      <c r="G19" s="26">
        <v>1.1930689999999999</v>
      </c>
      <c r="H19" s="26">
        <v>7.8358999999999998E-2</v>
      </c>
      <c r="I19" s="26">
        <v>0.12944</v>
      </c>
      <c r="J19" s="26">
        <v>0.18037500000000001</v>
      </c>
      <c r="K19" s="26">
        <v>0.13541900000000001</v>
      </c>
      <c r="L19" s="26">
        <v>0.11176899999999999</v>
      </c>
      <c r="M19" s="26">
        <v>0.32044099999999998</v>
      </c>
      <c r="N19" s="26">
        <v>0.75573800000000002</v>
      </c>
      <c r="O19" s="180" t="s">
        <v>28</v>
      </c>
      <c r="P19" s="26">
        <v>1.3704639999999999</v>
      </c>
      <c r="Q19" s="26">
        <v>1.475427</v>
      </c>
      <c r="R19" s="71">
        <v>1.6071470000000001</v>
      </c>
      <c r="S19" s="71">
        <v>1.7728189999999999</v>
      </c>
      <c r="T19" s="71">
        <v>1.5490729999999999</v>
      </c>
      <c r="U19" s="26">
        <f t="shared" si="0"/>
        <v>7.3584639999999997</v>
      </c>
    </row>
    <row r="20" spans="1:21" x14ac:dyDescent="0.2">
      <c r="B20" s="84" t="s">
        <v>797</v>
      </c>
      <c r="C20" s="26">
        <v>0</v>
      </c>
      <c r="D20" s="26">
        <v>0</v>
      </c>
      <c r="E20" s="26">
        <v>0</v>
      </c>
      <c r="F20" s="26">
        <v>1.16E-4</v>
      </c>
      <c r="G20" s="26">
        <v>6.8669999999999998E-3</v>
      </c>
      <c r="H20" s="26">
        <v>2.8572E-2</v>
      </c>
      <c r="I20" s="26">
        <v>3.7829000000000002E-2</v>
      </c>
      <c r="J20" s="26">
        <v>6.2920000000000004E-2</v>
      </c>
      <c r="K20" s="26">
        <v>8.5266999999999996E-2</v>
      </c>
      <c r="L20" s="26">
        <v>6.3303999999999999E-2</v>
      </c>
      <c r="M20" s="26">
        <v>0.187</v>
      </c>
      <c r="N20" s="26">
        <v>0.349937</v>
      </c>
      <c r="O20" s="180" t="s">
        <v>28</v>
      </c>
      <c r="P20" s="26">
        <v>0.19698299999999999</v>
      </c>
      <c r="Q20" s="26">
        <v>1.0265500000000001</v>
      </c>
      <c r="R20" s="71">
        <v>0.83076700000000003</v>
      </c>
      <c r="S20" s="71">
        <v>0.74896399999999996</v>
      </c>
      <c r="T20" s="71">
        <v>0.36241800000000002</v>
      </c>
      <c r="U20" s="26">
        <f t="shared" si="0"/>
        <v>2.876112</v>
      </c>
    </row>
    <row r="21" spans="1:21" x14ac:dyDescent="0.2">
      <c r="B21" s="84" t="s">
        <v>798</v>
      </c>
      <c r="C21" s="26">
        <v>0.205819</v>
      </c>
      <c r="D21" s="26">
        <v>0.44106600000000001</v>
      </c>
      <c r="E21" s="26">
        <v>0.62709400000000004</v>
      </c>
      <c r="F21" s="26">
        <v>1.0799099999999999</v>
      </c>
      <c r="G21" s="26">
        <v>3.2246459999999999</v>
      </c>
      <c r="H21" s="26">
        <v>3.290225</v>
      </c>
      <c r="I21" s="26">
        <v>2.9258679999999999</v>
      </c>
      <c r="J21" s="26">
        <v>5.7408650000000003</v>
      </c>
      <c r="K21" s="26">
        <v>7.2577309999999997</v>
      </c>
      <c r="L21" s="26">
        <v>8.8390409999999999</v>
      </c>
      <c r="M21" s="26">
        <v>14.603026</v>
      </c>
      <c r="N21" s="26">
        <v>10.659409</v>
      </c>
      <c r="O21" s="180" t="s">
        <v>28</v>
      </c>
      <c r="P21" s="26">
        <v>22.214713</v>
      </c>
      <c r="Q21" s="26">
        <v>14.76643</v>
      </c>
      <c r="R21" s="71">
        <v>7.7554559999999997</v>
      </c>
      <c r="S21" s="71">
        <v>9.7976010000000002</v>
      </c>
      <c r="T21" s="71">
        <v>11.956189</v>
      </c>
      <c r="U21" s="26">
        <f t="shared" si="0"/>
        <v>103.631299</v>
      </c>
    </row>
    <row r="22" spans="1:21" x14ac:dyDescent="0.2">
      <c r="B22" s="84" t="s">
        <v>799</v>
      </c>
      <c r="C22" s="26">
        <v>0.226359</v>
      </c>
      <c r="D22" s="26">
        <v>0.45896200000000004</v>
      </c>
      <c r="E22" s="26">
        <v>0.66825299999999999</v>
      </c>
      <c r="F22" s="26">
        <v>1.159751</v>
      </c>
      <c r="G22" s="26">
        <v>6.4288069999999999</v>
      </c>
      <c r="H22" s="26">
        <v>7.490062</v>
      </c>
      <c r="I22" s="26">
        <v>9.1861680000000003</v>
      </c>
      <c r="J22" s="26">
        <v>7.5157970000000001</v>
      </c>
      <c r="K22" s="26">
        <v>9.7157040000000006</v>
      </c>
      <c r="L22" s="26">
        <v>10.402631</v>
      </c>
      <c r="M22" s="26">
        <v>17.050267999999999</v>
      </c>
      <c r="N22" s="26">
        <v>14.944293</v>
      </c>
      <c r="O22" s="180" t="s">
        <v>28</v>
      </c>
      <c r="P22" s="26">
        <v>27.080508999999999</v>
      </c>
      <c r="Q22" s="26">
        <v>22.213683</v>
      </c>
      <c r="R22" s="71">
        <v>17.871162999999999</v>
      </c>
      <c r="S22" s="71">
        <v>19.206377</v>
      </c>
      <c r="T22" s="71">
        <v>20.893509999999999</v>
      </c>
      <c r="U22" s="26">
        <f t="shared" si="0"/>
        <v>152.41240999999999</v>
      </c>
    </row>
    <row r="23" spans="1:21" x14ac:dyDescent="0.2">
      <c r="B23" s="35" t="s">
        <v>79</v>
      </c>
      <c r="C23" s="26">
        <f>SUM(C9:C14)</f>
        <v>294.19765249999995</v>
      </c>
      <c r="D23" s="26">
        <f t="shared" ref="D23:Q23" si="1">SUM(D9:D14)</f>
        <v>640.42111150000017</v>
      </c>
      <c r="E23" s="26">
        <f t="shared" si="1"/>
        <v>933.10977749999995</v>
      </c>
      <c r="F23" s="26">
        <f t="shared" si="1"/>
        <v>1251.8867385000001</v>
      </c>
      <c r="G23" s="26">
        <f t="shared" si="1"/>
        <v>3246.0458195000001</v>
      </c>
      <c r="H23" s="26">
        <f t="shared" si="1"/>
        <v>5362.0833444999998</v>
      </c>
      <c r="I23" s="26">
        <f t="shared" si="1"/>
        <v>7792.9469185000007</v>
      </c>
      <c r="J23" s="26">
        <f t="shared" si="1"/>
        <v>4312.1139105000002</v>
      </c>
      <c r="K23" s="26">
        <f t="shared" si="1"/>
        <v>4719.6986134999997</v>
      </c>
      <c r="L23" s="26">
        <f t="shared" si="1"/>
        <v>6807.5475109999998</v>
      </c>
      <c r="M23" s="26">
        <f t="shared" si="1"/>
        <v>9060.9861130000008</v>
      </c>
      <c r="N23" s="26">
        <f t="shared" si="1"/>
        <v>8937.5969690000002</v>
      </c>
      <c r="O23" s="26">
        <f t="shared" si="1"/>
        <v>8700.3445400000001</v>
      </c>
      <c r="P23" s="26">
        <f t="shared" si="1"/>
        <v>8701.966332</v>
      </c>
      <c r="Q23" s="26">
        <f t="shared" si="1"/>
        <v>8679.0332889999991</v>
      </c>
      <c r="R23" s="26">
        <v>9689.6696250000005</v>
      </c>
      <c r="S23" s="26">
        <v>8791.1269709999997</v>
      </c>
      <c r="T23" s="26">
        <v>9355.2945139999993</v>
      </c>
      <c r="U23" s="26">
        <f t="shared" si="0"/>
        <v>80429.303725499994</v>
      </c>
    </row>
    <row r="24" spans="1:21" x14ac:dyDescent="0.2">
      <c r="A24" s="105"/>
      <c r="B24" s="35" t="s">
        <v>80</v>
      </c>
      <c r="C24" s="26">
        <f>C25-C23</f>
        <v>146.13945500000005</v>
      </c>
      <c r="D24" s="26">
        <f t="shared" ref="D24:Q24" si="2">D25-D23</f>
        <v>570.89580749999993</v>
      </c>
      <c r="E24" s="26">
        <f t="shared" si="2"/>
        <v>673.45111450000002</v>
      </c>
      <c r="F24" s="26">
        <f t="shared" si="2"/>
        <v>968.78881100000012</v>
      </c>
      <c r="G24" s="26">
        <f t="shared" si="2"/>
        <v>2825.5361734999997</v>
      </c>
      <c r="H24" s="26">
        <f t="shared" si="2"/>
        <v>4038.8799690000005</v>
      </c>
      <c r="I24" s="26">
        <f t="shared" si="2"/>
        <v>5473.5052079999996</v>
      </c>
      <c r="J24" s="26">
        <f t="shared" si="2"/>
        <v>2173.9590764999994</v>
      </c>
      <c r="K24" s="26">
        <f t="shared" si="2"/>
        <v>2487.0249585000083</v>
      </c>
      <c r="L24" s="26">
        <f t="shared" si="2"/>
        <v>4269.8564499999948</v>
      </c>
      <c r="M24" s="26">
        <f t="shared" si="2"/>
        <v>5399.8557019999898</v>
      </c>
      <c r="N24" s="26">
        <f t="shared" si="2"/>
        <v>5484.5523119999998</v>
      </c>
      <c r="O24" s="26">
        <f t="shared" si="2"/>
        <v>5532.9272220000003</v>
      </c>
      <c r="P24" s="26">
        <f t="shared" si="2"/>
        <v>5534.9387359999946</v>
      </c>
      <c r="Q24" s="26">
        <f t="shared" si="2"/>
        <v>5534.4415970000009</v>
      </c>
      <c r="R24" s="26">
        <v>6118.9481180000002</v>
      </c>
      <c r="S24" s="26">
        <v>5625.7686740000008</v>
      </c>
      <c r="T24" s="26">
        <v>5745.2645900000007</v>
      </c>
      <c r="U24" s="26">
        <f t="shared" si="0"/>
        <v>51700.773488499995</v>
      </c>
    </row>
    <row r="25" spans="1:21" x14ac:dyDescent="0.2">
      <c r="A25" s="105"/>
      <c r="B25" s="35" t="s">
        <v>755</v>
      </c>
      <c r="C25" s="26">
        <v>440.3371075</v>
      </c>
      <c r="D25" s="26">
        <v>1211.3169190000001</v>
      </c>
      <c r="E25" s="26">
        <v>1606.560892</v>
      </c>
      <c r="F25" s="26">
        <v>2220.6755495000002</v>
      </c>
      <c r="G25" s="26">
        <v>6071.5819929999998</v>
      </c>
      <c r="H25" s="26">
        <v>9400.9633135000004</v>
      </c>
      <c r="I25" s="26">
        <v>13266.4521265</v>
      </c>
      <c r="J25" s="26">
        <v>6486.0729869999996</v>
      </c>
      <c r="K25" s="26">
        <v>7206.7235720000081</v>
      </c>
      <c r="L25" s="26">
        <v>11077.403960999995</v>
      </c>
      <c r="M25" s="26">
        <v>14460.841814999991</v>
      </c>
      <c r="N25" s="26">
        <v>14422.149281</v>
      </c>
      <c r="O25" s="26">
        <v>14233.271762</v>
      </c>
      <c r="P25" s="26">
        <v>14236.905067999995</v>
      </c>
      <c r="Q25" s="26">
        <v>14213.474886</v>
      </c>
      <c r="R25" s="71">
        <v>15808.617743000001</v>
      </c>
      <c r="S25" s="71">
        <v>14416.895645000001</v>
      </c>
      <c r="T25" s="71">
        <v>15100.559104</v>
      </c>
      <c r="U25" s="26">
        <f t="shared" si="0"/>
        <v>132130.07721399999</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4" t="s">
        <v>41</v>
      </c>
      <c r="C28" s="37">
        <f>IFERROR(C9/C$25*100,"--")</f>
        <v>25.046325218003574</v>
      </c>
      <c r="D28" s="37">
        <f t="shared" ref="D28:T28" si="3">IFERROR(D9/D$25*100,"--")</f>
        <v>16.775692621197507</v>
      </c>
      <c r="E28" s="37">
        <f t="shared" si="3"/>
        <v>11.215951377708503</v>
      </c>
      <c r="F28" s="37">
        <f t="shared" si="3"/>
        <v>15.568260706875495</v>
      </c>
      <c r="G28" s="37">
        <f t="shared" si="3"/>
        <v>20.283818820529266</v>
      </c>
      <c r="H28" s="37">
        <f t="shared" si="3"/>
        <v>29.712372964894247</v>
      </c>
      <c r="I28" s="37">
        <f t="shared" si="3"/>
        <v>31.322098002371291</v>
      </c>
      <c r="J28" s="37">
        <f t="shared" si="3"/>
        <v>24.704830175541165</v>
      </c>
      <c r="K28" s="37">
        <f t="shared" si="3"/>
        <v>24.825155878755247</v>
      </c>
      <c r="L28" s="37">
        <f t="shared" si="3"/>
        <v>21.321273985450905</v>
      </c>
      <c r="M28" s="37">
        <f t="shared" si="3"/>
        <v>20.923681758702664</v>
      </c>
      <c r="N28" s="37">
        <f t="shared" si="3"/>
        <v>23.783988503842195</v>
      </c>
      <c r="O28" s="37">
        <f t="shared" si="3"/>
        <v>23.850599094603307</v>
      </c>
      <c r="P28" s="37">
        <f t="shared" si="3"/>
        <v>23.852098786783884</v>
      </c>
      <c r="Q28" s="37">
        <f t="shared" si="3"/>
        <v>26.334080005212318</v>
      </c>
      <c r="R28" s="37">
        <f t="shared" si="3"/>
        <v>28.631002947769868</v>
      </c>
      <c r="S28" s="37">
        <f t="shared" si="3"/>
        <v>25.585470421846839</v>
      </c>
      <c r="T28" s="37">
        <f t="shared" si="3"/>
        <v>27.228109566558206</v>
      </c>
      <c r="U28" s="37">
        <f t="shared" ref="U28" si="4">U9/U$25*100</f>
        <v>24.894930066320057</v>
      </c>
    </row>
    <row r="29" spans="1:21" x14ac:dyDescent="0.2">
      <c r="B29" s="84" t="s">
        <v>34</v>
      </c>
      <c r="C29" s="37">
        <f t="shared" ref="C29:T29" si="5">IFERROR(C10/C$25*100,"--")</f>
        <v>8.8319131723414888</v>
      </c>
      <c r="D29" s="37">
        <f t="shared" si="5"/>
        <v>10.655908621053445</v>
      </c>
      <c r="E29" s="37">
        <f t="shared" si="5"/>
        <v>9.7446717568922381</v>
      </c>
      <c r="F29" s="37">
        <f t="shared" si="5"/>
        <v>12.101820662658671</v>
      </c>
      <c r="G29" s="37">
        <f t="shared" si="5"/>
        <v>12.509743348202859</v>
      </c>
      <c r="H29" s="37">
        <f t="shared" si="5"/>
        <v>10.757528322100072</v>
      </c>
      <c r="I29" s="37">
        <f t="shared" si="5"/>
        <v>10.698127551110641</v>
      </c>
      <c r="J29" s="37">
        <f t="shared" si="5"/>
        <v>16.399146635134837</v>
      </c>
      <c r="K29" s="37">
        <f t="shared" si="5"/>
        <v>15.602086707870733</v>
      </c>
      <c r="L29" s="37">
        <f t="shared" si="5"/>
        <v>14.791045517239496</v>
      </c>
      <c r="M29" s="37">
        <f t="shared" si="5"/>
        <v>17.678977632879953</v>
      </c>
      <c r="N29" s="37">
        <f t="shared" si="5"/>
        <v>16.68373543442592</v>
      </c>
      <c r="O29" s="37">
        <f t="shared" si="5"/>
        <v>15.821890059124133</v>
      </c>
      <c r="P29" s="37">
        <f t="shared" si="5"/>
        <v>15.818654330019873</v>
      </c>
      <c r="Q29" s="37">
        <f t="shared" si="5"/>
        <v>15.894291396857504</v>
      </c>
      <c r="R29" s="37">
        <f t="shared" si="5"/>
        <v>15.093735029785012</v>
      </c>
      <c r="S29" s="37">
        <f t="shared" si="5"/>
        <v>18.773061327794611</v>
      </c>
      <c r="T29" s="37">
        <f t="shared" si="5"/>
        <v>17.7829474823133</v>
      </c>
      <c r="U29" s="37">
        <f t="shared" ref="U29" si="6">U10/U$25*100</f>
        <v>14.73541151381167</v>
      </c>
    </row>
    <row r="30" spans="1:21" x14ac:dyDescent="0.2">
      <c r="B30" s="84" t="s">
        <v>29</v>
      </c>
      <c r="C30" s="37">
        <f t="shared" ref="C30:T30" si="7">IFERROR(C11/C$25*100,"--")</f>
        <v>27.759058779755463</v>
      </c>
      <c r="D30" s="37">
        <f t="shared" si="7"/>
        <v>17.786328674238554</v>
      </c>
      <c r="E30" s="37">
        <f t="shared" si="7"/>
        <v>31.945097945282242</v>
      </c>
      <c r="F30" s="37">
        <f t="shared" si="7"/>
        <v>20.597975224385653</v>
      </c>
      <c r="G30" s="37">
        <f t="shared" si="7"/>
        <v>12.680215072243364</v>
      </c>
      <c r="H30" s="37">
        <f t="shared" si="7"/>
        <v>8.5082207942604153</v>
      </c>
      <c r="I30" s="37">
        <f t="shared" si="7"/>
        <v>7.9912798379780146</v>
      </c>
      <c r="J30" s="37">
        <f t="shared" si="7"/>
        <v>11.153620541273137</v>
      </c>
      <c r="K30" s="37">
        <f t="shared" si="7"/>
        <v>12.931934043105809</v>
      </c>
      <c r="L30" s="37">
        <f t="shared" si="7"/>
        <v>14.218773112773736</v>
      </c>
      <c r="M30" s="37">
        <f t="shared" si="7"/>
        <v>13.816649476986214</v>
      </c>
      <c r="N30" s="37">
        <f t="shared" si="7"/>
        <v>12.561401346654108</v>
      </c>
      <c r="O30" s="37">
        <f t="shared" si="7"/>
        <v>13.031987718748935</v>
      </c>
      <c r="P30" s="37">
        <f t="shared" si="7"/>
        <v>13.031407677010161</v>
      </c>
      <c r="Q30" s="37">
        <f t="shared" si="7"/>
        <v>10.542893754123456</v>
      </c>
      <c r="R30" s="37">
        <f t="shared" si="7"/>
        <v>8.418346876590677</v>
      </c>
      <c r="S30" s="37">
        <f t="shared" si="7"/>
        <v>7.4941513388474004</v>
      </c>
      <c r="T30" s="37">
        <f t="shared" si="7"/>
        <v>7.5486342932696751</v>
      </c>
      <c r="U30" s="37">
        <f t="shared" ref="U30" si="8">U11/U$25*100</f>
        <v>11.854168563855511</v>
      </c>
    </row>
    <row r="31" spans="1:21" x14ac:dyDescent="0.2">
      <c r="B31" s="84" t="s">
        <v>26</v>
      </c>
      <c r="C31" s="37">
        <f t="shared" ref="C31:T31" si="9">IFERROR(C12/C$25*100,"--")</f>
        <v>0.30542122775787184</v>
      </c>
      <c r="D31" s="37">
        <f t="shared" si="9"/>
        <v>2.1068171425417033</v>
      </c>
      <c r="E31" s="37">
        <f t="shared" si="9"/>
        <v>0.80898791727839459</v>
      </c>
      <c r="F31" s="37">
        <f t="shared" si="9"/>
        <v>1.2417147568544433</v>
      </c>
      <c r="G31" s="37">
        <f t="shared" si="9"/>
        <v>1.8640092422449479</v>
      </c>
      <c r="H31" s="37">
        <f t="shared" si="9"/>
        <v>1.6459986529017743</v>
      </c>
      <c r="I31" s="37">
        <f t="shared" si="9"/>
        <v>2.9342078220177261</v>
      </c>
      <c r="J31" s="37">
        <f t="shared" si="9"/>
        <v>6.1427392090492372</v>
      </c>
      <c r="K31" s="37">
        <f t="shared" si="9"/>
        <v>4.8239908750034068</v>
      </c>
      <c r="L31" s="37">
        <f t="shared" si="9"/>
        <v>3.9016754153017583</v>
      </c>
      <c r="M31" s="37">
        <f t="shared" si="9"/>
        <v>3.4374278369077116</v>
      </c>
      <c r="N31" s="37">
        <f t="shared" si="9"/>
        <v>2.8856158807638121</v>
      </c>
      <c r="O31" s="37">
        <f t="shared" si="9"/>
        <v>2.395303431992462</v>
      </c>
      <c r="P31" s="37">
        <f t="shared" si="9"/>
        <v>2.3946985343486182</v>
      </c>
      <c r="Q31" s="37">
        <f t="shared" si="9"/>
        <v>2.223393213374409</v>
      </c>
      <c r="R31" s="37">
        <f t="shared" si="9"/>
        <v>2.0907845288773261</v>
      </c>
      <c r="S31" s="37">
        <f t="shared" si="9"/>
        <v>2.6769048309914436</v>
      </c>
      <c r="T31" s="37">
        <f t="shared" si="9"/>
        <v>2.9285902922816702</v>
      </c>
      <c r="U31" s="37">
        <f t="shared" ref="U31" si="10">U12/U$25*100</f>
        <v>2.8786937328732471</v>
      </c>
    </row>
    <row r="32" spans="1:21" x14ac:dyDescent="0.2">
      <c r="B32" s="84" t="s">
        <v>36</v>
      </c>
      <c r="C32" s="37">
        <f t="shared" ref="C32:T32" si="11">IFERROR(C13/C$25*100,"--")</f>
        <v>4.2062037662814955</v>
      </c>
      <c r="D32" s="37">
        <f t="shared" si="11"/>
        <v>5.0191211355481773</v>
      </c>
      <c r="E32" s="37">
        <f t="shared" si="11"/>
        <v>2.8996485742913256</v>
      </c>
      <c r="F32" s="37">
        <f t="shared" si="11"/>
        <v>4.2928005183586588</v>
      </c>
      <c r="G32" s="37">
        <f t="shared" si="11"/>
        <v>3.6603464921699858</v>
      </c>
      <c r="H32" s="37">
        <f t="shared" si="11"/>
        <v>4.3304660429361226</v>
      </c>
      <c r="I32" s="37">
        <f t="shared" si="11"/>
        <v>3.9661605905091046</v>
      </c>
      <c r="J32" s="37">
        <f t="shared" si="11"/>
        <v>4.3221906701001487</v>
      </c>
      <c r="K32" s="37">
        <f t="shared" si="11"/>
        <v>4.2404854917335202</v>
      </c>
      <c r="L32" s="37">
        <f t="shared" si="11"/>
        <v>4.9433559246183405</v>
      </c>
      <c r="M32" s="37">
        <f t="shared" si="11"/>
        <v>4.7037918172539008</v>
      </c>
      <c r="N32" s="37">
        <f t="shared" si="11"/>
        <v>4.2854880986029089</v>
      </c>
      <c r="O32" s="37">
        <f t="shared" si="11"/>
        <v>3.5822350442380322</v>
      </c>
      <c r="P32" s="37">
        <f t="shared" si="11"/>
        <v>3.5809255351845843</v>
      </c>
      <c r="Q32" s="37">
        <f t="shared" si="11"/>
        <v>3.2319209952836299</v>
      </c>
      <c r="R32" s="37">
        <f t="shared" si="11"/>
        <v>3.3551832400708332</v>
      </c>
      <c r="S32" s="37">
        <f t="shared" si="11"/>
        <v>3.4448837199722964</v>
      </c>
      <c r="T32" s="37">
        <f t="shared" si="11"/>
        <v>3.3095045922347328</v>
      </c>
      <c r="U32" s="37">
        <f t="shared" ref="U32" si="12">U13/U$25*100</f>
        <v>4.0173598936923725</v>
      </c>
    </row>
    <row r="33" spans="1:21" x14ac:dyDescent="0.2">
      <c r="B33" s="84" t="s">
        <v>44</v>
      </c>
      <c r="C33" s="37">
        <f t="shared" ref="C33:T33" si="13">IFERROR(C14/C$25*100,"--")</f>
        <v>0.66299250058093273</v>
      </c>
      <c r="D33" s="37">
        <f t="shared" si="13"/>
        <v>0.52595484303641593</v>
      </c>
      <c r="E33" s="37">
        <f t="shared" si="13"/>
        <v>1.4668382392069332</v>
      </c>
      <c r="F33" s="37">
        <f t="shared" si="13"/>
        <v>2.5715679182786442</v>
      </c>
      <c r="G33" s="37">
        <f t="shared" si="13"/>
        <v>2.464800132363131</v>
      </c>
      <c r="H33" s="37">
        <f t="shared" si="13"/>
        <v>2.0830078362160389</v>
      </c>
      <c r="I33" s="37">
        <f t="shared" si="13"/>
        <v>1.8298820489849073</v>
      </c>
      <c r="J33" s="37">
        <f t="shared" si="13"/>
        <v>3.7601336816409163</v>
      </c>
      <c r="K33" s="37">
        <f t="shared" si="13"/>
        <v>3.0665599463067594</v>
      </c>
      <c r="L33" s="37">
        <f t="shared" si="13"/>
        <v>2.2782342585727799</v>
      </c>
      <c r="M33" s="37">
        <f t="shared" si="13"/>
        <v>2.0982449354038533</v>
      </c>
      <c r="N33" s="37">
        <f t="shared" si="13"/>
        <v>1.7710955005611275</v>
      </c>
      <c r="O33" s="37">
        <f t="shared" si="13"/>
        <v>2.4447915125812516</v>
      </c>
      <c r="P33" s="37">
        <f t="shared" si="13"/>
        <v>2.4448136960773907</v>
      </c>
      <c r="Q33" s="37">
        <f t="shared" si="13"/>
        <v>2.8354294585412054</v>
      </c>
      <c r="R33" s="37">
        <f t="shared" si="13"/>
        <v>3.7045391540276675</v>
      </c>
      <c r="S33" s="37">
        <f t="shared" si="13"/>
        <v>3.0034752602941519</v>
      </c>
      <c r="T33" s="37">
        <f t="shared" si="13"/>
        <v>3.1555126516724772</v>
      </c>
      <c r="U33" s="37">
        <f t="shared" ref="U33" si="14">U14/U$25*100</f>
        <v>2.4907423100720751</v>
      </c>
    </row>
    <row r="34" spans="1:21" x14ac:dyDescent="0.2">
      <c r="B34" s="84"/>
      <c r="C34" s="37">
        <f t="shared" ref="C34:T34" si="15">IFERROR(C15/C$25*100,"--")</f>
        <v>2.2105066400746161</v>
      </c>
      <c r="D34" s="37">
        <f t="shared" si="15"/>
        <v>3.2102173584846954</v>
      </c>
      <c r="E34" s="37">
        <f t="shared" si="15"/>
        <v>5.0326115494662496</v>
      </c>
      <c r="F34" s="37">
        <f t="shared" si="15"/>
        <v>8.5171433099529423</v>
      </c>
      <c r="G34" s="37">
        <f t="shared" si="15"/>
        <v>9.4220823775343199</v>
      </c>
      <c r="H34" s="37">
        <f t="shared" si="15"/>
        <v>9.1225430671392651</v>
      </c>
      <c r="I34" s="37">
        <f t="shared" si="15"/>
        <v>9.4348902183105459</v>
      </c>
      <c r="J34" s="37">
        <f t="shared" si="15"/>
        <v>12.246462282987567</v>
      </c>
      <c r="K34" s="37">
        <f t="shared" si="15"/>
        <v>12.529482100690723</v>
      </c>
      <c r="L34" s="37">
        <f t="shared" si="15"/>
        <v>5.8319695596050165</v>
      </c>
      <c r="M34" s="37">
        <f t="shared" si="15"/>
        <v>6.4409635753974985</v>
      </c>
      <c r="N34" s="37">
        <f t="shared" si="15"/>
        <v>6.9764469733060164</v>
      </c>
      <c r="O34" s="37" t="str">
        <f t="shared" si="15"/>
        <v>--</v>
      </c>
      <c r="P34" s="37">
        <f t="shared" si="15"/>
        <v>8.9471419168417849</v>
      </c>
      <c r="Q34" s="37">
        <f t="shared" si="15"/>
        <v>9.9738159483880633</v>
      </c>
      <c r="R34" s="37">
        <f t="shared" si="15"/>
        <v>8.7021941409719616</v>
      </c>
      <c r="S34" s="37">
        <f t="shared" si="15"/>
        <v>7.1774368385531861</v>
      </c>
      <c r="T34" s="37">
        <f t="shared" si="15"/>
        <v>6.4562798190813275</v>
      </c>
      <c r="U34" s="37">
        <f t="shared" ref="U34" si="16">U15/U$25*100</f>
        <v>8.5884770714397298</v>
      </c>
    </row>
    <row r="35" spans="1:21" x14ac:dyDescent="0.2">
      <c r="B35" s="84"/>
      <c r="C35" s="37">
        <f t="shared" ref="C35:T35" si="17">IFERROR(C16/C$25*100,"--")</f>
        <v>0</v>
      </c>
      <c r="D35" s="37">
        <f t="shared" si="17"/>
        <v>0</v>
      </c>
      <c r="E35" s="37">
        <f t="shared" si="17"/>
        <v>1.3307930067552026E-3</v>
      </c>
      <c r="F35" s="37">
        <f t="shared" si="17"/>
        <v>1.6435539180056165E-3</v>
      </c>
      <c r="G35" s="37">
        <f t="shared" si="17"/>
        <v>2.4864392867303901E-2</v>
      </c>
      <c r="H35" s="37">
        <f t="shared" si="17"/>
        <v>3.8050696303251773E-2</v>
      </c>
      <c r="I35" s="37">
        <f t="shared" si="17"/>
        <v>3.8805348641153148E-2</v>
      </c>
      <c r="J35" s="37">
        <f t="shared" si="17"/>
        <v>2.0051732421246652E-3</v>
      </c>
      <c r="K35" s="37">
        <f t="shared" si="17"/>
        <v>8.1247878338908397E-3</v>
      </c>
      <c r="L35" s="37">
        <f t="shared" si="17"/>
        <v>3.5470043467163595E-3</v>
      </c>
      <c r="M35" s="37">
        <f t="shared" si="17"/>
        <v>3.1725124018998911E-3</v>
      </c>
      <c r="N35" s="37">
        <f t="shared" si="17"/>
        <v>6.185423424892921E-3</v>
      </c>
      <c r="O35" s="37" t="str">
        <f t="shared" si="17"/>
        <v>--</v>
      </c>
      <c r="P35" s="37">
        <f t="shared" si="17"/>
        <v>5.3776083800743668E-3</v>
      </c>
      <c r="Q35" s="37">
        <f t="shared" si="17"/>
        <v>1.5421675681567739E-2</v>
      </c>
      <c r="R35" s="37">
        <f t="shared" si="17"/>
        <v>2.0387867253145207E-2</v>
      </c>
      <c r="S35" s="37">
        <f t="shared" si="17"/>
        <v>1.9804318976188302E-2</v>
      </c>
      <c r="T35" s="37">
        <f t="shared" si="17"/>
        <v>1.9587148923621733E-2</v>
      </c>
      <c r="U35" s="37">
        <f t="shared" ref="U35" si="18">U16/U$25*100</f>
        <v>1.4328844271646246E-2</v>
      </c>
    </row>
    <row r="36" spans="1:21" x14ac:dyDescent="0.2">
      <c r="B36" s="84"/>
      <c r="C36" s="37">
        <f t="shared" ref="C36:T36" si="19">IFERROR(C17/C$25*100,"--")</f>
        <v>0</v>
      </c>
      <c r="D36" s="37">
        <f t="shared" si="19"/>
        <v>1.2402204381329208E-3</v>
      </c>
      <c r="E36" s="37">
        <f t="shared" si="19"/>
        <v>9.5520811420324303E-4</v>
      </c>
      <c r="F36" s="37">
        <f t="shared" si="19"/>
        <v>1.0644508606996754E-3</v>
      </c>
      <c r="G36" s="37">
        <f t="shared" si="19"/>
        <v>6.0508776859731364E-3</v>
      </c>
      <c r="H36" s="37">
        <f t="shared" si="19"/>
        <v>2.6127428839901939E-3</v>
      </c>
      <c r="I36" s="37">
        <f t="shared" si="19"/>
        <v>3.1092638488932926E-3</v>
      </c>
      <c r="J36" s="37">
        <f t="shared" si="19"/>
        <v>1.5879993981942526E-2</v>
      </c>
      <c r="K36" s="37">
        <f t="shared" si="19"/>
        <v>5.6289657282833768E-3</v>
      </c>
      <c r="L36" s="37">
        <f t="shared" si="19"/>
        <v>2.1860446802568325E-3</v>
      </c>
      <c r="M36" s="37">
        <f t="shared" si="19"/>
        <v>1.6401189020267294E-3</v>
      </c>
      <c r="N36" s="37">
        <f t="shared" si="19"/>
        <v>4.2359567086497421E-3</v>
      </c>
      <c r="O36" s="37" t="str">
        <f t="shared" si="19"/>
        <v>--</v>
      </c>
      <c r="P36" s="37">
        <f t="shared" si="19"/>
        <v>7.7003323037118992E-3</v>
      </c>
      <c r="Q36" s="37">
        <f t="shared" si="19"/>
        <v>1.0259271653804363E-2</v>
      </c>
      <c r="R36" s="37">
        <f t="shared" si="19"/>
        <v>1.1440437294404379E-2</v>
      </c>
      <c r="S36" s="37">
        <f t="shared" si="19"/>
        <v>8.9784585521982541E-3</v>
      </c>
      <c r="T36" s="37">
        <f t="shared" si="19"/>
        <v>1.2972804427361154E-2</v>
      </c>
      <c r="U36" s="37">
        <f t="shared" ref="U36" si="20">U17/U$25*100</f>
        <v>6.0307737405573044E-3</v>
      </c>
    </row>
    <row r="37" spans="1:21" x14ac:dyDescent="0.2">
      <c r="B37" s="84"/>
      <c r="C37" s="37">
        <f t="shared" ref="C37:T37" si="21">IFERROR(C18/C$25*100,"--")</f>
        <v>4.6646080128507003E-3</v>
      </c>
      <c r="D37" s="37">
        <f t="shared" si="21"/>
        <v>2.3717987876961208E-4</v>
      </c>
      <c r="E37" s="37">
        <f t="shared" si="21"/>
        <v>2.759310289497574E-4</v>
      </c>
      <c r="F37" s="37">
        <f t="shared" si="21"/>
        <v>8.4537338217763802E-4</v>
      </c>
      <c r="G37" s="37">
        <f t="shared" si="21"/>
        <v>2.0946600103008768E-3</v>
      </c>
      <c r="H37" s="37">
        <f t="shared" si="21"/>
        <v>2.8736523161627158E-3</v>
      </c>
      <c r="I37" s="37">
        <f t="shared" si="21"/>
        <v>4.0134995771508681E-3</v>
      </c>
      <c r="J37" s="37">
        <f t="shared" si="21"/>
        <v>5.7290752161559041E-3</v>
      </c>
      <c r="K37" s="37">
        <f t="shared" si="21"/>
        <v>1.7290686780902641E-2</v>
      </c>
      <c r="L37" s="37">
        <f t="shared" si="21"/>
        <v>6.8016297198570707E-3</v>
      </c>
      <c r="M37" s="37">
        <f t="shared" si="21"/>
        <v>8.6015324412840963E-3</v>
      </c>
      <c r="N37" s="37">
        <f t="shared" si="21"/>
        <v>1.1622553388823158E-2</v>
      </c>
      <c r="O37" s="37" t="str">
        <f t="shared" si="21"/>
        <v>--</v>
      </c>
      <c r="P37" s="37">
        <f t="shared" si="21"/>
        <v>1.0089657781231477E-2</v>
      </c>
      <c r="Q37" s="37">
        <f t="shared" si="21"/>
        <v>9.1119237933552002E-3</v>
      </c>
      <c r="R37" s="37">
        <f t="shared" si="21"/>
        <v>1.6738832218090149E-2</v>
      </c>
      <c r="S37" s="37">
        <f t="shared" si="21"/>
        <v>1.8987513452310905E-2</v>
      </c>
      <c r="T37" s="37">
        <f t="shared" si="21"/>
        <v>1.3966999403626851E-2</v>
      </c>
      <c r="U37" s="37">
        <f t="shared" ref="U37" si="22">U18/U$25*100</f>
        <v>8.8135542228882507E-3</v>
      </c>
    </row>
    <row r="38" spans="1:21" x14ac:dyDescent="0.2">
      <c r="B38" s="84"/>
      <c r="C38" s="37">
        <f t="shared" ref="C38:T38" si="23">IFERROR(C19/C$25*100,"--")</f>
        <v>0</v>
      </c>
      <c r="D38" s="37">
        <f t="shared" si="23"/>
        <v>0</v>
      </c>
      <c r="E38" s="37">
        <f t="shared" si="23"/>
        <v>0</v>
      </c>
      <c r="F38" s="37">
        <f t="shared" si="23"/>
        <v>3.6745575020345848E-5</v>
      </c>
      <c r="G38" s="37">
        <f t="shared" si="23"/>
        <v>1.9650051689584423E-2</v>
      </c>
      <c r="H38" s="37">
        <f t="shared" si="23"/>
        <v>8.3352096361736312E-4</v>
      </c>
      <c r="I38" s="37">
        <f t="shared" si="23"/>
        <v>9.7569417027059584E-4</v>
      </c>
      <c r="J38" s="37">
        <f t="shared" si="23"/>
        <v>2.7809585300924708E-3</v>
      </c>
      <c r="K38" s="37">
        <f t="shared" si="23"/>
        <v>1.8790647184823072E-3</v>
      </c>
      <c r="L38" s="37">
        <f t="shared" si="23"/>
        <v>1.0089818913664519E-3</v>
      </c>
      <c r="M38" s="37">
        <f t="shared" si="23"/>
        <v>2.2159221717480641E-3</v>
      </c>
      <c r="N38" s="37">
        <f t="shared" si="23"/>
        <v>5.240120492967181E-3</v>
      </c>
      <c r="O38" s="37" t="str">
        <f t="shared" si="23"/>
        <v>--</v>
      </c>
      <c r="P38" s="37">
        <f t="shared" si="23"/>
        <v>9.6261370954868856E-3</v>
      </c>
      <c r="Q38" s="37">
        <f t="shared" si="23"/>
        <v>1.0380480577999032E-2</v>
      </c>
      <c r="R38" s="37">
        <f t="shared" si="23"/>
        <v>1.0166271499047658E-2</v>
      </c>
      <c r="S38" s="37">
        <f t="shared" si="23"/>
        <v>1.2296815095660628E-2</v>
      </c>
      <c r="T38" s="37">
        <f t="shared" si="23"/>
        <v>1.025838175481638E-2</v>
      </c>
      <c r="U38" s="37">
        <f t="shared" ref="U38" si="24">U19/U$25*100</f>
        <v>5.5691059561572146E-3</v>
      </c>
    </row>
    <row r="39" spans="1:21" x14ac:dyDescent="0.2">
      <c r="B39" s="84"/>
      <c r="C39" s="37">
        <f t="shared" ref="C39:T39" si="25">IFERROR(C20/C$25*100,"--")</f>
        <v>0</v>
      </c>
      <c r="D39" s="37">
        <f t="shared" si="25"/>
        <v>0</v>
      </c>
      <c r="E39" s="37">
        <f t="shared" si="25"/>
        <v>0</v>
      </c>
      <c r="F39" s="37">
        <f t="shared" si="25"/>
        <v>5.2236356646570079E-6</v>
      </c>
      <c r="G39" s="37">
        <f t="shared" si="25"/>
        <v>1.131006714216665E-4</v>
      </c>
      <c r="H39" s="37">
        <f t="shared" si="25"/>
        <v>3.039263003927475E-4</v>
      </c>
      <c r="I39" s="37">
        <f t="shared" si="25"/>
        <v>2.8514782731123587E-4</v>
      </c>
      <c r="J39" s="37">
        <f t="shared" si="25"/>
        <v>9.700785070736979E-4</v>
      </c>
      <c r="K39" s="37">
        <f t="shared" si="25"/>
        <v>1.1831590201584036E-3</v>
      </c>
      <c r="L39" s="37">
        <f t="shared" si="25"/>
        <v>5.7146963514983465E-4</v>
      </c>
      <c r="M39" s="37">
        <f t="shared" si="25"/>
        <v>1.2931474003541618E-3</v>
      </c>
      <c r="N39" s="37">
        <f t="shared" si="25"/>
        <v>2.4263859233589636E-3</v>
      </c>
      <c r="O39" s="37" t="str">
        <f t="shared" si="25"/>
        <v>--</v>
      </c>
      <c r="P39" s="37">
        <f t="shared" si="25"/>
        <v>1.3836082987078049E-3</v>
      </c>
      <c r="Q39" s="37">
        <f t="shared" si="25"/>
        <v>7.2223717861642136E-3</v>
      </c>
      <c r="R39" s="37">
        <f t="shared" si="25"/>
        <v>5.2551526863748779E-3</v>
      </c>
      <c r="S39" s="37">
        <f t="shared" si="25"/>
        <v>5.1950434992553479E-3</v>
      </c>
      <c r="T39" s="37">
        <f t="shared" si="25"/>
        <v>2.4000303399627021E-3</v>
      </c>
      <c r="U39" s="37">
        <f t="shared" ref="U39" si="26">U20/U$25*100</f>
        <v>2.1767277070017929E-3</v>
      </c>
    </row>
    <row r="40" spans="1:21" x14ac:dyDescent="0.2">
      <c r="B40" s="84"/>
      <c r="C40" s="37">
        <f t="shared" ref="C40:T40" si="27">IFERROR(C21/C$25*100,"--")</f>
        <v>4.6741234498389392E-2</v>
      </c>
      <c r="D40" s="37">
        <f t="shared" si="27"/>
        <v>3.6412105955237625E-2</v>
      </c>
      <c r="E40" s="37">
        <f t="shared" si="27"/>
        <v>3.903331664069911E-2</v>
      </c>
      <c r="F40" s="37">
        <f t="shared" si="27"/>
        <v>4.8629796470859903E-2</v>
      </c>
      <c r="G40" s="37">
        <f t="shared" si="27"/>
        <v>5.3110474398891973E-2</v>
      </c>
      <c r="H40" s="37">
        <f t="shared" si="27"/>
        <v>3.499880693370179E-2</v>
      </c>
      <c r="I40" s="37">
        <f t="shared" si="27"/>
        <v>2.2054638060733062E-2</v>
      </c>
      <c r="J40" s="37">
        <f t="shared" si="27"/>
        <v>8.8510644445512487E-2</v>
      </c>
      <c r="K40" s="37">
        <f t="shared" si="27"/>
        <v>0.10070777555834344</v>
      </c>
      <c r="L40" s="37">
        <f t="shared" si="27"/>
        <v>7.9793433832687194E-2</v>
      </c>
      <c r="M40" s="37">
        <f t="shared" si="27"/>
        <v>0.10098323587809752</v>
      </c>
      <c r="N40" s="37">
        <f t="shared" si="27"/>
        <v>7.3909989366445522E-2</v>
      </c>
      <c r="O40" s="37" t="str">
        <f t="shared" si="27"/>
        <v>--</v>
      </c>
      <c r="P40" s="37">
        <f t="shared" si="27"/>
        <v>0.15603611103603945</v>
      </c>
      <c r="Q40" s="37">
        <f t="shared" si="27"/>
        <v>0.10389035839887859</v>
      </c>
      <c r="R40" s="37">
        <f t="shared" si="27"/>
        <v>4.9058406788500458E-2</v>
      </c>
      <c r="S40" s="37">
        <f t="shared" si="27"/>
        <v>6.7959158762434108E-2</v>
      </c>
      <c r="T40" s="37">
        <f t="shared" si="27"/>
        <v>7.917712793053415E-2</v>
      </c>
      <c r="U40" s="37">
        <f t="shared" ref="U40" si="28">U21/U$25*100</f>
        <v>7.8431271051296741E-2</v>
      </c>
    </row>
    <row r="41" spans="1:21" x14ac:dyDescent="0.2">
      <c r="B41" s="84"/>
      <c r="C41" s="37">
        <f t="shared" ref="C41:T41" si="29">IFERROR(C22/C$25*100,"--")</f>
        <v>5.1405842511240099E-2</v>
      </c>
      <c r="D41" s="37">
        <f t="shared" si="29"/>
        <v>3.7889506272140168E-2</v>
      </c>
      <c r="E41" s="37">
        <f t="shared" si="29"/>
        <v>4.159524879060731E-2</v>
      </c>
      <c r="F41" s="37">
        <f t="shared" si="29"/>
        <v>5.2225143842427837E-2</v>
      </c>
      <c r="G41" s="37">
        <f t="shared" si="29"/>
        <v>0.10588355732347597</v>
      </c>
      <c r="H41" s="37">
        <f t="shared" si="29"/>
        <v>7.9673345701116588E-2</v>
      </c>
      <c r="I41" s="37">
        <f t="shared" si="29"/>
        <v>6.9243592125512204E-2</v>
      </c>
      <c r="J41" s="37">
        <f t="shared" si="29"/>
        <v>0.11587592392290173</v>
      </c>
      <c r="K41" s="37">
        <f t="shared" si="29"/>
        <v>0.13481443964006101</v>
      </c>
      <c r="L41" s="37">
        <f t="shared" si="29"/>
        <v>9.3908564106033723E-2</v>
      </c>
      <c r="M41" s="37">
        <f t="shared" si="29"/>
        <v>0.11790646919541045</v>
      </c>
      <c r="N41" s="37">
        <f t="shared" si="29"/>
        <v>0.10362042930513748</v>
      </c>
      <c r="O41" s="37" t="str">
        <f t="shared" si="29"/>
        <v>--</v>
      </c>
      <c r="P41" s="37">
        <f t="shared" si="29"/>
        <v>0.19021345489525188</v>
      </c>
      <c r="Q41" s="37">
        <f t="shared" si="29"/>
        <v>0.15628608189176912</v>
      </c>
      <c r="R41" s="37">
        <f t="shared" si="29"/>
        <v>0.11304696773956273</v>
      </c>
      <c r="S41" s="37">
        <f t="shared" si="29"/>
        <v>0.13322130833804754</v>
      </c>
      <c r="T41" s="37">
        <f t="shared" si="29"/>
        <v>0.13836249277992296</v>
      </c>
      <c r="U41" s="37">
        <f t="shared" ref="U41" si="30">U22/U$25*100</f>
        <v>0.11535027694954754</v>
      </c>
    </row>
    <row r="42" spans="1:21" x14ac:dyDescent="0.2">
      <c r="B42" s="35" t="s">
        <v>79</v>
      </c>
      <c r="C42" s="37">
        <f t="shared" ref="C42:T42" si="31">IFERROR(C23/C$25*100,"--")</f>
        <v>66.811914664720817</v>
      </c>
      <c r="D42" s="37">
        <f t="shared" si="31"/>
        <v>52.869823037615816</v>
      </c>
      <c r="E42" s="37">
        <f t="shared" si="31"/>
        <v>58.081195810659622</v>
      </c>
      <c r="F42" s="37">
        <f t="shared" si="31"/>
        <v>56.374139787411572</v>
      </c>
      <c r="G42" s="37">
        <f t="shared" si="31"/>
        <v>53.46293310775355</v>
      </c>
      <c r="H42" s="37">
        <f t="shared" si="31"/>
        <v>57.037594613308663</v>
      </c>
      <c r="I42" s="37">
        <f t="shared" si="31"/>
        <v>58.741755852971686</v>
      </c>
      <c r="J42" s="37">
        <f t="shared" si="31"/>
        <v>66.482660912739448</v>
      </c>
      <c r="K42" s="37">
        <f t="shared" si="31"/>
        <v>65.490212942775472</v>
      </c>
      <c r="L42" s="37">
        <f t="shared" si="31"/>
        <v>61.454358213957015</v>
      </c>
      <c r="M42" s="37">
        <f t="shared" si="31"/>
        <v>62.658773458134299</v>
      </c>
      <c r="N42" s="37">
        <f t="shared" si="31"/>
        <v>61.971324764850081</v>
      </c>
      <c r="O42" s="37">
        <f t="shared" si="31"/>
        <v>61.126806861288117</v>
      </c>
      <c r="P42" s="37">
        <f t="shared" si="31"/>
        <v>61.12259855942451</v>
      </c>
      <c r="Q42" s="37">
        <f t="shared" si="31"/>
        <v>61.06200882339251</v>
      </c>
      <c r="R42" s="37">
        <f t="shared" si="31"/>
        <v>61.293591777121378</v>
      </c>
      <c r="S42" s="37">
        <f t="shared" si="31"/>
        <v>60.97794689974674</v>
      </c>
      <c r="T42" s="37">
        <f t="shared" si="31"/>
        <v>61.953298878330052</v>
      </c>
      <c r="U42" s="37">
        <f t="shared" ref="U42" si="32">U23/U$25*100</f>
        <v>60.871306080624933</v>
      </c>
    </row>
    <row r="43" spans="1:21" x14ac:dyDescent="0.2">
      <c r="A43" s="105"/>
      <c r="B43" s="35" t="s">
        <v>80</v>
      </c>
      <c r="C43" s="37">
        <f t="shared" ref="C43:T43" si="33">IFERROR(C24/C$25*100,"--")</f>
        <v>33.18808533527919</v>
      </c>
      <c r="D43" s="37">
        <f t="shared" si="33"/>
        <v>47.130176962384184</v>
      </c>
      <c r="E43" s="37">
        <f t="shared" si="33"/>
        <v>41.918804189340371</v>
      </c>
      <c r="F43" s="37">
        <f t="shared" si="33"/>
        <v>43.625860212588428</v>
      </c>
      <c r="G43" s="37">
        <f t="shared" si="33"/>
        <v>46.537066892246443</v>
      </c>
      <c r="H43" s="37">
        <f t="shared" si="33"/>
        <v>42.962405386691337</v>
      </c>
      <c r="I43" s="37">
        <f t="shared" si="33"/>
        <v>41.258244147028314</v>
      </c>
      <c r="J43" s="37">
        <f t="shared" si="33"/>
        <v>33.517339087260559</v>
      </c>
      <c r="K43" s="37">
        <f t="shared" si="33"/>
        <v>34.509787057224536</v>
      </c>
      <c r="L43" s="37">
        <f t="shared" si="33"/>
        <v>38.545641786042985</v>
      </c>
      <c r="M43" s="37">
        <f t="shared" si="33"/>
        <v>37.341226541865694</v>
      </c>
      <c r="N43" s="37">
        <f t="shared" si="33"/>
        <v>38.028675235149919</v>
      </c>
      <c r="O43" s="37">
        <f t="shared" si="33"/>
        <v>38.873193138711883</v>
      </c>
      <c r="P43" s="37">
        <f t="shared" si="33"/>
        <v>38.87740144057549</v>
      </c>
      <c r="Q43" s="37">
        <f t="shared" si="33"/>
        <v>38.937991176607483</v>
      </c>
      <c r="R43" s="37">
        <f t="shared" si="33"/>
        <v>38.706408222878622</v>
      </c>
      <c r="S43" s="37">
        <f t="shared" si="33"/>
        <v>39.022053100253267</v>
      </c>
      <c r="T43" s="37">
        <f t="shared" si="33"/>
        <v>38.046701121669948</v>
      </c>
      <c r="U43" s="37">
        <f t="shared" ref="U43" si="34">U24/U$25*100</f>
        <v>39.128693919375067</v>
      </c>
    </row>
    <row r="44" spans="1:21" x14ac:dyDescent="0.2">
      <c r="A44" s="105"/>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4" t="s">
        <v>41</v>
      </c>
      <c r="C47" s="38" t="s">
        <v>28</v>
      </c>
      <c r="D47" s="39">
        <f>IFERROR(IF(C9=0,"--",(D9/C9)*100-100),"--")</f>
        <v>84.250613465091817</v>
      </c>
      <c r="E47" s="39">
        <f t="shared" ref="E47:T47" si="37">IFERROR(IF(D9=0,"--",(E9/D9)*100-100),"--")</f>
        <v>-11.326251956239872</v>
      </c>
      <c r="F47" s="39">
        <f t="shared" si="37"/>
        <v>91.863294615704575</v>
      </c>
      <c r="G47" s="39">
        <f t="shared" si="37"/>
        <v>256.22662839672199</v>
      </c>
      <c r="H47" s="39">
        <f t="shared" si="37"/>
        <v>126.80786414802014</v>
      </c>
      <c r="I47" s="39">
        <f t="shared" si="37"/>
        <v>48.763347520659977</v>
      </c>
      <c r="J47" s="39">
        <f t="shared" si="37"/>
        <v>-61.438131791112426</v>
      </c>
      <c r="K47" s="39">
        <f t="shared" si="37"/>
        <v>11.6519067109665</v>
      </c>
      <c r="L47" s="39">
        <f t="shared" si="37"/>
        <v>32.014396957547945</v>
      </c>
      <c r="M47" s="39">
        <f t="shared" si="37"/>
        <v>28.10926423013197</v>
      </c>
      <c r="N47" s="39">
        <f t="shared" si="37"/>
        <v>13.366043888863913</v>
      </c>
      <c r="O47" s="39">
        <f t="shared" si="37"/>
        <v>-1.0332380109543351</v>
      </c>
      <c r="P47" s="39">
        <f t="shared" si="37"/>
        <v>3.1816315146954821E-2</v>
      </c>
      <c r="Q47" s="39">
        <f t="shared" si="37"/>
        <v>10.224015531517082</v>
      </c>
      <c r="R47" s="39">
        <f t="shared" si="37"/>
        <v>20.923871404457728</v>
      </c>
      <c r="S47" s="39">
        <f t="shared" si="37"/>
        <v>-18.504298688737478</v>
      </c>
      <c r="T47" s="39">
        <f t="shared" si="37"/>
        <v>11.466754364759609</v>
      </c>
      <c r="U47" s="39">
        <f>IFERROR(POWER(T9/C9,1/21)*100-100,"--")</f>
        <v>18.804376349465372</v>
      </c>
    </row>
    <row r="48" spans="1:21" x14ac:dyDescent="0.2">
      <c r="B48" s="84" t="s">
        <v>34</v>
      </c>
      <c r="C48" s="38" t="s">
        <v>28</v>
      </c>
      <c r="D48" s="39">
        <f t="shared" ref="D48:T48" si="38">IFERROR(IF(C10=0,"--",(D10/C10)*100-100),"--")</f>
        <v>231.9007201584584</v>
      </c>
      <c r="E48" s="39">
        <f t="shared" si="38"/>
        <v>21.287525249304267</v>
      </c>
      <c r="F48" s="39">
        <f t="shared" si="38"/>
        <v>71.660912994825651</v>
      </c>
      <c r="G48" s="39">
        <f t="shared" si="38"/>
        <v>182.62751522558301</v>
      </c>
      <c r="H48" s="39">
        <f t="shared" si="38"/>
        <v>33.147983044293312</v>
      </c>
      <c r="I48" s="39">
        <f t="shared" si="38"/>
        <v>40.338784173625925</v>
      </c>
      <c r="J48" s="39">
        <f t="shared" si="38"/>
        <v>-25.055370855882217</v>
      </c>
      <c r="K48" s="39">
        <f t="shared" si="38"/>
        <v>5.7103402493174968</v>
      </c>
      <c r="L48" s="39">
        <f t="shared" si="38"/>
        <v>45.719044787649977</v>
      </c>
      <c r="M48" s="39">
        <f t="shared" si="38"/>
        <v>56.032064502134233</v>
      </c>
      <c r="N48" s="39">
        <f t="shared" si="38"/>
        <v>-5.8820283512607432</v>
      </c>
      <c r="O48" s="39">
        <f t="shared" si="38"/>
        <v>-6.4077639810162736</v>
      </c>
      <c r="P48" s="39">
        <f t="shared" si="38"/>
        <v>5.0706655797085887E-3</v>
      </c>
      <c r="Q48" s="39">
        <f t="shared" si="38"/>
        <v>0.31279060824832072</v>
      </c>
      <c r="R48" s="39">
        <f t="shared" si="38"/>
        <v>5.6207343212920478</v>
      </c>
      <c r="S48" s="39">
        <f t="shared" si="38"/>
        <v>13.426944677676374</v>
      </c>
      <c r="T48" s="39">
        <f t="shared" si="38"/>
        <v>-0.78212537964832052</v>
      </c>
      <c r="U48" s="39">
        <f t="shared" ref="U48:U63" si="39">IFERROR(POWER(T10/C10,1/21)*100-100,"--")</f>
        <v>22.342933693568796</v>
      </c>
    </row>
    <row r="49" spans="1:21" x14ac:dyDescent="0.2">
      <c r="B49" s="84" t="s">
        <v>29</v>
      </c>
      <c r="C49" s="38" t="s">
        <v>28</v>
      </c>
      <c r="D49" s="39">
        <f t="shared" ref="D49:T49" si="40">IFERROR(IF(C11=0,"--",(D11/C11)*100-100),"--")</f>
        <v>76.260125436299916</v>
      </c>
      <c r="E49" s="39">
        <f t="shared" si="40"/>
        <v>138.2085350451126</v>
      </c>
      <c r="F49" s="39">
        <f t="shared" si="40"/>
        <v>-10.873217764835147</v>
      </c>
      <c r="G49" s="39">
        <f t="shared" si="40"/>
        <v>68.313457658631336</v>
      </c>
      <c r="H49" s="39">
        <f t="shared" si="40"/>
        <v>3.8921240602979736</v>
      </c>
      <c r="I49" s="39">
        <f t="shared" si="40"/>
        <v>32.543984983232889</v>
      </c>
      <c r="J49" s="39">
        <f t="shared" si="40"/>
        <v>-31.761956958102999</v>
      </c>
      <c r="K49" s="39">
        <f t="shared" si="40"/>
        <v>28.826037407257587</v>
      </c>
      <c r="L49" s="39">
        <f t="shared" si="40"/>
        <v>69.004696197218692</v>
      </c>
      <c r="M49" s="39">
        <f t="shared" si="40"/>
        <v>26.851672476038885</v>
      </c>
      <c r="N49" s="39">
        <f t="shared" si="40"/>
        <v>-9.3282990086367903</v>
      </c>
      <c r="O49" s="39">
        <f t="shared" si="40"/>
        <v>2.3875910625329055</v>
      </c>
      <c r="P49" s="39">
        <f t="shared" si="40"/>
        <v>2.1074806642246813E-2</v>
      </c>
      <c r="Q49" s="39">
        <f t="shared" si="40"/>
        <v>-19.229424793860375</v>
      </c>
      <c r="R49" s="39">
        <f t="shared" si="40"/>
        <v>-11.19025591284796</v>
      </c>
      <c r="S49" s="39">
        <f t="shared" si="40"/>
        <v>-18.815429214765203</v>
      </c>
      <c r="T49" s="39">
        <f t="shared" si="40"/>
        <v>5.5035806508174119</v>
      </c>
      <c r="U49" s="39">
        <f t="shared" si="39"/>
        <v>11.217935245571397</v>
      </c>
    </row>
    <row r="50" spans="1:21" x14ac:dyDescent="0.2">
      <c r="B50" s="84" t="s">
        <v>26</v>
      </c>
      <c r="C50" s="38" t="s">
        <v>28</v>
      </c>
      <c r="D50" s="39">
        <f t="shared" ref="D50:T50" si="41">IFERROR(IF(C12=0,"--",(D12/C12)*100-100),"--")</f>
        <v>1797.5801240702722</v>
      </c>
      <c r="E50" s="39">
        <f t="shared" si="41"/>
        <v>-49.072237096586015</v>
      </c>
      <c r="F50" s="39">
        <f t="shared" si="41"/>
        <v>112.16206177427077</v>
      </c>
      <c r="G50" s="39">
        <f t="shared" si="41"/>
        <v>310.43366186444433</v>
      </c>
      <c r="H50" s="39">
        <f t="shared" si="41"/>
        <v>36.72625162183229</v>
      </c>
      <c r="I50" s="39">
        <f t="shared" si="41"/>
        <v>151.56130055145272</v>
      </c>
      <c r="J50" s="39">
        <f t="shared" si="41"/>
        <v>2.3524503891274549</v>
      </c>
      <c r="K50" s="39">
        <f t="shared" si="41"/>
        <v>-12.742968788073</v>
      </c>
      <c r="L50" s="39">
        <f t="shared" si="41"/>
        <v>24.321084159846066</v>
      </c>
      <c r="M50" s="39">
        <f t="shared" si="41"/>
        <v>15.010643796231889</v>
      </c>
      <c r="N50" s="39">
        <f t="shared" si="41"/>
        <v>-16.277663333429913</v>
      </c>
      <c r="O50" s="39">
        <f t="shared" si="41"/>
        <v>-18.078711898514612</v>
      </c>
      <c r="P50" s="39">
        <f t="shared" si="41"/>
        <v>2.6691692562508251E-4</v>
      </c>
      <c r="Q50" s="39">
        <f t="shared" si="41"/>
        <v>-7.3063241951360851</v>
      </c>
      <c r="R50" s="39">
        <f t="shared" si="41"/>
        <v>4.5891500853758629</v>
      </c>
      <c r="S50" s="39">
        <f t="shared" si="41"/>
        <v>16.761995963659345</v>
      </c>
      <c r="T50" s="39">
        <f t="shared" si="41"/>
        <v>14.59006336998155</v>
      </c>
      <c r="U50" s="39">
        <f t="shared" si="39"/>
        <v>31.781843372541744</v>
      </c>
    </row>
    <row r="51" spans="1:21" x14ac:dyDescent="0.2">
      <c r="B51" s="84" t="s">
        <v>36</v>
      </c>
      <c r="C51" s="38" t="s">
        <v>28</v>
      </c>
      <c r="D51" s="39">
        <f t="shared" ref="D51:T51" si="42">IFERROR(IF(C13=0,"--",(D13/C13)*100-100),"--")</f>
        <v>228.25387944243755</v>
      </c>
      <c r="E51" s="39">
        <f t="shared" si="42"/>
        <v>-23.377362609872705</v>
      </c>
      <c r="F51" s="39">
        <f t="shared" si="42"/>
        <v>104.6365764065479</v>
      </c>
      <c r="G51" s="39">
        <f t="shared" si="42"/>
        <v>133.13004299004109</v>
      </c>
      <c r="H51" s="39">
        <f t="shared" si="42"/>
        <v>83.182057611766254</v>
      </c>
      <c r="I51" s="39">
        <f t="shared" si="42"/>
        <v>29.246292418277307</v>
      </c>
      <c r="J51" s="39">
        <f t="shared" si="42"/>
        <v>-46.7204357933837</v>
      </c>
      <c r="K51" s="39">
        <f t="shared" si="42"/>
        <v>9.0103396658879973</v>
      </c>
      <c r="L51" s="39">
        <f t="shared" si="42"/>
        <v>79.186971220155243</v>
      </c>
      <c r="M51" s="39">
        <f t="shared" si="42"/>
        <v>24.217216501804558</v>
      </c>
      <c r="N51" s="39">
        <f t="shared" si="42"/>
        <v>-9.1366777051840558</v>
      </c>
      <c r="O51" s="39">
        <f t="shared" si="42"/>
        <v>-17.504826570165875</v>
      </c>
      <c r="P51" s="39">
        <f t="shared" si="42"/>
        <v>-1.1038124011292894E-2</v>
      </c>
      <c r="Q51" s="39">
        <f t="shared" si="42"/>
        <v>-9.8947443606519982</v>
      </c>
      <c r="R51" s="39">
        <f t="shared" si="42"/>
        <v>15.46467556589819</v>
      </c>
      <c r="S51" s="39">
        <f t="shared" si="42"/>
        <v>-6.365438696275703</v>
      </c>
      <c r="T51" s="39">
        <f t="shared" si="42"/>
        <v>0.62588049385129807</v>
      </c>
      <c r="U51" s="39">
        <f t="shared" si="39"/>
        <v>16.989446643542678</v>
      </c>
    </row>
    <row r="52" spans="1:21" x14ac:dyDescent="0.2">
      <c r="B52" s="84" t="s">
        <v>44</v>
      </c>
      <c r="C52" s="38" t="s">
        <v>28</v>
      </c>
      <c r="D52" s="39">
        <f t="shared" ref="D52:T52" si="43">IFERROR(IF(C14=0,"--",(D14/C14)*100-100),"--")</f>
        <v>118.22893866620632</v>
      </c>
      <c r="E52" s="39">
        <f t="shared" si="43"/>
        <v>269.89049565372983</v>
      </c>
      <c r="F52" s="39">
        <f t="shared" si="43"/>
        <v>142.32805465429675</v>
      </c>
      <c r="G52" s="39">
        <f t="shared" si="43"/>
        <v>162.05983485500172</v>
      </c>
      <c r="H52" s="39">
        <f t="shared" si="43"/>
        <v>30.851796250645179</v>
      </c>
      <c r="I52" s="39">
        <f t="shared" si="43"/>
        <v>23.969437113943854</v>
      </c>
      <c r="J52" s="39">
        <f t="shared" si="43"/>
        <v>0.46325054644616159</v>
      </c>
      <c r="K52" s="39">
        <f t="shared" si="43"/>
        <v>-9.3841421540392673</v>
      </c>
      <c r="L52" s="39">
        <f t="shared" si="43"/>
        <v>14.194989428853518</v>
      </c>
      <c r="M52" s="39">
        <f t="shared" si="43"/>
        <v>20.230149547718995</v>
      </c>
      <c r="N52" s="39">
        <f t="shared" si="43"/>
        <v>-15.817424733289201</v>
      </c>
      <c r="O52" s="39">
        <f t="shared" si="43"/>
        <v>36.23057964792136</v>
      </c>
      <c r="P52" s="39">
        <f t="shared" si="43"/>
        <v>2.6434459925766873E-2</v>
      </c>
      <c r="Q52" s="39">
        <f t="shared" si="43"/>
        <v>15.786454230975096</v>
      </c>
      <c r="R52" s="39">
        <f t="shared" si="43"/>
        <v>45.314507355883308</v>
      </c>
      <c r="S52" s="39">
        <f t="shared" si="43"/>
        <v>-26.061995316363806</v>
      </c>
      <c r="T52" s="39">
        <f t="shared" si="43"/>
        <v>10.044195406747008</v>
      </c>
      <c r="U52" s="39">
        <f t="shared" si="39"/>
        <v>27.458838005138219</v>
      </c>
    </row>
    <row r="53" spans="1:21" x14ac:dyDescent="0.2">
      <c r="B53" s="84"/>
      <c r="C53" s="38" t="s">
        <v>28</v>
      </c>
      <c r="D53" s="39">
        <f t="shared" ref="D53:T53" si="44">IFERROR(IF(C15=0,"--",(D15/C15)*100-100),"--")</f>
        <v>299.49846311996453</v>
      </c>
      <c r="E53" s="39">
        <f t="shared" si="44"/>
        <v>107.92101127848221</v>
      </c>
      <c r="F53" s="39">
        <f t="shared" si="44"/>
        <v>133.93137030466136</v>
      </c>
      <c r="G53" s="39">
        <f t="shared" si="44"/>
        <v>202.46121724410301</v>
      </c>
      <c r="H53" s="39">
        <f t="shared" si="44"/>
        <v>49.913077250687735</v>
      </c>
      <c r="I53" s="39">
        <f t="shared" si="44"/>
        <v>45.949753271990517</v>
      </c>
      <c r="J53" s="39">
        <f t="shared" si="44"/>
        <v>-36.539887839304733</v>
      </c>
      <c r="K53" s="39">
        <f t="shared" si="44"/>
        <v>13.6785442620194</v>
      </c>
      <c r="L53" s="39">
        <f t="shared" si="44"/>
        <v>-28.454510768821038</v>
      </c>
      <c r="M53" s="39">
        <f t="shared" si="44"/>
        <v>44.17540387743756</v>
      </c>
      <c r="N53" s="39">
        <f t="shared" si="44"/>
        <v>8.0239032085066384</v>
      </c>
      <c r="O53" s="39" t="str">
        <f t="shared" si="44"/>
        <v>--</v>
      </c>
      <c r="P53" s="39" t="str">
        <f t="shared" si="44"/>
        <v>--</v>
      </c>
      <c r="Q53" s="39">
        <f t="shared" si="44"/>
        <v>11.291424419268196</v>
      </c>
      <c r="R53" s="39">
        <f t="shared" si="44"/>
        <v>-2.9577069816712651</v>
      </c>
      <c r="S53" s="39">
        <f t="shared" si="44"/>
        <v>-24.782573880405025</v>
      </c>
      <c r="T53" s="39">
        <f t="shared" si="44"/>
        <v>-5.7819225776982961</v>
      </c>
      <c r="U53" s="39">
        <f t="shared" si="39"/>
        <v>24.529242365383922</v>
      </c>
    </row>
    <row r="54" spans="1:21" x14ac:dyDescent="0.2">
      <c r="B54" s="84"/>
      <c r="C54" s="38" t="s">
        <v>28</v>
      </c>
      <c r="D54" s="39" t="str">
        <f t="shared" ref="D54:T54" si="45">IFERROR(IF(C16=0,"--",(D16/C16)*100-100),"--")</f>
        <v>--</v>
      </c>
      <c r="E54" s="39" t="str">
        <f t="shared" si="45"/>
        <v>--</v>
      </c>
      <c r="F54" s="39">
        <f t="shared" si="45"/>
        <v>70.710944808232</v>
      </c>
      <c r="G54" s="39">
        <f t="shared" si="45"/>
        <v>4036.2869198312228</v>
      </c>
      <c r="H54" s="39">
        <f t="shared" si="45"/>
        <v>136.94919789992727</v>
      </c>
      <c r="I54" s="39">
        <f t="shared" si="45"/>
        <v>43.916774667526937</v>
      </c>
      <c r="J54" s="39">
        <f t="shared" si="45"/>
        <v>-97.473685887181915</v>
      </c>
      <c r="K54" s="39">
        <f t="shared" si="45"/>
        <v>350.21106130388978</v>
      </c>
      <c r="L54" s="39">
        <f t="shared" si="45"/>
        <v>-32.895781777566015</v>
      </c>
      <c r="M54" s="39">
        <f t="shared" si="45"/>
        <v>16.760834376813378</v>
      </c>
      <c r="N54" s="39">
        <f t="shared" si="45"/>
        <v>94.447568726949328</v>
      </c>
      <c r="O54" s="39" t="str">
        <f t="shared" si="45"/>
        <v>--</v>
      </c>
      <c r="P54" s="39" t="str">
        <f t="shared" si="45"/>
        <v>--</v>
      </c>
      <c r="Q54" s="39">
        <f t="shared" si="45"/>
        <v>186.30377283324952</v>
      </c>
      <c r="R54" s="39">
        <f t="shared" si="45"/>
        <v>47.039447872128846</v>
      </c>
      <c r="S54" s="39">
        <f t="shared" si="45"/>
        <v>-11.413820492454334</v>
      </c>
      <c r="T54" s="39">
        <f t="shared" si="45"/>
        <v>3.5935188402223588</v>
      </c>
      <c r="U54" s="39" t="str">
        <f t="shared" si="39"/>
        <v>--</v>
      </c>
    </row>
    <row r="55" spans="1:21" x14ac:dyDescent="0.2">
      <c r="B55" s="84"/>
      <c r="C55" s="38" t="s">
        <v>28</v>
      </c>
      <c r="D55" s="39" t="str">
        <f t="shared" ref="D55:T55" si="46">IFERROR(IF(C17=0,"--",(D17/C17)*100-100),"--")</f>
        <v>--</v>
      </c>
      <c r="E55" s="39">
        <f t="shared" si="46"/>
        <v>2.1500366105305204</v>
      </c>
      <c r="F55" s="39">
        <f t="shared" si="46"/>
        <v>54.033624397237077</v>
      </c>
      <c r="G55" s="39">
        <f t="shared" si="46"/>
        <v>1454.2093239698791</v>
      </c>
      <c r="H55" s="39">
        <f t="shared" si="46"/>
        <v>-33.142706269189731</v>
      </c>
      <c r="I55" s="39">
        <f t="shared" si="46"/>
        <v>67.935820342557491</v>
      </c>
      <c r="J55" s="39">
        <f t="shared" si="46"/>
        <v>149.70071929190837</v>
      </c>
      <c r="K55" s="39">
        <f t="shared" si="46"/>
        <v>-60.614686773049776</v>
      </c>
      <c r="L55" s="39">
        <f t="shared" si="46"/>
        <v>-40.30601680208251</v>
      </c>
      <c r="M55" s="39">
        <f t="shared" si="46"/>
        <v>-2.0573429634493436</v>
      </c>
      <c r="N55" s="39">
        <f t="shared" si="46"/>
        <v>157.58026773479503</v>
      </c>
      <c r="O55" s="39" t="str">
        <f t="shared" si="46"/>
        <v>--</v>
      </c>
      <c r="P55" s="39" t="str">
        <f t="shared" si="46"/>
        <v>--</v>
      </c>
      <c r="Q55" s="39">
        <f t="shared" si="46"/>
        <v>33.012280520921024</v>
      </c>
      <c r="R55" s="39">
        <f t="shared" si="46"/>
        <v>24.027996178848014</v>
      </c>
      <c r="S55" s="39">
        <f t="shared" si="46"/>
        <v>-28.429011791050968</v>
      </c>
      <c r="T55" s="39">
        <f t="shared" si="46"/>
        <v>51.33987167948456</v>
      </c>
      <c r="U55" s="39" t="str">
        <f t="shared" si="39"/>
        <v>--</v>
      </c>
    </row>
    <row r="56" spans="1:21" x14ac:dyDescent="0.2">
      <c r="B56" s="84"/>
      <c r="C56" s="38" t="s">
        <v>28</v>
      </c>
      <c r="D56" s="39">
        <f t="shared" ref="D56:T56" si="47">IFERROR(IF(C18=0,"--",(D18/C18)*100-100),"--")</f>
        <v>-86.012658227848107</v>
      </c>
      <c r="E56" s="39">
        <f t="shared" si="47"/>
        <v>54.298642533936658</v>
      </c>
      <c r="F56" s="39">
        <f t="shared" si="47"/>
        <v>323.48296864425896</v>
      </c>
      <c r="G56" s="39">
        <f t="shared" si="47"/>
        <v>577.45698609705414</v>
      </c>
      <c r="H56" s="39">
        <f t="shared" si="47"/>
        <v>112.41793063320205</v>
      </c>
      <c r="I56" s="39">
        <f t="shared" si="47"/>
        <v>97.09310718820214</v>
      </c>
      <c r="J56" s="39">
        <f t="shared" si="47"/>
        <v>-30.21078075083247</v>
      </c>
      <c r="K56" s="39">
        <f t="shared" si="47"/>
        <v>235.33875863850676</v>
      </c>
      <c r="L56" s="39">
        <f t="shared" si="47"/>
        <v>-39.535443610905133</v>
      </c>
      <c r="M56" s="39">
        <f t="shared" si="47"/>
        <v>65.089110803191744</v>
      </c>
      <c r="N56" s="39">
        <f t="shared" si="47"/>
        <v>34.760349687342739</v>
      </c>
      <c r="O56" s="39" t="str">
        <f t="shared" si="47"/>
        <v>--</v>
      </c>
      <c r="P56" s="39" t="str">
        <f t="shared" si="47"/>
        <v>--</v>
      </c>
      <c r="Q56" s="39">
        <f t="shared" si="47"/>
        <v>-9.8390830203521915</v>
      </c>
      <c r="R56" s="39">
        <f t="shared" si="47"/>
        <v>104.31897869002199</v>
      </c>
      <c r="S56" s="39">
        <f t="shared" si="47"/>
        <v>3.4476894600438754</v>
      </c>
      <c r="T56" s="39">
        <f t="shared" si="47"/>
        <v>-22.952900734636032</v>
      </c>
      <c r="U56" s="39">
        <f t="shared" si="39"/>
        <v>24.67676057590775</v>
      </c>
    </row>
    <row r="57" spans="1:21" x14ac:dyDescent="0.2">
      <c r="B57" s="84"/>
      <c r="C57" s="38" t="s">
        <v>28</v>
      </c>
      <c r="D57" s="39" t="str">
        <f t="shared" ref="D57:T57" si="48">IFERROR(IF(C19=0,"--",(D19/C19)*100-100),"--")</f>
        <v>--</v>
      </c>
      <c r="E57" s="39" t="str">
        <f t="shared" si="48"/>
        <v>--</v>
      </c>
      <c r="F57" s="39" t="str">
        <f t="shared" si="48"/>
        <v>--</v>
      </c>
      <c r="G57" s="39">
        <f t="shared" si="48"/>
        <v>146109.43627450979</v>
      </c>
      <c r="H57" s="39">
        <f t="shared" si="48"/>
        <v>-93.432148517814142</v>
      </c>
      <c r="I57" s="39">
        <f t="shared" si="48"/>
        <v>65.188427621587834</v>
      </c>
      <c r="J57" s="39">
        <f t="shared" si="48"/>
        <v>39.350278121137194</v>
      </c>
      <c r="K57" s="39">
        <f t="shared" si="48"/>
        <v>-24.923631323631326</v>
      </c>
      <c r="L57" s="39">
        <f t="shared" si="48"/>
        <v>-17.464314461043145</v>
      </c>
      <c r="M57" s="39">
        <f t="shared" si="48"/>
        <v>186.69935313011655</v>
      </c>
      <c r="N57" s="39">
        <f t="shared" si="48"/>
        <v>135.8431037226822</v>
      </c>
      <c r="O57" s="39" t="str">
        <f t="shared" si="48"/>
        <v>--</v>
      </c>
      <c r="P57" s="39" t="str">
        <f t="shared" si="48"/>
        <v>--</v>
      </c>
      <c r="Q57" s="39">
        <f t="shared" si="48"/>
        <v>7.6589388703388153</v>
      </c>
      <c r="R57" s="39">
        <f t="shared" si="48"/>
        <v>8.9275850313163687</v>
      </c>
      <c r="S57" s="39">
        <f t="shared" si="48"/>
        <v>10.308453427097831</v>
      </c>
      <c r="T57" s="39">
        <f t="shared" si="48"/>
        <v>-12.620916179260263</v>
      </c>
      <c r="U57" s="39" t="str">
        <f t="shared" si="39"/>
        <v>--</v>
      </c>
    </row>
    <row r="58" spans="1:21" x14ac:dyDescent="0.2">
      <c r="B58" s="84"/>
      <c r="C58" s="38" t="s">
        <v>28</v>
      </c>
      <c r="D58" s="39" t="str">
        <f t="shared" ref="D58:T58" si="49">IFERROR(IF(C20=0,"--",(D20/C20)*100-100),"--")</f>
        <v>--</v>
      </c>
      <c r="E58" s="39" t="str">
        <f t="shared" si="49"/>
        <v>--</v>
      </c>
      <c r="F58" s="39" t="str">
        <f t="shared" si="49"/>
        <v>--</v>
      </c>
      <c r="G58" s="39">
        <f t="shared" si="49"/>
        <v>5819.8275862068958</v>
      </c>
      <c r="H58" s="39">
        <f t="shared" si="49"/>
        <v>316.0768894713849</v>
      </c>
      <c r="I58" s="39">
        <f t="shared" si="49"/>
        <v>32.398852022959545</v>
      </c>
      <c r="J58" s="39">
        <f t="shared" si="49"/>
        <v>66.327420761849396</v>
      </c>
      <c r="K58" s="39">
        <f t="shared" si="49"/>
        <v>35.516528925619838</v>
      </c>
      <c r="L58" s="39">
        <f t="shared" si="49"/>
        <v>-25.757913377977403</v>
      </c>
      <c r="M58" s="39">
        <f t="shared" si="49"/>
        <v>195.39997472513585</v>
      </c>
      <c r="N58" s="39">
        <f t="shared" si="49"/>
        <v>87.13208556149732</v>
      </c>
      <c r="O58" s="39" t="str">
        <f t="shared" si="49"/>
        <v>--</v>
      </c>
      <c r="P58" s="39" t="str">
        <f t="shared" si="49"/>
        <v>--</v>
      </c>
      <c r="Q58" s="39">
        <f t="shared" si="49"/>
        <v>421.13634171476735</v>
      </c>
      <c r="R58" s="39">
        <f t="shared" si="49"/>
        <v>-19.071939993181047</v>
      </c>
      <c r="S58" s="39">
        <f t="shared" si="49"/>
        <v>-9.8466838475770118</v>
      </c>
      <c r="T58" s="39">
        <f t="shared" si="49"/>
        <v>-51.610758327503056</v>
      </c>
      <c r="U58" s="39" t="str">
        <f t="shared" si="39"/>
        <v>--</v>
      </c>
    </row>
    <row r="59" spans="1:21" x14ac:dyDescent="0.2">
      <c r="B59" s="84"/>
      <c r="C59" s="38" t="s">
        <v>28</v>
      </c>
      <c r="D59" s="39">
        <f t="shared" ref="D59:T59" si="50">IFERROR(IF(C21=0,"--",(D21/C21)*100-100),"--")</f>
        <v>114.29799969876444</v>
      </c>
      <c r="E59" s="39">
        <f t="shared" si="50"/>
        <v>42.176907764370867</v>
      </c>
      <c r="F59" s="39">
        <f t="shared" si="50"/>
        <v>72.208632198681528</v>
      </c>
      <c r="G59" s="39">
        <f t="shared" si="50"/>
        <v>198.60321693474458</v>
      </c>
      <c r="H59" s="39">
        <f t="shared" si="50"/>
        <v>2.0336805962577102</v>
      </c>
      <c r="I59" s="39">
        <f t="shared" si="50"/>
        <v>-11.073923515868984</v>
      </c>
      <c r="J59" s="39">
        <f t="shared" si="50"/>
        <v>96.210662955403336</v>
      </c>
      <c r="K59" s="39">
        <f t="shared" si="50"/>
        <v>26.422255182799105</v>
      </c>
      <c r="L59" s="39">
        <f t="shared" si="50"/>
        <v>21.787938957781705</v>
      </c>
      <c r="M59" s="39">
        <f t="shared" si="50"/>
        <v>65.21052453541057</v>
      </c>
      <c r="N59" s="39">
        <f t="shared" si="50"/>
        <v>-27.005478179659477</v>
      </c>
      <c r="O59" s="39" t="str">
        <f t="shared" si="50"/>
        <v>--</v>
      </c>
      <c r="P59" s="39" t="str">
        <f t="shared" si="50"/>
        <v>--</v>
      </c>
      <c r="Q59" s="39">
        <f t="shared" si="50"/>
        <v>-33.528603317990203</v>
      </c>
      <c r="R59" s="39">
        <f t="shared" si="50"/>
        <v>-47.479140184865265</v>
      </c>
      <c r="S59" s="39">
        <f t="shared" si="50"/>
        <v>26.331720533260722</v>
      </c>
      <c r="T59" s="39">
        <f t="shared" si="50"/>
        <v>22.031801458336588</v>
      </c>
      <c r="U59" s="39">
        <f t="shared" si="39"/>
        <v>21.34031272485592</v>
      </c>
    </row>
    <row r="60" spans="1:21" x14ac:dyDescent="0.2">
      <c r="B60" s="84"/>
      <c r="C60" s="38" t="s">
        <v>28</v>
      </c>
      <c r="D60" s="39">
        <f t="shared" ref="D60:T60" si="51">IFERROR(IF(C22=0,"--",(D22/C22)*100-100),"--")</f>
        <v>102.75845007267219</v>
      </c>
      <c r="E60" s="39">
        <f t="shared" si="51"/>
        <v>45.60094299745947</v>
      </c>
      <c r="F60" s="39">
        <f t="shared" si="51"/>
        <v>73.549688516175763</v>
      </c>
      <c r="G60" s="39">
        <f t="shared" si="51"/>
        <v>454.32648904808013</v>
      </c>
      <c r="H60" s="39">
        <f t="shared" si="51"/>
        <v>16.507806191724228</v>
      </c>
      <c r="I60" s="39">
        <f t="shared" si="51"/>
        <v>22.644752473344013</v>
      </c>
      <c r="J60" s="39">
        <f t="shared" si="51"/>
        <v>-18.183545086482198</v>
      </c>
      <c r="K60" s="39">
        <f t="shared" si="51"/>
        <v>29.270441977078434</v>
      </c>
      <c r="L60" s="39">
        <f t="shared" si="51"/>
        <v>7.0702750927776208</v>
      </c>
      <c r="M60" s="39">
        <f t="shared" si="51"/>
        <v>63.903420202062335</v>
      </c>
      <c r="N60" s="39">
        <f t="shared" si="51"/>
        <v>-12.351565383019192</v>
      </c>
      <c r="O60" s="39" t="str">
        <f t="shared" si="51"/>
        <v>--</v>
      </c>
      <c r="P60" s="39" t="str">
        <f t="shared" si="51"/>
        <v>--</v>
      </c>
      <c r="Q60" s="39">
        <f t="shared" si="51"/>
        <v>-17.971693220389611</v>
      </c>
      <c r="R60" s="39">
        <f t="shared" si="51"/>
        <v>-19.548851939590577</v>
      </c>
      <c r="S60" s="39">
        <f t="shared" si="51"/>
        <v>7.4713324476980034</v>
      </c>
      <c r="T60" s="39">
        <f t="shared" si="51"/>
        <v>8.7842334866174951</v>
      </c>
      <c r="U60" s="39">
        <f t="shared" si="39"/>
        <v>24.045667905534998</v>
      </c>
    </row>
    <row r="61" spans="1:21" x14ac:dyDescent="0.2">
      <c r="B61" s="35" t="s">
        <v>79</v>
      </c>
      <c r="C61" s="38" t="s">
        <v>28</v>
      </c>
      <c r="D61" s="39">
        <f t="shared" ref="D61:T61" si="52">IFERROR(IF(C23=0,"--",(D23/C23)*100-100),"--")</f>
        <v>117.68396384468102</v>
      </c>
      <c r="E61" s="39">
        <f t="shared" si="52"/>
        <v>45.702532403165435</v>
      </c>
      <c r="F61" s="39">
        <f t="shared" si="52"/>
        <v>34.162857220730416</v>
      </c>
      <c r="G61" s="39">
        <f t="shared" si="52"/>
        <v>159.29229215970321</v>
      </c>
      <c r="H61" s="39">
        <f t="shared" si="52"/>
        <v>65.188159461222284</v>
      </c>
      <c r="I61" s="39">
        <f t="shared" si="52"/>
        <v>45.334311643876021</v>
      </c>
      <c r="J61" s="39">
        <f t="shared" si="52"/>
        <v>-44.666453453400358</v>
      </c>
      <c r="K61" s="39">
        <f t="shared" si="52"/>
        <v>9.4520857161850529</v>
      </c>
      <c r="L61" s="39">
        <f t="shared" si="52"/>
        <v>44.23691147413561</v>
      </c>
      <c r="M61" s="39">
        <f t="shared" si="52"/>
        <v>33.102062062126976</v>
      </c>
      <c r="N61" s="39">
        <f t="shared" si="52"/>
        <v>-1.3617628640107</v>
      </c>
      <c r="O61" s="39">
        <f t="shared" si="52"/>
        <v>-2.6545438312211758</v>
      </c>
      <c r="P61" s="39">
        <f t="shared" si="52"/>
        <v>1.8640549147733054E-2</v>
      </c>
      <c r="Q61" s="39">
        <f t="shared" si="52"/>
        <v>-0.26353863167302904</v>
      </c>
      <c r="R61" s="39">
        <f t="shared" si="52"/>
        <v>11.644572642449759</v>
      </c>
      <c r="S61" s="39">
        <f t="shared" si="52"/>
        <v>-9.2732021707087</v>
      </c>
      <c r="T61" s="39">
        <f t="shared" si="52"/>
        <v>6.4174655292895295</v>
      </c>
      <c r="U61" s="39">
        <f t="shared" si="39"/>
        <v>17.908123245513735</v>
      </c>
    </row>
    <row r="62" spans="1:21" x14ac:dyDescent="0.2">
      <c r="A62" s="105"/>
      <c r="B62" s="35" t="s">
        <v>80</v>
      </c>
      <c r="C62" s="38" t="s">
        <v>28</v>
      </c>
      <c r="D62" s="39">
        <f t="shared" ref="D62:T62" si="53">IFERROR(IF(C24=0,"--",(D24/C24)*100-100),"--")</f>
        <v>290.65138671825468</v>
      </c>
      <c r="E62" s="39">
        <f t="shared" si="53"/>
        <v>17.963927156708024</v>
      </c>
      <c r="F62" s="39">
        <f t="shared" si="53"/>
        <v>43.854363017762921</v>
      </c>
      <c r="G62" s="39">
        <f t="shared" si="53"/>
        <v>191.65656554016493</v>
      </c>
      <c r="H62" s="39">
        <f t="shared" si="53"/>
        <v>42.942072618982905</v>
      </c>
      <c r="I62" s="39">
        <f t="shared" si="53"/>
        <v>35.520373222559584</v>
      </c>
      <c r="J62" s="39">
        <f t="shared" si="53"/>
        <v>-60.282141079859194</v>
      </c>
      <c r="K62" s="39">
        <f t="shared" si="53"/>
        <v>14.400725633898986</v>
      </c>
      <c r="L62" s="39">
        <f t="shared" si="53"/>
        <v>71.685307596400634</v>
      </c>
      <c r="M62" s="39">
        <f t="shared" si="53"/>
        <v>26.464572409688316</v>
      </c>
      <c r="N62" s="39">
        <f t="shared" si="53"/>
        <v>1.5684976539028526</v>
      </c>
      <c r="O62" s="39">
        <f t="shared" si="53"/>
        <v>0.88202112493588913</v>
      </c>
      <c r="P62" s="39">
        <f t="shared" si="53"/>
        <v>3.6355330899624505E-2</v>
      </c>
      <c r="Q62" s="39">
        <f t="shared" si="53"/>
        <v>-8.9818338324221259E-3</v>
      </c>
      <c r="R62" s="39">
        <f t="shared" si="53"/>
        <v>10.561255562202291</v>
      </c>
      <c r="S62" s="39">
        <f t="shared" si="53"/>
        <v>-8.0598729469403878</v>
      </c>
      <c r="T62" s="39">
        <f t="shared" si="53"/>
        <v>2.1240815775497737</v>
      </c>
      <c r="U62" s="39">
        <f t="shared" si="39"/>
        <v>19.105165706055757</v>
      </c>
    </row>
    <row r="63" spans="1:21" x14ac:dyDescent="0.2">
      <c r="A63" s="105"/>
      <c r="B63" s="35" t="s">
        <v>81</v>
      </c>
      <c r="C63" s="38" t="s">
        <v>28</v>
      </c>
      <c r="D63" s="39">
        <f t="shared" ref="D63:T63" si="54">IFERROR(IF(C25=0,"--",(D25/C25)*100-100),"--")</f>
        <v>175.08853975019582</v>
      </c>
      <c r="E63" s="39">
        <f t="shared" si="54"/>
        <v>32.629278663612865</v>
      </c>
      <c r="F63" s="39">
        <f t="shared" si="54"/>
        <v>38.22542055878705</v>
      </c>
      <c r="G63" s="39">
        <f t="shared" si="54"/>
        <v>173.41148482348336</v>
      </c>
      <c r="H63" s="39">
        <f t="shared" si="54"/>
        <v>54.835483146542117</v>
      </c>
      <c r="I63" s="39">
        <f t="shared" si="54"/>
        <v>41.118007634909816</v>
      </c>
      <c r="J63" s="39">
        <f t="shared" si="54"/>
        <v>-51.109211979562033</v>
      </c>
      <c r="K63" s="39">
        <f t="shared" si="54"/>
        <v>11.110738137612771</v>
      </c>
      <c r="L63" s="39">
        <f t="shared" si="54"/>
        <v>53.709294526552725</v>
      </c>
      <c r="M63" s="39">
        <f t="shared" si="54"/>
        <v>30.543599077112304</v>
      </c>
      <c r="N63" s="39">
        <f t="shared" si="54"/>
        <v>-0.26756764574975023</v>
      </c>
      <c r="O63" s="39">
        <f t="shared" si="54"/>
        <v>-1.3096350295640775</v>
      </c>
      <c r="P63" s="39">
        <f t="shared" si="54"/>
        <v>2.5526850472260776E-2</v>
      </c>
      <c r="Q63" s="39">
        <f t="shared" si="54"/>
        <v>-0.16457356348226426</v>
      </c>
      <c r="R63" s="39">
        <f t="shared" si="54"/>
        <v>11.222750733328326</v>
      </c>
      <c r="S63" s="39">
        <f t="shared" si="54"/>
        <v>-8.803566008269442</v>
      </c>
      <c r="T63" s="39">
        <f t="shared" si="54"/>
        <v>4.7420989638438726</v>
      </c>
      <c r="U63" s="39">
        <f t="shared" si="39"/>
        <v>18.332797175756269</v>
      </c>
    </row>
    <row r="64" spans="1:21" ht="13.5" thickBot="1" x14ac:dyDescent="0.25">
      <c r="A64" s="107"/>
      <c r="B64" s="6"/>
      <c r="C64" s="61"/>
      <c r="D64" s="55"/>
      <c r="E64" s="55"/>
      <c r="F64" s="55"/>
      <c r="G64" s="55"/>
      <c r="H64" s="55"/>
      <c r="I64" s="55"/>
      <c r="J64" s="55"/>
      <c r="K64" s="55"/>
      <c r="L64" s="55"/>
      <c r="M64" s="55"/>
      <c r="N64" s="55"/>
      <c r="O64" s="55"/>
      <c r="P64" s="55"/>
      <c r="Q64" s="55"/>
      <c r="R64" s="55"/>
      <c r="S64" s="55"/>
      <c r="T64" s="55"/>
      <c r="U64" s="5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opLeftCell="A9"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3" width="11.42578125" style="1" bestFit="1" customWidth="1"/>
    <col min="4" max="4" width="12.42578125" style="1" bestFit="1" customWidth="1"/>
    <col min="5" max="5" width="11.7109375" style="1" bestFit="1" customWidth="1"/>
    <col min="6" max="6" width="12.42578125" style="1" bestFit="1" customWidth="1"/>
    <col min="7" max="8" width="13.140625" style="1" bestFit="1" customWidth="1"/>
    <col min="9" max="10" width="12.85546875" style="1" bestFit="1" customWidth="1"/>
    <col min="11" max="11" width="11.42578125" style="1" bestFit="1" customWidth="1"/>
    <col min="12" max="20" width="11.42578125" style="1" customWidth="1"/>
    <col min="21" max="16384" width="10.85546875" style="1"/>
  </cols>
  <sheetData>
    <row r="1" spans="1:22" x14ac:dyDescent="0.2">
      <c r="A1" s="5" t="s">
        <v>75</v>
      </c>
    </row>
    <row r="2" spans="1:22" x14ac:dyDescent="0.2">
      <c r="B2" s="110"/>
      <c r="C2" s="201" t="s">
        <v>156</v>
      </c>
      <c r="D2" s="201"/>
      <c r="E2" s="201"/>
      <c r="F2" s="201"/>
      <c r="G2" s="201"/>
      <c r="H2" s="201"/>
      <c r="I2" s="201"/>
      <c r="J2" s="201"/>
      <c r="K2" s="201"/>
      <c r="L2" s="201"/>
      <c r="M2" s="201"/>
      <c r="N2" s="201"/>
      <c r="O2" s="201"/>
      <c r="P2" s="201"/>
      <c r="Q2" s="201"/>
      <c r="R2" s="201"/>
      <c r="S2" s="201"/>
      <c r="T2" s="201"/>
      <c r="U2" s="201"/>
    </row>
    <row r="3" spans="1:22" x14ac:dyDescent="0.2">
      <c r="A3" s="105"/>
      <c r="B3" s="105"/>
      <c r="C3" s="163"/>
      <c r="D3" s="163"/>
      <c r="E3" s="163"/>
      <c r="F3" s="163"/>
      <c r="G3" s="121"/>
      <c r="H3" s="121"/>
      <c r="I3" s="121"/>
      <c r="J3" s="121"/>
      <c r="K3" s="121"/>
      <c r="L3" s="121"/>
      <c r="M3" s="121"/>
      <c r="N3" s="121"/>
      <c r="O3" s="121"/>
      <c r="P3" s="121"/>
      <c r="Q3" s="121"/>
      <c r="R3" s="121"/>
      <c r="S3" s="121"/>
      <c r="T3" s="121"/>
      <c r="U3" s="121"/>
    </row>
    <row r="4" spans="1:22" x14ac:dyDescent="0.2">
      <c r="B4" s="110"/>
      <c r="C4" s="201" t="s">
        <v>767</v>
      </c>
      <c r="D4" s="201"/>
      <c r="E4" s="201"/>
      <c r="F4" s="201"/>
      <c r="G4" s="201"/>
      <c r="H4" s="201"/>
      <c r="I4" s="201"/>
      <c r="J4" s="201"/>
      <c r="K4" s="201"/>
      <c r="L4" s="201"/>
      <c r="M4" s="201"/>
      <c r="N4" s="201"/>
      <c r="O4" s="201"/>
      <c r="P4" s="201"/>
      <c r="Q4" s="201"/>
      <c r="R4" s="201"/>
      <c r="S4" s="201"/>
      <c r="T4" s="201"/>
      <c r="U4" s="201"/>
    </row>
    <row r="5" spans="1:22" ht="13.5" thickBot="1" x14ac:dyDescent="0.25">
      <c r="A5" s="34"/>
      <c r="B5" s="32"/>
      <c r="C5" s="208" t="s">
        <v>108</v>
      </c>
      <c r="D5" s="208"/>
      <c r="E5" s="208"/>
      <c r="F5" s="208"/>
      <c r="G5" s="208"/>
      <c r="H5" s="208"/>
      <c r="I5" s="208"/>
      <c r="J5" s="208"/>
      <c r="K5" s="208"/>
      <c r="L5" s="208"/>
      <c r="M5" s="208"/>
      <c r="N5" s="208"/>
      <c r="O5" s="208"/>
      <c r="P5" s="208"/>
      <c r="Q5" s="208"/>
      <c r="R5" s="208"/>
      <c r="S5" s="208"/>
      <c r="T5" s="208"/>
      <c r="U5" s="208"/>
    </row>
    <row r="6" spans="1:22"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B9" s="1" t="s">
        <v>29</v>
      </c>
      <c r="C9" s="25">
        <v>928.61422300000004</v>
      </c>
      <c r="D9" s="25">
        <v>1571.493737</v>
      </c>
      <c r="E9" s="25">
        <v>1397.0321269999999</v>
      </c>
      <c r="F9" s="25">
        <v>1875.469961</v>
      </c>
      <c r="G9" s="25">
        <v>6105.3396215000002</v>
      </c>
      <c r="H9" s="25">
        <v>5796.0722205000002</v>
      </c>
      <c r="I9" s="25">
        <v>5595.4700970000004</v>
      </c>
      <c r="J9" s="25">
        <v>5168.1036979999999</v>
      </c>
      <c r="K9" s="25">
        <v>1498.445569</v>
      </c>
      <c r="L9" s="25">
        <v>2168.1015149999998</v>
      </c>
      <c r="M9" s="25">
        <v>2067.138958</v>
      </c>
      <c r="N9" s="25">
        <v>1947.528135</v>
      </c>
      <c r="O9" s="25">
        <v>1518.5991190000002</v>
      </c>
      <c r="P9" s="25">
        <v>1517.7475890000001</v>
      </c>
      <c r="Q9" s="25">
        <v>1187.777065</v>
      </c>
      <c r="R9" s="16">
        <v>1479.404634</v>
      </c>
      <c r="S9" s="16">
        <v>1292.39761</v>
      </c>
      <c r="T9" s="16">
        <v>1232.6751810000001</v>
      </c>
      <c r="U9" s="25">
        <f>(SUM(C9:N9)+P9+Q9+R9)</f>
        <v>40303.739150000001</v>
      </c>
    </row>
    <row r="10" spans="1:22" x14ac:dyDescent="0.2">
      <c r="B10" s="1" t="s">
        <v>30</v>
      </c>
      <c r="C10" s="25">
        <v>51.704319499999997</v>
      </c>
      <c r="D10" s="25">
        <v>296.59620699999999</v>
      </c>
      <c r="E10" s="25">
        <v>320.95019150000002</v>
      </c>
      <c r="F10" s="25">
        <v>673.23116849999997</v>
      </c>
      <c r="G10" s="25">
        <v>5624.4594385</v>
      </c>
      <c r="H10" s="25">
        <v>11484.614852500001</v>
      </c>
      <c r="I10" s="25">
        <v>16553.118226999999</v>
      </c>
      <c r="J10" s="25">
        <v>4424.1084604999996</v>
      </c>
      <c r="K10" s="25">
        <v>1037.7749575</v>
      </c>
      <c r="L10" s="25">
        <v>1663.037339</v>
      </c>
      <c r="M10" s="25">
        <v>2034.675761</v>
      </c>
      <c r="N10" s="25">
        <v>2337.078923</v>
      </c>
      <c r="O10" s="25">
        <v>0</v>
      </c>
      <c r="P10" s="25">
        <v>2354.9525149999999</v>
      </c>
      <c r="Q10" s="25">
        <v>2494.0946439999998</v>
      </c>
      <c r="R10" s="16">
        <v>3022.4072700000002</v>
      </c>
      <c r="S10" s="16">
        <v>2407.2582299999999</v>
      </c>
      <c r="T10" s="16">
        <v>2758.2301870000001</v>
      </c>
      <c r="U10" s="25">
        <f t="shared" ref="U10:U24" si="0">(SUM(C10:N10)+P10+Q10+R10)</f>
        <v>54372.804274499998</v>
      </c>
    </row>
    <row r="11" spans="1:22" x14ac:dyDescent="0.2">
      <c r="B11" s="1" t="s">
        <v>758</v>
      </c>
      <c r="C11" s="25">
        <v>178.96736849999999</v>
      </c>
      <c r="D11" s="25">
        <v>359.58263699999998</v>
      </c>
      <c r="E11" s="25">
        <v>572.31543499999998</v>
      </c>
      <c r="F11" s="25">
        <v>1203.566742</v>
      </c>
      <c r="G11" s="25">
        <v>5949.0634790000004</v>
      </c>
      <c r="H11" s="25">
        <v>8234.6502309999996</v>
      </c>
      <c r="I11" s="25">
        <v>9224.9645939999991</v>
      </c>
      <c r="J11" s="25">
        <v>1987.2685329999999</v>
      </c>
      <c r="K11" s="25">
        <v>606.84080700000004</v>
      </c>
      <c r="L11" s="25">
        <v>886.93949299999997</v>
      </c>
      <c r="M11" s="25">
        <v>1200.1391570000001</v>
      </c>
      <c r="N11" s="25">
        <v>1389.320557</v>
      </c>
      <c r="O11" s="25">
        <v>1495.4566580000001</v>
      </c>
      <c r="P11" s="25">
        <v>1495.983909</v>
      </c>
      <c r="Q11" s="25">
        <v>1746.588788</v>
      </c>
      <c r="R11" s="16">
        <v>1615.2758679999999</v>
      </c>
      <c r="S11" s="16">
        <v>1242.3712820000001</v>
      </c>
      <c r="T11" s="16">
        <v>2281.5366669999999</v>
      </c>
      <c r="U11" s="25">
        <f t="shared" si="0"/>
        <v>36651.467598499999</v>
      </c>
    </row>
    <row r="12" spans="1:22" x14ac:dyDescent="0.2">
      <c r="B12" s="1" t="s">
        <v>760</v>
      </c>
      <c r="C12" s="25">
        <v>129.25558749999999</v>
      </c>
      <c r="D12" s="25">
        <v>216.477656</v>
      </c>
      <c r="E12" s="25">
        <v>383.45181350000001</v>
      </c>
      <c r="F12" s="25">
        <v>551.65707250000003</v>
      </c>
      <c r="G12" s="25">
        <v>1740.1084975000001</v>
      </c>
      <c r="H12" s="25">
        <v>1772.026705</v>
      </c>
      <c r="I12" s="25">
        <v>1910.919795</v>
      </c>
      <c r="J12" s="25">
        <v>1755.4075244999999</v>
      </c>
      <c r="K12" s="25">
        <v>395.07759099999998</v>
      </c>
      <c r="L12" s="25">
        <v>464.80983099999997</v>
      </c>
      <c r="M12" s="25">
        <v>812.24500499999999</v>
      </c>
      <c r="N12" s="25">
        <v>828.76582900000005</v>
      </c>
      <c r="O12" s="25">
        <v>0</v>
      </c>
      <c r="P12" s="25">
        <v>851.02651500000002</v>
      </c>
      <c r="Q12" s="25">
        <v>858.80640600000004</v>
      </c>
      <c r="R12" s="16">
        <v>868.31551400000001</v>
      </c>
      <c r="S12" s="16">
        <v>711.65331200000003</v>
      </c>
      <c r="T12" s="16">
        <v>761.25612100000001</v>
      </c>
      <c r="U12" s="25">
        <f t="shared" si="0"/>
        <v>13538.3513425</v>
      </c>
    </row>
    <row r="13" spans="1:22" x14ac:dyDescent="0.2">
      <c r="B13" s="1" t="s">
        <v>33</v>
      </c>
      <c r="C13" s="25">
        <v>7.0287300000000004</v>
      </c>
      <c r="D13" s="25">
        <v>46.262232500000003</v>
      </c>
      <c r="E13" s="25">
        <v>90.2898</v>
      </c>
      <c r="F13" s="25">
        <v>121.64922</v>
      </c>
      <c r="G13" s="25">
        <v>664.39139799999998</v>
      </c>
      <c r="H13" s="25">
        <v>569.77449049999996</v>
      </c>
      <c r="I13" s="25">
        <v>657.36703799999998</v>
      </c>
      <c r="J13" s="25">
        <v>654.45982849999996</v>
      </c>
      <c r="K13" s="25">
        <v>194.5677025</v>
      </c>
      <c r="L13" s="25">
        <v>265.93579599999998</v>
      </c>
      <c r="M13" s="25">
        <v>319.620024</v>
      </c>
      <c r="N13" s="25">
        <v>239.24762799999999</v>
      </c>
      <c r="O13" s="25">
        <v>166.70522999999997</v>
      </c>
      <c r="P13" s="25">
        <v>166.67362</v>
      </c>
      <c r="Q13" s="25">
        <v>137.86304000000001</v>
      </c>
      <c r="R13" s="16">
        <v>130.55308600000001</v>
      </c>
      <c r="S13" s="16">
        <v>135.33881</v>
      </c>
      <c r="T13" s="16">
        <v>137.223612</v>
      </c>
      <c r="U13" s="25">
        <f t="shared" si="0"/>
        <v>4265.683634</v>
      </c>
    </row>
    <row r="14" spans="1:22" x14ac:dyDescent="0.2">
      <c r="B14" s="1" t="s">
        <v>34</v>
      </c>
      <c r="C14" s="25">
        <v>376.2546145</v>
      </c>
      <c r="D14" s="25">
        <v>463.55197850000002</v>
      </c>
      <c r="E14" s="25">
        <v>976.23046999999997</v>
      </c>
      <c r="F14" s="25">
        <v>704.68818499999998</v>
      </c>
      <c r="G14" s="25">
        <v>617.2372805</v>
      </c>
      <c r="H14" s="25">
        <v>486.25287950000001</v>
      </c>
      <c r="I14" s="25">
        <v>495.22919200000001</v>
      </c>
      <c r="J14" s="25">
        <v>294.60712000000001</v>
      </c>
      <c r="K14" s="25">
        <v>107.5613805</v>
      </c>
      <c r="L14" s="25">
        <v>212.49234999999999</v>
      </c>
      <c r="M14" s="25">
        <v>233.14149800000001</v>
      </c>
      <c r="N14" s="25">
        <v>223.67160699999999</v>
      </c>
      <c r="O14" s="25">
        <v>198.44999300000001</v>
      </c>
      <c r="P14" s="25">
        <v>199.50427300000001</v>
      </c>
      <c r="Q14" s="25">
        <v>234.43016</v>
      </c>
      <c r="R14" s="16">
        <v>252.31210799999999</v>
      </c>
      <c r="S14" s="16">
        <v>286.96102000000002</v>
      </c>
      <c r="T14" s="16">
        <v>310.420275</v>
      </c>
      <c r="U14" s="25">
        <f t="shared" si="0"/>
        <v>5877.165096499999</v>
      </c>
      <c r="V14" s="48"/>
    </row>
    <row r="15" spans="1:22" x14ac:dyDescent="0.2">
      <c r="B15" s="1" t="s">
        <v>44</v>
      </c>
      <c r="C15" s="25">
        <v>0.40201599999999998</v>
      </c>
      <c r="D15" s="25">
        <v>1.3581129999999999</v>
      </c>
      <c r="E15" s="25">
        <v>6.2352214999999998</v>
      </c>
      <c r="F15" s="25">
        <v>7.702007</v>
      </c>
      <c r="G15" s="25">
        <v>26.768784499999999</v>
      </c>
      <c r="H15" s="25">
        <v>30.241468999999999</v>
      </c>
      <c r="I15" s="25">
        <v>46.090910999999998</v>
      </c>
      <c r="J15" s="25">
        <v>31.146507499999998</v>
      </c>
      <c r="K15" s="25">
        <v>12.6684755</v>
      </c>
      <c r="L15" s="25">
        <v>34.186335</v>
      </c>
      <c r="M15" s="25">
        <v>46.030498000000001</v>
      </c>
      <c r="N15" s="25">
        <v>27.701350999999999</v>
      </c>
      <c r="O15" s="25">
        <v>29.995293999999994</v>
      </c>
      <c r="P15" s="25">
        <v>29.994954</v>
      </c>
      <c r="Q15" s="25">
        <v>25.58333</v>
      </c>
      <c r="R15" s="16">
        <v>53.662925999999999</v>
      </c>
      <c r="S15" s="16">
        <v>71.265414000000007</v>
      </c>
      <c r="T15" s="16">
        <v>60.001185</v>
      </c>
      <c r="U15" s="25">
        <f t="shared" si="0"/>
        <v>379.77289899999994</v>
      </c>
    </row>
    <row r="16" spans="1:22" x14ac:dyDescent="0.2">
      <c r="A16" s="1" t="s">
        <v>107</v>
      </c>
      <c r="B16" s="1" t="s">
        <v>792</v>
      </c>
      <c r="C16" s="25">
        <v>0.20686299999999999</v>
      </c>
      <c r="D16" s="25">
        <v>0.74870599999999998</v>
      </c>
      <c r="E16" s="25">
        <v>17.304566999999999</v>
      </c>
      <c r="F16" s="25">
        <v>13.575419999999999</v>
      </c>
      <c r="G16" s="25">
        <v>18.696805999999999</v>
      </c>
      <c r="H16" s="25">
        <v>38.943244999999997</v>
      </c>
      <c r="I16" s="25">
        <v>51.372064000000002</v>
      </c>
      <c r="J16" s="25">
        <v>17.603770000000001</v>
      </c>
      <c r="K16" s="25">
        <v>25.401724999999999</v>
      </c>
      <c r="L16" s="25">
        <v>34.778148999999999</v>
      </c>
      <c r="M16" s="25">
        <v>46.760662000000004</v>
      </c>
      <c r="N16" s="25">
        <v>30.801259000000002</v>
      </c>
      <c r="O16" s="184" t="s">
        <v>28</v>
      </c>
      <c r="P16" s="25">
        <v>34.025635999999999</v>
      </c>
      <c r="Q16" s="25">
        <v>28.810590000000001</v>
      </c>
      <c r="R16" s="16">
        <v>56.501767999999998</v>
      </c>
      <c r="S16" s="16">
        <v>74.284981000000002</v>
      </c>
      <c r="T16" s="16">
        <v>61.484259999999999</v>
      </c>
      <c r="U16" s="25">
        <f t="shared" si="0"/>
        <v>415.53123000000005</v>
      </c>
    </row>
    <row r="17" spans="1:21" x14ac:dyDescent="0.2">
      <c r="B17" s="1" t="s">
        <v>793</v>
      </c>
      <c r="C17" s="25">
        <v>0</v>
      </c>
      <c r="D17" s="25">
        <v>0</v>
      </c>
      <c r="E17" s="25">
        <v>2.4133529999999999</v>
      </c>
      <c r="F17" s="25">
        <v>8.6418999999999996E-2</v>
      </c>
      <c r="G17" s="25">
        <v>1.862819</v>
      </c>
      <c r="H17" s="25">
        <v>12.942869</v>
      </c>
      <c r="I17" s="25">
        <v>5.9940889999999998</v>
      </c>
      <c r="J17" s="25">
        <v>0.111349</v>
      </c>
      <c r="K17" s="25">
        <v>2.41E-2</v>
      </c>
      <c r="L17" s="25">
        <v>0</v>
      </c>
      <c r="M17" s="25">
        <v>0.17468900000000001</v>
      </c>
      <c r="N17" s="25">
        <v>1.2696989999999999</v>
      </c>
      <c r="O17" s="184" t="s">
        <v>28</v>
      </c>
      <c r="P17" s="25">
        <v>0.94633299999999998</v>
      </c>
      <c r="Q17" s="25">
        <v>1.465983</v>
      </c>
      <c r="R17" s="16">
        <v>1.818006</v>
      </c>
      <c r="S17" s="16">
        <v>2.1972700000000001</v>
      </c>
      <c r="T17" s="16">
        <v>1.3434489999999999</v>
      </c>
      <c r="U17" s="25">
        <f t="shared" si="0"/>
        <v>29.109708000000001</v>
      </c>
    </row>
    <row r="18" spans="1:21" x14ac:dyDescent="0.2">
      <c r="B18" s="1" t="s">
        <v>794</v>
      </c>
      <c r="C18" s="25">
        <v>0</v>
      </c>
      <c r="D18" s="25">
        <v>0</v>
      </c>
      <c r="E18" s="25">
        <v>0</v>
      </c>
      <c r="F18" s="25">
        <v>0</v>
      </c>
      <c r="G18" s="25">
        <v>0</v>
      </c>
      <c r="H18" s="25">
        <v>0</v>
      </c>
      <c r="I18" s="25">
        <v>0</v>
      </c>
      <c r="J18" s="25">
        <v>0</v>
      </c>
      <c r="K18" s="25">
        <v>0</v>
      </c>
      <c r="L18" s="25">
        <v>0</v>
      </c>
      <c r="M18" s="25">
        <v>0</v>
      </c>
      <c r="N18" s="25">
        <v>0</v>
      </c>
      <c r="O18" s="184" t="s">
        <v>28</v>
      </c>
      <c r="P18" s="25">
        <v>2.3460999999999999E-2</v>
      </c>
      <c r="Q18" s="25">
        <v>0</v>
      </c>
      <c r="R18" s="16">
        <v>0</v>
      </c>
      <c r="S18" s="16">
        <v>0</v>
      </c>
      <c r="T18" s="16">
        <v>0</v>
      </c>
      <c r="U18" s="25">
        <f t="shared" si="0"/>
        <v>2.3460999999999999E-2</v>
      </c>
    </row>
    <row r="19" spans="1:21" x14ac:dyDescent="0.2">
      <c r="B19" s="1" t="s">
        <v>795</v>
      </c>
      <c r="C19" s="25">
        <v>0</v>
      </c>
      <c r="D19" s="25">
        <v>0</v>
      </c>
      <c r="E19" s="25">
        <v>7.0089999999999996E-3</v>
      </c>
      <c r="F19" s="25">
        <v>0</v>
      </c>
      <c r="G19" s="25">
        <v>0</v>
      </c>
      <c r="H19" s="25">
        <v>0</v>
      </c>
      <c r="I19" s="25">
        <v>0</v>
      </c>
      <c r="J19" s="25">
        <v>0</v>
      </c>
      <c r="K19" s="25">
        <v>0</v>
      </c>
      <c r="L19" s="25">
        <v>6.5200000000000002E-4</v>
      </c>
      <c r="M19" s="25">
        <v>0</v>
      </c>
      <c r="N19" s="25">
        <v>0</v>
      </c>
      <c r="O19" s="184" t="s">
        <v>28</v>
      </c>
      <c r="P19" s="25">
        <v>0</v>
      </c>
      <c r="Q19" s="25">
        <v>0</v>
      </c>
      <c r="R19" s="16">
        <v>0</v>
      </c>
      <c r="S19" s="16">
        <v>0</v>
      </c>
      <c r="T19" s="16">
        <v>0</v>
      </c>
      <c r="U19" s="25">
        <f t="shared" si="0"/>
        <v>7.6609999999999994E-3</v>
      </c>
    </row>
    <row r="20" spans="1:21" x14ac:dyDescent="0.2">
      <c r="B20" s="1" t="s">
        <v>796</v>
      </c>
      <c r="C20" s="25">
        <v>0</v>
      </c>
      <c r="D20" s="25">
        <v>0</v>
      </c>
      <c r="E20" s="25">
        <v>0</v>
      </c>
      <c r="F20" s="25">
        <v>0</v>
      </c>
      <c r="G20" s="25">
        <v>2.7399999999999999E-4</v>
      </c>
      <c r="H20" s="25">
        <v>0</v>
      </c>
      <c r="I20" s="25">
        <v>0</v>
      </c>
      <c r="J20" s="25">
        <v>0</v>
      </c>
      <c r="K20" s="25">
        <v>5.5139999999999998E-3</v>
      </c>
      <c r="L20" s="25">
        <v>0</v>
      </c>
      <c r="M20" s="25">
        <v>0</v>
      </c>
      <c r="N20" s="25">
        <v>0</v>
      </c>
      <c r="O20" s="184" t="s">
        <v>28</v>
      </c>
      <c r="P20" s="25">
        <v>8.0599999999999997E-4</v>
      </c>
      <c r="Q20" s="25">
        <v>0</v>
      </c>
      <c r="R20" s="16">
        <v>0</v>
      </c>
      <c r="S20" s="16">
        <v>0</v>
      </c>
      <c r="T20" s="16">
        <v>0</v>
      </c>
      <c r="U20" s="25">
        <f t="shared" si="0"/>
        <v>6.594E-3</v>
      </c>
    </row>
    <row r="21" spans="1:21" x14ac:dyDescent="0.2">
      <c r="B21" s="1" t="s">
        <v>797</v>
      </c>
      <c r="C21" s="25">
        <v>0</v>
      </c>
      <c r="D21" s="25">
        <v>0</v>
      </c>
      <c r="E21" s="25">
        <v>0</v>
      </c>
      <c r="F21" s="25">
        <v>0</v>
      </c>
      <c r="G21" s="25">
        <v>0</v>
      </c>
      <c r="H21" s="25">
        <v>0</v>
      </c>
      <c r="I21" s="25">
        <v>0</v>
      </c>
      <c r="J21" s="25">
        <v>0</v>
      </c>
      <c r="K21" s="25">
        <v>0</v>
      </c>
      <c r="L21" s="25">
        <v>0</v>
      </c>
      <c r="M21" s="25">
        <v>0</v>
      </c>
      <c r="N21" s="25">
        <v>0</v>
      </c>
      <c r="O21" s="184" t="s">
        <v>28</v>
      </c>
      <c r="P21" s="25">
        <v>0</v>
      </c>
      <c r="Q21" s="25">
        <v>0</v>
      </c>
      <c r="R21" s="16">
        <v>0</v>
      </c>
      <c r="S21" s="16">
        <v>0</v>
      </c>
      <c r="T21" s="16">
        <v>0</v>
      </c>
      <c r="U21" s="25">
        <f t="shared" si="0"/>
        <v>0</v>
      </c>
    </row>
    <row r="22" spans="1:21" x14ac:dyDescent="0.2">
      <c r="B22" s="1" t="s">
        <v>798</v>
      </c>
      <c r="C22" s="25">
        <v>0</v>
      </c>
      <c r="D22" s="25">
        <v>0</v>
      </c>
      <c r="E22" s="25">
        <v>0</v>
      </c>
      <c r="F22" s="25">
        <v>0</v>
      </c>
      <c r="G22" s="25">
        <v>7.7000000000000002E-3</v>
      </c>
      <c r="H22" s="25">
        <v>0</v>
      </c>
      <c r="I22" s="25">
        <v>0</v>
      </c>
      <c r="J22" s="25">
        <v>0</v>
      </c>
      <c r="K22" s="25">
        <v>2.1800000000000001E-4</v>
      </c>
      <c r="L22" s="25">
        <v>0</v>
      </c>
      <c r="M22" s="25">
        <v>0</v>
      </c>
      <c r="N22" s="25">
        <v>0</v>
      </c>
      <c r="O22" s="184" t="s">
        <v>28</v>
      </c>
      <c r="P22" s="25">
        <v>1.0449999999999999E-3</v>
      </c>
      <c r="Q22" s="25">
        <v>0</v>
      </c>
      <c r="R22" s="16">
        <v>0</v>
      </c>
      <c r="S22" s="16">
        <v>0</v>
      </c>
      <c r="T22" s="16">
        <v>0</v>
      </c>
      <c r="U22" s="25">
        <f t="shared" si="0"/>
        <v>8.9629999999999987E-3</v>
      </c>
    </row>
    <row r="23" spans="1:21" x14ac:dyDescent="0.2">
      <c r="B23" s="1" t="s">
        <v>799</v>
      </c>
      <c r="C23" s="25">
        <v>0</v>
      </c>
      <c r="D23" s="25">
        <v>0</v>
      </c>
      <c r="E23" s="25">
        <v>2.4203619999999999</v>
      </c>
      <c r="F23" s="25">
        <v>8.6418999999999996E-2</v>
      </c>
      <c r="G23" s="25">
        <v>1.8707930000000002</v>
      </c>
      <c r="H23" s="25">
        <v>12.942869</v>
      </c>
      <c r="I23" s="25">
        <v>5.9940889999999998</v>
      </c>
      <c r="J23" s="25">
        <v>0.111349</v>
      </c>
      <c r="K23" s="25">
        <v>2.9832000000000001E-2</v>
      </c>
      <c r="L23" s="25">
        <v>6.5200000000000002E-4</v>
      </c>
      <c r="M23" s="25">
        <v>0.17468900000000001</v>
      </c>
      <c r="N23" s="25">
        <v>1.2696989999999999</v>
      </c>
      <c r="O23" s="184" t="s">
        <v>28</v>
      </c>
      <c r="P23" s="25">
        <v>0.97164499999999987</v>
      </c>
      <c r="Q23" s="25">
        <v>1.465983</v>
      </c>
      <c r="R23" s="16">
        <v>1.818006</v>
      </c>
      <c r="S23" s="16">
        <v>2.1972700000000001</v>
      </c>
      <c r="T23" s="16">
        <v>1.3434489999999999</v>
      </c>
      <c r="U23" s="25">
        <f t="shared" si="0"/>
        <v>29.156386999999999</v>
      </c>
    </row>
    <row r="24" spans="1:21" x14ac:dyDescent="0.2">
      <c r="B24" s="35" t="s">
        <v>79</v>
      </c>
      <c r="C24" s="25">
        <f t="shared" ref="C24:Q24" si="1">SUM(C9:C15)</f>
        <v>1672.2268589999999</v>
      </c>
      <c r="D24" s="25">
        <f t="shared" si="1"/>
        <v>2955.322561</v>
      </c>
      <c r="E24" s="25">
        <f t="shared" si="1"/>
        <v>3746.5050584999999</v>
      </c>
      <c r="F24" s="25">
        <f t="shared" si="1"/>
        <v>5137.9643560000004</v>
      </c>
      <c r="G24" s="25">
        <f t="shared" si="1"/>
        <v>20727.368499500004</v>
      </c>
      <c r="H24" s="25">
        <f t="shared" si="1"/>
        <v>28373.632848000001</v>
      </c>
      <c r="I24" s="25">
        <f t="shared" si="1"/>
        <v>34483.159853999998</v>
      </c>
      <c r="J24" s="25">
        <f t="shared" si="1"/>
        <v>14315.101671999999</v>
      </c>
      <c r="K24" s="25">
        <f t="shared" si="1"/>
        <v>3852.936483</v>
      </c>
      <c r="L24" s="25">
        <f t="shared" si="1"/>
        <v>5695.5026589999998</v>
      </c>
      <c r="M24" s="25">
        <f t="shared" si="1"/>
        <v>6712.9909009999992</v>
      </c>
      <c r="N24" s="25">
        <f t="shared" si="1"/>
        <v>6993.3140299999995</v>
      </c>
      <c r="O24" s="25">
        <f t="shared" si="1"/>
        <v>3409.2062940000005</v>
      </c>
      <c r="P24" s="25">
        <f t="shared" si="1"/>
        <v>6615.8833749999994</v>
      </c>
      <c r="Q24" s="25">
        <f t="shared" si="1"/>
        <v>6685.1434330000002</v>
      </c>
      <c r="R24" s="15">
        <v>7421.9314059999997</v>
      </c>
      <c r="S24" s="15">
        <v>6147.2456780000002</v>
      </c>
      <c r="T24" s="15">
        <v>7541.3432280000006</v>
      </c>
      <c r="U24" s="25">
        <f t="shared" si="0"/>
        <v>155388.98399499999</v>
      </c>
    </row>
    <row r="25" spans="1:21" x14ac:dyDescent="0.2">
      <c r="A25" s="105"/>
      <c r="B25" s="35" t="s">
        <v>80</v>
      </c>
      <c r="C25" s="25">
        <f>C26-C24</f>
        <v>988.08634800000027</v>
      </c>
      <c r="D25" s="25">
        <f t="shared" ref="D25:Q25" si="2">D26-D24</f>
        <v>4251.4516659999999</v>
      </c>
      <c r="E25" s="25">
        <f t="shared" si="2"/>
        <v>3380.3367040000003</v>
      </c>
      <c r="F25" s="25">
        <f t="shared" si="2"/>
        <v>3260.6742909999994</v>
      </c>
      <c r="G25" s="25">
        <f t="shared" si="2"/>
        <v>4164.9956679999959</v>
      </c>
      <c r="H25" s="25">
        <f t="shared" si="2"/>
        <v>4771.660550499997</v>
      </c>
      <c r="I25" s="25">
        <f t="shared" si="2"/>
        <v>4888.581915499999</v>
      </c>
      <c r="J25" s="25">
        <f t="shared" si="2"/>
        <v>1824.8079760000019</v>
      </c>
      <c r="K25" s="25">
        <f t="shared" si="2"/>
        <v>712.27882199999522</v>
      </c>
      <c r="L25" s="25">
        <f t="shared" si="2"/>
        <v>1250.391701999999</v>
      </c>
      <c r="M25" s="25">
        <f t="shared" si="2"/>
        <v>1485.6629830000038</v>
      </c>
      <c r="N25" s="25">
        <f t="shared" si="2"/>
        <v>1701.6276070000004</v>
      </c>
      <c r="O25" s="25">
        <f t="shared" si="2"/>
        <v>2549.4538039999998</v>
      </c>
      <c r="P25" s="25">
        <f t="shared" si="2"/>
        <v>1685.0696210000006</v>
      </c>
      <c r="Q25" s="25">
        <f t="shared" si="2"/>
        <v>1718.7457800000002</v>
      </c>
      <c r="R25" s="15">
        <v>1816.6418510000003</v>
      </c>
      <c r="S25" s="15">
        <v>2421.0526440000003</v>
      </c>
      <c r="T25" s="15">
        <v>3055.2642580000002</v>
      </c>
      <c r="U25" s="25">
        <f>(SUM(C25:N25)+P25+Q25+R25)</f>
        <v>37901.013484999989</v>
      </c>
    </row>
    <row r="26" spans="1:21" x14ac:dyDescent="0.2">
      <c r="A26" s="105"/>
      <c r="B26" s="35" t="s">
        <v>755</v>
      </c>
      <c r="C26" s="25">
        <v>2660.3132070000001</v>
      </c>
      <c r="D26" s="25">
        <v>7206.7742269999999</v>
      </c>
      <c r="E26" s="25">
        <v>7126.8417625000002</v>
      </c>
      <c r="F26" s="25">
        <v>8398.6386469999998</v>
      </c>
      <c r="G26" s="25">
        <v>24892.3641675</v>
      </c>
      <c r="H26" s="25">
        <v>33145.293398499998</v>
      </c>
      <c r="I26" s="25">
        <v>39371.741769499997</v>
      </c>
      <c r="J26" s="25">
        <v>16139.909648000001</v>
      </c>
      <c r="K26" s="25">
        <v>4565.2153049999952</v>
      </c>
      <c r="L26" s="25">
        <v>6945.8943609999988</v>
      </c>
      <c r="M26" s="25">
        <v>8198.653884000003</v>
      </c>
      <c r="N26" s="25">
        <v>8694.9416369999999</v>
      </c>
      <c r="O26" s="25">
        <v>5958.6600980000003</v>
      </c>
      <c r="P26" s="25">
        <v>8300.952996</v>
      </c>
      <c r="Q26" s="25">
        <v>8403.8892130000004</v>
      </c>
      <c r="R26" s="16">
        <v>9238.573257</v>
      </c>
      <c r="S26" s="16">
        <v>8568.2983220000006</v>
      </c>
      <c r="T26" s="16">
        <v>10596.607486000001</v>
      </c>
      <c r="U26" s="25">
        <f>(SUM(C26:N26)+P26+Q26+R26)</f>
        <v>193289.99748000002</v>
      </c>
    </row>
    <row r="27" spans="1:21" x14ac:dyDescent="0.2">
      <c r="A27" s="105"/>
      <c r="B27" s="35"/>
      <c r="C27" s="169" t="s">
        <v>76</v>
      </c>
      <c r="D27" s="169"/>
      <c r="E27" s="169"/>
      <c r="F27" s="169"/>
      <c r="G27" s="169"/>
      <c r="H27" s="169"/>
      <c r="I27" s="169"/>
      <c r="J27" s="169"/>
      <c r="K27" s="169"/>
      <c r="L27" s="169"/>
      <c r="M27" s="169"/>
      <c r="N27" s="169"/>
      <c r="O27" s="169"/>
      <c r="P27" s="169"/>
      <c r="Q27" s="169"/>
      <c r="R27" s="169"/>
      <c r="S27" s="169"/>
      <c r="T27" s="169"/>
      <c r="U27" s="169"/>
    </row>
    <row r="28" spans="1:21" ht="13.5" thickBot="1" x14ac:dyDescent="0.25">
      <c r="A28" s="105"/>
      <c r="B28" s="45"/>
      <c r="C28" s="170"/>
      <c r="D28" s="170"/>
      <c r="E28" s="170"/>
      <c r="F28" s="170"/>
      <c r="G28" s="170"/>
      <c r="H28" s="170"/>
      <c r="I28" s="170"/>
      <c r="J28" s="170"/>
      <c r="K28" s="170"/>
      <c r="L28" s="170"/>
      <c r="M28" s="170"/>
      <c r="N28" s="170"/>
      <c r="O28" s="170"/>
      <c r="P28" s="170"/>
      <c r="Q28" s="170"/>
      <c r="R28" s="170"/>
      <c r="S28" s="170"/>
      <c r="T28" s="170"/>
      <c r="U28" s="170"/>
    </row>
    <row r="29" spans="1:21" ht="13.5" thickTop="1" x14ac:dyDescent="0.2">
      <c r="B29" s="1" t="s">
        <v>29</v>
      </c>
      <c r="C29" s="37">
        <f>IFERROR(C9/C$26*100,"--")</f>
        <v>34.906199035382976</v>
      </c>
      <c r="D29" s="37">
        <f t="shared" ref="D29:U29" si="3">IFERROR(D9/D$26*100,"--")</f>
        <v>21.805785605332797</v>
      </c>
      <c r="E29" s="37">
        <f t="shared" si="3"/>
        <v>19.602401365930426</v>
      </c>
      <c r="F29" s="37">
        <f t="shared" si="3"/>
        <v>22.330642379404182</v>
      </c>
      <c r="G29" s="37">
        <f t="shared" si="3"/>
        <v>24.526957666284112</v>
      </c>
      <c r="H29" s="37">
        <f t="shared" si="3"/>
        <v>17.486863521812431</v>
      </c>
      <c r="I29" s="37">
        <f t="shared" si="3"/>
        <v>14.211893722554658</v>
      </c>
      <c r="J29" s="37">
        <f t="shared" si="3"/>
        <v>32.020648260818561</v>
      </c>
      <c r="K29" s="37">
        <f t="shared" si="3"/>
        <v>32.823108416351054</v>
      </c>
      <c r="L29" s="37">
        <f t="shared" si="3"/>
        <v>31.214144677660471</v>
      </c>
      <c r="M29" s="37">
        <f t="shared" si="3"/>
        <v>25.213150686042539</v>
      </c>
      <c r="N29" s="37">
        <f t="shared" si="3"/>
        <v>22.398403765156864</v>
      </c>
      <c r="O29" s="37">
        <f t="shared" si="3"/>
        <v>25.485580550394403</v>
      </c>
      <c r="P29" s="37">
        <f t="shared" si="3"/>
        <v>18.28401618141147</v>
      </c>
      <c r="Q29" s="37">
        <f t="shared" si="3"/>
        <v>14.133659248656254</v>
      </c>
      <c r="R29" s="37">
        <f t="shared" si="3"/>
        <v>16.013345273622914</v>
      </c>
      <c r="S29" s="37">
        <f t="shared" si="3"/>
        <v>15.083480539906438</v>
      </c>
      <c r="T29" s="37">
        <f t="shared" si="3"/>
        <v>11.632734180525068</v>
      </c>
      <c r="U29" s="37">
        <f t="shared" si="3"/>
        <v>20.851435498709801</v>
      </c>
    </row>
    <row r="30" spans="1:21" x14ac:dyDescent="0.2">
      <c r="B30" s="1" t="s">
        <v>30</v>
      </c>
      <c r="C30" s="37">
        <f t="shared" ref="C30:U30" si="4">IFERROR(C10/C$26*100,"--")</f>
        <v>1.9435425634828265</v>
      </c>
      <c r="D30" s="37">
        <f t="shared" si="4"/>
        <v>4.1155196160968899</v>
      </c>
      <c r="E30" s="37">
        <f t="shared" si="4"/>
        <v>4.5033999939324456</v>
      </c>
      <c r="F30" s="37">
        <f t="shared" si="4"/>
        <v>8.0159558804268674</v>
      </c>
      <c r="G30" s="37">
        <f t="shared" si="4"/>
        <v>22.595119534059421</v>
      </c>
      <c r="H30" s="37">
        <f t="shared" si="4"/>
        <v>34.649308166992242</v>
      </c>
      <c r="I30" s="37">
        <f t="shared" si="4"/>
        <v>42.043144354419084</v>
      </c>
      <c r="J30" s="37">
        <f t="shared" si="4"/>
        <v>27.410986535777909</v>
      </c>
      <c r="K30" s="37">
        <f t="shared" si="4"/>
        <v>22.732223743388179</v>
      </c>
      <c r="L30" s="37">
        <f t="shared" si="4"/>
        <v>23.942738725450077</v>
      </c>
      <c r="M30" s="37">
        <f t="shared" si="4"/>
        <v>24.817193039100601</v>
      </c>
      <c r="N30" s="37">
        <f t="shared" si="4"/>
        <v>26.878603912128824</v>
      </c>
      <c r="O30" s="37">
        <f t="shared" si="4"/>
        <v>0</v>
      </c>
      <c r="P30" s="37">
        <f t="shared" si="4"/>
        <v>28.369664496772678</v>
      </c>
      <c r="Q30" s="37">
        <f t="shared" si="4"/>
        <v>29.677862008721839</v>
      </c>
      <c r="R30" s="37">
        <f t="shared" si="4"/>
        <v>32.715086907060503</v>
      </c>
      <c r="S30" s="37">
        <f t="shared" si="4"/>
        <v>28.09493950297124</v>
      </c>
      <c r="T30" s="37">
        <f t="shared" si="4"/>
        <v>26.029370160630293</v>
      </c>
      <c r="U30" s="37">
        <f t="shared" si="4"/>
        <v>28.130169684608759</v>
      </c>
    </row>
    <row r="31" spans="1:21" x14ac:dyDescent="0.2">
      <c r="B31" s="1" t="s">
        <v>31</v>
      </c>
      <c r="C31" s="37">
        <f t="shared" ref="C31:U31" si="5">IFERROR(C11/C$26*100,"--")</f>
        <v>6.7273044402850255</v>
      </c>
      <c r="D31" s="37">
        <f t="shared" si="5"/>
        <v>4.9895088381266692</v>
      </c>
      <c r="E31" s="37">
        <f t="shared" si="5"/>
        <v>8.0304215257227689</v>
      </c>
      <c r="F31" s="37">
        <f t="shared" si="5"/>
        <v>14.330497984097876</v>
      </c>
      <c r="G31" s="37">
        <f t="shared" si="5"/>
        <v>23.899150112737079</v>
      </c>
      <c r="H31" s="37">
        <f t="shared" si="5"/>
        <v>24.84410118805182</v>
      </c>
      <c r="I31" s="37">
        <f t="shared" si="5"/>
        <v>23.430420345655822</v>
      </c>
      <c r="J31" s="37">
        <f t="shared" si="5"/>
        <v>12.312761200904585</v>
      </c>
      <c r="K31" s="37">
        <f t="shared" si="5"/>
        <v>13.292709466196811</v>
      </c>
      <c r="L31" s="37">
        <f t="shared" si="5"/>
        <v>12.769262630598194</v>
      </c>
      <c r="M31" s="37">
        <f t="shared" si="5"/>
        <v>14.63824639971836</v>
      </c>
      <c r="N31" s="37">
        <f t="shared" si="5"/>
        <v>15.978492035966726</v>
      </c>
      <c r="O31" s="37">
        <f t="shared" si="5"/>
        <v>25.097196910123198</v>
      </c>
      <c r="P31" s="37">
        <f t="shared" si="5"/>
        <v>18.021833272888948</v>
      </c>
      <c r="Q31" s="37">
        <f t="shared" si="5"/>
        <v>20.783101058712159</v>
      </c>
      <c r="R31" s="37">
        <f t="shared" si="5"/>
        <v>17.484040263209657</v>
      </c>
      <c r="S31" s="37">
        <f t="shared" si="5"/>
        <v>14.499626825668313</v>
      </c>
      <c r="T31" s="37">
        <f t="shared" si="5"/>
        <v>21.530821727749327</v>
      </c>
      <c r="U31" s="37">
        <f t="shared" si="5"/>
        <v>18.961905983930894</v>
      </c>
    </row>
    <row r="32" spans="1:21" x14ac:dyDescent="0.2">
      <c r="B32" s="1" t="s">
        <v>32</v>
      </c>
      <c r="C32" s="37">
        <f t="shared" ref="C32:U32" si="6">IFERROR(C12/C$26*100,"--")</f>
        <v>4.8586605201182227</v>
      </c>
      <c r="D32" s="37">
        <f t="shared" si="6"/>
        <v>3.0038079337766939</v>
      </c>
      <c r="E32" s="37">
        <f t="shared" si="6"/>
        <v>5.3803890457852717</v>
      </c>
      <c r="F32" s="37">
        <f t="shared" si="6"/>
        <v>6.5684106161306559</v>
      </c>
      <c r="G32" s="37">
        <f t="shared" si="6"/>
        <v>6.9905312560545081</v>
      </c>
      <c r="H32" s="37">
        <f t="shared" si="6"/>
        <v>5.3462393097422201</v>
      </c>
      <c r="I32" s="37">
        <f t="shared" si="6"/>
        <v>4.8535312615514687</v>
      </c>
      <c r="J32" s="37">
        <f t="shared" si="6"/>
        <v>10.876191768009827</v>
      </c>
      <c r="K32" s="37">
        <f t="shared" si="6"/>
        <v>8.6540845196785376</v>
      </c>
      <c r="L32" s="37">
        <f t="shared" si="6"/>
        <v>6.6918643855257463</v>
      </c>
      <c r="M32" s="37">
        <f t="shared" si="6"/>
        <v>9.9070532369359832</v>
      </c>
      <c r="N32" s="37">
        <f t="shared" si="6"/>
        <v>9.5315858760145478</v>
      </c>
      <c r="O32" s="37">
        <f t="shared" si="6"/>
        <v>0</v>
      </c>
      <c r="P32" s="37">
        <f t="shared" si="6"/>
        <v>10.252154366011784</v>
      </c>
      <c r="Q32" s="37">
        <f t="shared" si="6"/>
        <v>10.219154301457353</v>
      </c>
      <c r="R32" s="37">
        <f t="shared" si="6"/>
        <v>9.3988053116544119</v>
      </c>
      <c r="S32" s="37">
        <f t="shared" si="6"/>
        <v>8.3056551634384128</v>
      </c>
      <c r="T32" s="37">
        <f t="shared" si="6"/>
        <v>7.1839607346573366</v>
      </c>
      <c r="U32" s="37">
        <f t="shared" si="6"/>
        <v>7.0041655124450148</v>
      </c>
    </row>
    <row r="33" spans="1:21" x14ac:dyDescent="0.2">
      <c r="B33" s="1" t="s">
        <v>33</v>
      </c>
      <c r="C33" s="37">
        <f t="shared" ref="C33:U33" si="7">IFERROR(C13/C$26*100,"--")</f>
        <v>0.26420686036161156</v>
      </c>
      <c r="D33" s="37">
        <f t="shared" si="7"/>
        <v>0.64192704034878334</v>
      </c>
      <c r="E33" s="37">
        <f t="shared" si="7"/>
        <v>1.2668977789725411</v>
      </c>
      <c r="F33" s="37">
        <f t="shared" si="7"/>
        <v>1.4484397425939166</v>
      </c>
      <c r="G33" s="37">
        <f t="shared" si="7"/>
        <v>2.669057039055549</v>
      </c>
      <c r="H33" s="37">
        <f t="shared" si="7"/>
        <v>1.7190208083232275</v>
      </c>
      <c r="I33" s="37">
        <f t="shared" si="7"/>
        <v>1.6696417492741984</v>
      </c>
      <c r="J33" s="37">
        <f t="shared" si="7"/>
        <v>4.0549163085376891</v>
      </c>
      <c r="K33" s="37">
        <f t="shared" si="7"/>
        <v>4.2619611453352952</v>
      </c>
      <c r="L33" s="37">
        <f t="shared" si="7"/>
        <v>3.8286760808396929</v>
      </c>
      <c r="M33" s="37">
        <f t="shared" si="7"/>
        <v>3.8984451413877972</v>
      </c>
      <c r="N33" s="37">
        <f t="shared" si="7"/>
        <v>2.7515725577951913</v>
      </c>
      <c r="O33" s="37">
        <f t="shared" si="7"/>
        <v>2.7976965837664394</v>
      </c>
      <c r="P33" s="37">
        <f t="shared" si="7"/>
        <v>2.0078853606364886</v>
      </c>
      <c r="Q33" s="37">
        <f t="shared" si="7"/>
        <v>1.640467127847655</v>
      </c>
      <c r="R33" s="37">
        <f t="shared" si="7"/>
        <v>1.4131303867843541</v>
      </c>
      <c r="S33" s="37">
        <f t="shared" si="7"/>
        <v>1.5795296208641976</v>
      </c>
      <c r="T33" s="37">
        <f t="shared" si="7"/>
        <v>1.2949768327391267</v>
      </c>
      <c r="U33" s="37">
        <f t="shared" si="7"/>
        <v>2.2068827614534872</v>
      </c>
    </row>
    <row r="34" spans="1:21" x14ac:dyDescent="0.2">
      <c r="B34" s="1" t="s">
        <v>34</v>
      </c>
      <c r="C34" s="37">
        <f t="shared" ref="C34:U34" si="8">IFERROR(C14/C$26*100,"--")</f>
        <v>14.143244994986787</v>
      </c>
      <c r="D34" s="37">
        <f t="shared" si="8"/>
        <v>6.4321701207637956</v>
      </c>
      <c r="E34" s="37">
        <f t="shared" si="8"/>
        <v>13.697939459477372</v>
      </c>
      <c r="F34" s="37">
        <f t="shared" si="8"/>
        <v>8.3905048736882506</v>
      </c>
      <c r="G34" s="37">
        <f t="shared" si="8"/>
        <v>2.4796249819688807</v>
      </c>
      <c r="H34" s="37">
        <f t="shared" si="8"/>
        <v>1.4670344704868583</v>
      </c>
      <c r="I34" s="37">
        <f t="shared" si="8"/>
        <v>1.2578290157933472</v>
      </c>
      <c r="J34" s="37">
        <f t="shared" si="8"/>
        <v>1.8253331426579991</v>
      </c>
      <c r="K34" s="37">
        <f t="shared" si="8"/>
        <v>2.3561075067411332</v>
      </c>
      <c r="L34" s="37">
        <f t="shared" si="8"/>
        <v>3.0592511051292104</v>
      </c>
      <c r="M34" s="37">
        <f t="shared" si="8"/>
        <v>2.8436558159258905</v>
      </c>
      <c r="N34" s="37">
        <f t="shared" si="8"/>
        <v>2.5724336785447708</v>
      </c>
      <c r="O34" s="37">
        <f t="shared" si="8"/>
        <v>3.3304466060517353</v>
      </c>
      <c r="P34" s="37">
        <f t="shared" si="8"/>
        <v>2.4033899854165615</v>
      </c>
      <c r="Q34" s="37">
        <f t="shared" si="8"/>
        <v>2.7895436750565361</v>
      </c>
      <c r="R34" s="37">
        <f t="shared" si="8"/>
        <v>2.7310722227463526</v>
      </c>
      <c r="S34" s="37">
        <f t="shared" si="8"/>
        <v>3.3491016444093411</v>
      </c>
      <c r="T34" s="37">
        <f t="shared" si="8"/>
        <v>2.9294307202575944</v>
      </c>
      <c r="U34" s="37">
        <f t="shared" si="8"/>
        <v>3.0405945331486266</v>
      </c>
    </row>
    <row r="35" spans="1:21" x14ac:dyDescent="0.2">
      <c r="B35" s="1" t="s">
        <v>44</v>
      </c>
      <c r="C35" s="37">
        <f t="shared" ref="C35:U35" si="9">IFERROR(C15/C$26*100,"--")</f>
        <v>1.5111604112710775E-2</v>
      </c>
      <c r="D35" s="37">
        <f t="shared" si="9"/>
        <v>1.8844950004287125E-2</v>
      </c>
      <c r="E35" s="37">
        <f t="shared" si="9"/>
        <v>8.7489265340623582E-2</v>
      </c>
      <c r="F35" s="37">
        <f t="shared" si="9"/>
        <v>9.1705421839421125E-2</v>
      </c>
      <c r="G35" s="37">
        <f t="shared" si="9"/>
        <v>0.10753813627292941</v>
      </c>
      <c r="H35" s="37">
        <f t="shared" si="9"/>
        <v>9.1239104859963574E-2</v>
      </c>
      <c r="I35" s="37">
        <f t="shared" si="9"/>
        <v>0.11706596896280856</v>
      </c>
      <c r="J35" s="37">
        <f t="shared" si="9"/>
        <v>0.19297820235232582</v>
      </c>
      <c r="K35" s="37">
        <f t="shared" si="9"/>
        <v>0.27750006634134011</v>
      </c>
      <c r="L35" s="37">
        <f t="shared" si="9"/>
        <v>0.49218046263344262</v>
      </c>
      <c r="M35" s="37">
        <f t="shared" si="9"/>
        <v>0.56143970280085043</v>
      </c>
      <c r="N35" s="37">
        <f t="shared" si="9"/>
        <v>0.31859156917305942</v>
      </c>
      <c r="O35" s="37">
        <f t="shared" si="9"/>
        <v>0.50338991495869667</v>
      </c>
      <c r="P35" s="37">
        <f t="shared" si="9"/>
        <v>0.3613434989266141</v>
      </c>
      <c r="Q35" s="37">
        <f t="shared" si="9"/>
        <v>0.30442250429033585</v>
      </c>
      <c r="R35" s="37">
        <f t="shared" si="9"/>
        <v>0.58085728723685759</v>
      </c>
      <c r="S35" s="37">
        <f t="shared" si="9"/>
        <v>0.83173357558079664</v>
      </c>
      <c r="T35" s="37">
        <f t="shared" si="9"/>
        <v>0.56623013619474172</v>
      </c>
      <c r="U35" s="37">
        <f t="shared" si="9"/>
        <v>0.19647829890385068</v>
      </c>
    </row>
    <row r="36" spans="1:21" x14ac:dyDescent="0.2">
      <c r="C36" s="37">
        <f t="shared" ref="C36:U36" si="10">IFERROR(C16/C$26*100,"--")</f>
        <v>7.7758889237435555E-3</v>
      </c>
      <c r="D36" s="37">
        <f t="shared" si="10"/>
        <v>1.0388919874789355E-2</v>
      </c>
      <c r="E36" s="37">
        <f t="shared" si="10"/>
        <v>0.24280835153452024</v>
      </c>
      <c r="F36" s="37">
        <f t="shared" si="10"/>
        <v>0.16163833890923679</v>
      </c>
      <c r="G36" s="37">
        <f t="shared" si="10"/>
        <v>7.5110607711624852E-2</v>
      </c>
      <c r="H36" s="37">
        <f t="shared" si="10"/>
        <v>0.11749253365113488</v>
      </c>
      <c r="I36" s="37">
        <f t="shared" si="10"/>
        <v>0.13047953098126905</v>
      </c>
      <c r="J36" s="37">
        <f t="shared" si="10"/>
        <v>0.1090698175140119</v>
      </c>
      <c r="K36" s="37">
        <f t="shared" si="10"/>
        <v>0.55641899237871817</v>
      </c>
      <c r="L36" s="37">
        <f t="shared" si="10"/>
        <v>0.50070080528827676</v>
      </c>
      <c r="M36" s="37">
        <f t="shared" si="10"/>
        <v>0.57034560382229671</v>
      </c>
      <c r="N36" s="37">
        <f t="shared" si="10"/>
        <v>0.35424342434835832</v>
      </c>
      <c r="O36" s="37" t="str">
        <f t="shared" si="10"/>
        <v>--</v>
      </c>
      <c r="P36" s="37">
        <f t="shared" si="10"/>
        <v>0.40990035742156372</v>
      </c>
      <c r="Q36" s="37">
        <f t="shared" si="10"/>
        <v>0.34282448601812615</v>
      </c>
      <c r="R36" s="37">
        <f t="shared" si="10"/>
        <v>0.61158543021985579</v>
      </c>
      <c r="S36" s="37">
        <f t="shared" si="10"/>
        <v>0.86697472716683499</v>
      </c>
      <c r="T36" s="37">
        <f t="shared" si="10"/>
        <v>0.58022588909923878</v>
      </c>
      <c r="U36" s="37">
        <f t="shared" si="10"/>
        <v>0.21497813410804953</v>
      </c>
    </row>
    <row r="37" spans="1:21" x14ac:dyDescent="0.2">
      <c r="C37" s="37">
        <f t="shared" ref="C37:U37" si="11">IFERROR(C17/C$26*100,"--")</f>
        <v>0</v>
      </c>
      <c r="D37" s="37">
        <f t="shared" si="11"/>
        <v>0</v>
      </c>
      <c r="E37" s="37">
        <f t="shared" si="11"/>
        <v>3.3862867738955214E-2</v>
      </c>
      <c r="F37" s="37">
        <f t="shared" si="11"/>
        <v>1.0289643790171747E-3</v>
      </c>
      <c r="G37" s="37">
        <f t="shared" si="11"/>
        <v>7.4834956915508094E-3</v>
      </c>
      <c r="H37" s="37">
        <f t="shared" si="11"/>
        <v>3.9048889519215223E-2</v>
      </c>
      <c r="I37" s="37">
        <f t="shared" si="11"/>
        <v>1.5224342969361404E-2</v>
      </c>
      <c r="J37" s="37">
        <f t="shared" si="11"/>
        <v>6.8989853368725627E-4</v>
      </c>
      <c r="K37" s="37">
        <f t="shared" si="11"/>
        <v>5.279050031573489E-4</v>
      </c>
      <c r="L37" s="37">
        <f t="shared" si="11"/>
        <v>0</v>
      </c>
      <c r="M37" s="37">
        <f t="shared" si="11"/>
        <v>2.130703435851982E-3</v>
      </c>
      <c r="N37" s="37">
        <f t="shared" si="11"/>
        <v>1.4602731714690172E-2</v>
      </c>
      <c r="O37" s="37" t="str">
        <f t="shared" si="11"/>
        <v>--</v>
      </c>
      <c r="P37" s="37">
        <f t="shared" si="11"/>
        <v>1.1400293441680873E-2</v>
      </c>
      <c r="Q37" s="37">
        <f t="shared" si="11"/>
        <v>1.744410192524036E-2</v>
      </c>
      <c r="R37" s="37">
        <f t="shared" si="11"/>
        <v>1.9678428144979096E-2</v>
      </c>
      <c r="S37" s="37">
        <f t="shared" si="11"/>
        <v>2.5644181813304513E-2</v>
      </c>
      <c r="T37" s="37">
        <f t="shared" si="11"/>
        <v>1.2678104778108792E-2</v>
      </c>
      <c r="U37" s="37">
        <f t="shared" si="11"/>
        <v>1.5060121257962156E-2</v>
      </c>
    </row>
    <row r="38" spans="1:21" x14ac:dyDescent="0.2">
      <c r="C38" s="37">
        <f t="shared" ref="C38:U38" si="12">IFERROR(C18/C$26*100,"--")</f>
        <v>0</v>
      </c>
      <c r="D38" s="37">
        <f t="shared" si="12"/>
        <v>0</v>
      </c>
      <c r="E38" s="37">
        <f t="shared" si="12"/>
        <v>0</v>
      </c>
      <c r="F38" s="37">
        <f t="shared" si="12"/>
        <v>0</v>
      </c>
      <c r="G38" s="37">
        <f t="shared" si="12"/>
        <v>0</v>
      </c>
      <c r="H38" s="37">
        <f t="shared" si="12"/>
        <v>0</v>
      </c>
      <c r="I38" s="37">
        <f t="shared" si="12"/>
        <v>0</v>
      </c>
      <c r="J38" s="37">
        <f t="shared" si="12"/>
        <v>0</v>
      </c>
      <c r="K38" s="37">
        <f t="shared" si="12"/>
        <v>0</v>
      </c>
      <c r="L38" s="37">
        <f t="shared" si="12"/>
        <v>0</v>
      </c>
      <c r="M38" s="37">
        <f t="shared" si="12"/>
        <v>0</v>
      </c>
      <c r="N38" s="37">
        <f t="shared" si="12"/>
        <v>0</v>
      </c>
      <c r="O38" s="37" t="str">
        <f t="shared" si="12"/>
        <v>--</v>
      </c>
      <c r="P38" s="37">
        <f t="shared" si="12"/>
        <v>2.8263019934343929E-4</v>
      </c>
      <c r="Q38" s="37">
        <f t="shared" si="12"/>
        <v>0</v>
      </c>
      <c r="R38" s="37">
        <f t="shared" si="12"/>
        <v>0</v>
      </c>
      <c r="S38" s="37">
        <f t="shared" si="12"/>
        <v>0</v>
      </c>
      <c r="T38" s="37">
        <f t="shared" si="12"/>
        <v>0</v>
      </c>
      <c r="U38" s="37">
        <f t="shared" si="12"/>
        <v>1.2137720681810005E-5</v>
      </c>
    </row>
    <row r="39" spans="1:21" x14ac:dyDescent="0.2">
      <c r="C39" s="37">
        <f t="shared" ref="C39:U39" si="13">IFERROR(C19/C$26*100,"--")</f>
        <v>0</v>
      </c>
      <c r="D39" s="37">
        <f t="shared" si="13"/>
        <v>0</v>
      </c>
      <c r="E39" s="37">
        <f t="shared" si="13"/>
        <v>9.8346507942409213E-5</v>
      </c>
      <c r="F39" s="37">
        <f t="shared" si="13"/>
        <v>0</v>
      </c>
      <c r="G39" s="37">
        <f t="shared" si="13"/>
        <v>0</v>
      </c>
      <c r="H39" s="37">
        <f t="shared" si="13"/>
        <v>0</v>
      </c>
      <c r="I39" s="37">
        <f t="shared" si="13"/>
        <v>0</v>
      </c>
      <c r="J39" s="37">
        <f t="shared" si="13"/>
        <v>0</v>
      </c>
      <c r="K39" s="37">
        <f t="shared" si="13"/>
        <v>0</v>
      </c>
      <c r="L39" s="37">
        <f t="shared" si="13"/>
        <v>9.3868401405709222E-6</v>
      </c>
      <c r="M39" s="37">
        <f t="shared" si="13"/>
        <v>0</v>
      </c>
      <c r="N39" s="37">
        <f t="shared" si="13"/>
        <v>0</v>
      </c>
      <c r="O39" s="37" t="str">
        <f t="shared" si="13"/>
        <v>--</v>
      </c>
      <c r="P39" s="37">
        <f t="shared" si="13"/>
        <v>0</v>
      </c>
      <c r="Q39" s="37">
        <f t="shared" si="13"/>
        <v>0</v>
      </c>
      <c r="R39" s="37">
        <f t="shared" si="13"/>
        <v>0</v>
      </c>
      <c r="S39" s="37">
        <f t="shared" si="13"/>
        <v>0</v>
      </c>
      <c r="T39" s="37">
        <f t="shared" si="13"/>
        <v>0</v>
      </c>
      <c r="U39" s="37">
        <f t="shared" si="13"/>
        <v>3.9634746235602253E-6</v>
      </c>
    </row>
    <row r="40" spans="1:21" x14ac:dyDescent="0.2">
      <c r="C40" s="37">
        <f t="shared" ref="C40:U40" si="14">IFERROR(C20/C$26*100,"--")</f>
        <v>0</v>
      </c>
      <c r="D40" s="37">
        <f t="shared" si="14"/>
        <v>0</v>
      </c>
      <c r="E40" s="37">
        <f t="shared" si="14"/>
        <v>0</v>
      </c>
      <c r="F40" s="37">
        <f t="shared" si="14"/>
        <v>0</v>
      </c>
      <c r="G40" s="37">
        <f t="shared" si="14"/>
        <v>1.1007391590299013E-6</v>
      </c>
      <c r="H40" s="37">
        <f t="shared" si="14"/>
        <v>0</v>
      </c>
      <c r="I40" s="37">
        <f t="shared" si="14"/>
        <v>0</v>
      </c>
      <c r="J40" s="37">
        <f t="shared" si="14"/>
        <v>0</v>
      </c>
      <c r="K40" s="37">
        <f t="shared" si="14"/>
        <v>1.207829123406482E-4</v>
      </c>
      <c r="L40" s="37">
        <f t="shared" si="14"/>
        <v>0</v>
      </c>
      <c r="M40" s="37">
        <f t="shared" si="14"/>
        <v>0</v>
      </c>
      <c r="N40" s="37">
        <f t="shared" si="14"/>
        <v>0</v>
      </c>
      <c r="O40" s="37" t="str">
        <f t="shared" si="14"/>
        <v>--</v>
      </c>
      <c r="P40" s="37">
        <f t="shared" si="14"/>
        <v>9.7097285141644483E-6</v>
      </c>
      <c r="Q40" s="37">
        <f t="shared" si="14"/>
        <v>0</v>
      </c>
      <c r="R40" s="37">
        <f t="shared" si="14"/>
        <v>0</v>
      </c>
      <c r="S40" s="37">
        <f t="shared" si="14"/>
        <v>0</v>
      </c>
      <c r="T40" s="37">
        <f t="shared" si="14"/>
        <v>0</v>
      </c>
      <c r="U40" s="37">
        <f t="shared" si="14"/>
        <v>3.411454335955636E-6</v>
      </c>
    </row>
    <row r="41" spans="1:21" x14ac:dyDescent="0.2">
      <c r="C41" s="37">
        <f t="shared" ref="C41:U41" si="15">IFERROR(C21/C$26*100,"--")</f>
        <v>0</v>
      </c>
      <c r="D41" s="37">
        <f t="shared" si="15"/>
        <v>0</v>
      </c>
      <c r="E41" s="37">
        <f t="shared" si="15"/>
        <v>0</v>
      </c>
      <c r="F41" s="37">
        <f t="shared" si="15"/>
        <v>0</v>
      </c>
      <c r="G41" s="37">
        <f t="shared" si="15"/>
        <v>0</v>
      </c>
      <c r="H41" s="37">
        <f t="shared" si="15"/>
        <v>0</v>
      </c>
      <c r="I41" s="37">
        <f t="shared" si="15"/>
        <v>0</v>
      </c>
      <c r="J41" s="37">
        <f t="shared" si="15"/>
        <v>0</v>
      </c>
      <c r="K41" s="37">
        <f t="shared" si="15"/>
        <v>0</v>
      </c>
      <c r="L41" s="37">
        <f t="shared" si="15"/>
        <v>0</v>
      </c>
      <c r="M41" s="37">
        <f t="shared" si="15"/>
        <v>0</v>
      </c>
      <c r="N41" s="37">
        <f t="shared" si="15"/>
        <v>0</v>
      </c>
      <c r="O41" s="37" t="str">
        <f t="shared" si="15"/>
        <v>--</v>
      </c>
      <c r="P41" s="37">
        <f t="shared" si="15"/>
        <v>0</v>
      </c>
      <c r="Q41" s="37">
        <f t="shared" si="15"/>
        <v>0</v>
      </c>
      <c r="R41" s="37">
        <f t="shared" si="15"/>
        <v>0</v>
      </c>
      <c r="S41" s="37">
        <f t="shared" si="15"/>
        <v>0</v>
      </c>
      <c r="T41" s="37">
        <f t="shared" si="15"/>
        <v>0</v>
      </c>
      <c r="U41" s="37">
        <f t="shared" si="15"/>
        <v>0</v>
      </c>
    </row>
    <row r="42" spans="1:21" x14ac:dyDescent="0.2">
      <c r="C42" s="37">
        <f t="shared" ref="C42:U42" si="16">IFERROR(C22/C$26*100,"--")</f>
        <v>0</v>
      </c>
      <c r="D42" s="37">
        <f t="shared" si="16"/>
        <v>0</v>
      </c>
      <c r="E42" s="37">
        <f t="shared" si="16"/>
        <v>0</v>
      </c>
      <c r="F42" s="37">
        <f t="shared" si="16"/>
        <v>0</v>
      </c>
      <c r="G42" s="37">
        <f t="shared" si="16"/>
        <v>3.0933180746460737E-5</v>
      </c>
      <c r="H42" s="37">
        <f t="shared" si="16"/>
        <v>0</v>
      </c>
      <c r="I42" s="37">
        <f t="shared" si="16"/>
        <v>0</v>
      </c>
      <c r="J42" s="37">
        <f t="shared" si="16"/>
        <v>0</v>
      </c>
      <c r="K42" s="37">
        <f t="shared" si="16"/>
        <v>4.7752402775229072E-6</v>
      </c>
      <c r="L42" s="37">
        <f t="shared" si="16"/>
        <v>0</v>
      </c>
      <c r="M42" s="37">
        <f t="shared" si="16"/>
        <v>0</v>
      </c>
      <c r="N42" s="37">
        <f t="shared" si="16"/>
        <v>0</v>
      </c>
      <c r="O42" s="37" t="str">
        <f t="shared" si="16"/>
        <v>--</v>
      </c>
      <c r="P42" s="37">
        <f t="shared" si="16"/>
        <v>1.2588916001615196E-5</v>
      </c>
      <c r="Q42" s="37">
        <f t="shared" si="16"/>
        <v>0</v>
      </c>
      <c r="R42" s="37">
        <f t="shared" si="16"/>
        <v>0</v>
      </c>
      <c r="S42" s="37">
        <f t="shared" si="16"/>
        <v>0</v>
      </c>
      <c r="T42" s="37">
        <f t="shared" si="16"/>
        <v>0</v>
      </c>
      <c r="U42" s="37">
        <f t="shared" si="16"/>
        <v>4.6370738873476434E-6</v>
      </c>
    </row>
    <row r="43" spans="1:21" x14ac:dyDescent="0.2">
      <c r="C43" s="37">
        <f t="shared" ref="C43:U43" si="17">IFERROR(C23/C$26*100,"--")</f>
        <v>0</v>
      </c>
      <c r="D43" s="37">
        <f t="shared" si="17"/>
        <v>0</v>
      </c>
      <c r="E43" s="37">
        <f t="shared" si="17"/>
        <v>3.3961214246897631E-2</v>
      </c>
      <c r="F43" s="37">
        <f t="shared" si="17"/>
        <v>1.0289643790171747E-3</v>
      </c>
      <c r="G43" s="37">
        <f t="shared" si="17"/>
        <v>7.5155296114563013E-3</v>
      </c>
      <c r="H43" s="37">
        <f t="shared" si="17"/>
        <v>3.9048889519215223E-2</v>
      </c>
      <c r="I43" s="37">
        <f t="shared" si="17"/>
        <v>1.5224342969361404E-2</v>
      </c>
      <c r="J43" s="37">
        <f t="shared" si="17"/>
        <v>6.8989853368725627E-4</v>
      </c>
      <c r="K43" s="37">
        <f t="shared" si="17"/>
        <v>6.5346315577552005E-4</v>
      </c>
      <c r="L43" s="37">
        <f t="shared" si="17"/>
        <v>9.3868401405709222E-6</v>
      </c>
      <c r="M43" s="37">
        <f t="shared" si="17"/>
        <v>2.130703435851982E-3</v>
      </c>
      <c r="N43" s="37">
        <f t="shared" si="17"/>
        <v>1.4602731714690172E-2</v>
      </c>
      <c r="O43" s="37" t="str">
        <f t="shared" si="17"/>
        <v>--</v>
      </c>
      <c r="P43" s="37">
        <f t="shared" si="17"/>
        <v>1.1705222285540091E-2</v>
      </c>
      <c r="Q43" s="37">
        <f t="shared" si="17"/>
        <v>1.744410192524036E-2</v>
      </c>
      <c r="R43" s="37">
        <f t="shared" si="17"/>
        <v>1.9678428144979096E-2</v>
      </c>
      <c r="S43" s="37">
        <f t="shared" si="17"/>
        <v>2.5644181813304513E-2</v>
      </c>
      <c r="T43" s="37">
        <f t="shared" si="17"/>
        <v>1.2678104778108792E-2</v>
      </c>
      <c r="U43" s="37">
        <f t="shared" si="17"/>
        <v>1.5084270981490828E-2</v>
      </c>
    </row>
    <row r="44" spans="1:21" x14ac:dyDescent="0.2">
      <c r="B44" s="35" t="s">
        <v>79</v>
      </c>
      <c r="C44" s="37">
        <f t="shared" ref="C44:U44" si="18">IFERROR(C24/C$26*100,"--")</f>
        <v>62.858270018730153</v>
      </c>
      <c r="D44" s="37">
        <f t="shared" si="18"/>
        <v>41.007564104449919</v>
      </c>
      <c r="E44" s="37">
        <f t="shared" si="18"/>
        <v>52.568938435161449</v>
      </c>
      <c r="F44" s="37">
        <f t="shared" si="18"/>
        <v>61.176156898181176</v>
      </c>
      <c r="G44" s="37">
        <f t="shared" si="18"/>
        <v>83.267978726432489</v>
      </c>
      <c r="H44" s="37">
        <f t="shared" si="18"/>
        <v>85.603806570268773</v>
      </c>
      <c r="I44" s="37">
        <f t="shared" si="18"/>
        <v>87.583526418211392</v>
      </c>
      <c r="J44" s="37">
        <f t="shared" si="18"/>
        <v>88.693815419058893</v>
      </c>
      <c r="K44" s="37">
        <f t="shared" si="18"/>
        <v>84.39769486403236</v>
      </c>
      <c r="L44" s="37">
        <f t="shared" si="18"/>
        <v>81.998118067836828</v>
      </c>
      <c r="M44" s="37">
        <f t="shared" si="18"/>
        <v>81.87918402191201</v>
      </c>
      <c r="N44" s="37">
        <f t="shared" si="18"/>
        <v>80.429683394779985</v>
      </c>
      <c r="O44" s="37">
        <f t="shared" si="18"/>
        <v>57.214310565294483</v>
      </c>
      <c r="P44" s="37">
        <f t="shared" si="18"/>
        <v>79.700287162064527</v>
      </c>
      <c r="Q44" s="37">
        <f t="shared" si="18"/>
        <v>79.548209924742139</v>
      </c>
      <c r="R44" s="37">
        <f t="shared" si="18"/>
        <v>80.336337652315052</v>
      </c>
      <c r="S44" s="37">
        <f t="shared" si="18"/>
        <v>71.744066872838744</v>
      </c>
      <c r="T44" s="37">
        <f t="shared" si="18"/>
        <v>71.167524492753486</v>
      </c>
      <c r="U44" s="37">
        <f t="shared" si="18"/>
        <v>80.391632273200429</v>
      </c>
    </row>
    <row r="45" spans="1:21" x14ac:dyDescent="0.2">
      <c r="A45" s="105"/>
      <c r="B45" s="35" t="s">
        <v>80</v>
      </c>
      <c r="C45" s="37">
        <f t="shared" ref="C45:U45" si="19">IFERROR(C25/C$26*100,"--")</f>
        <v>37.14172998126984</v>
      </c>
      <c r="D45" s="37">
        <f t="shared" si="19"/>
        <v>58.992435895550088</v>
      </c>
      <c r="E45" s="37">
        <f t="shared" si="19"/>
        <v>47.431061564838558</v>
      </c>
      <c r="F45" s="37">
        <f t="shared" si="19"/>
        <v>38.823843101818831</v>
      </c>
      <c r="G45" s="37">
        <f t="shared" si="19"/>
        <v>16.732021273567511</v>
      </c>
      <c r="H45" s="37">
        <f t="shared" si="19"/>
        <v>14.396193429731232</v>
      </c>
      <c r="I45" s="37">
        <f t="shared" si="19"/>
        <v>12.416473581788612</v>
      </c>
      <c r="J45" s="37">
        <f t="shared" si="19"/>
        <v>11.306184580941105</v>
      </c>
      <c r="K45" s="37">
        <f t="shared" si="19"/>
        <v>15.602305135967645</v>
      </c>
      <c r="L45" s="37">
        <f t="shared" si="19"/>
        <v>18.001881932163165</v>
      </c>
      <c r="M45" s="37">
        <f t="shared" si="19"/>
        <v>18.120815978087986</v>
      </c>
      <c r="N45" s="37">
        <f t="shared" si="19"/>
        <v>19.570316605220022</v>
      </c>
      <c r="O45" s="37">
        <f t="shared" si="19"/>
        <v>42.785689434705517</v>
      </c>
      <c r="P45" s="37">
        <f t="shared" si="19"/>
        <v>20.299712837935466</v>
      </c>
      <c r="Q45" s="37">
        <f t="shared" si="19"/>
        <v>20.451790075257865</v>
      </c>
      <c r="R45" s="37">
        <f t="shared" si="19"/>
        <v>19.663662347684951</v>
      </c>
      <c r="S45" s="37">
        <f t="shared" si="19"/>
        <v>28.25593312716126</v>
      </c>
      <c r="T45" s="37">
        <f t="shared" si="19"/>
        <v>28.832475507246507</v>
      </c>
      <c r="U45" s="37">
        <f t="shared" si="19"/>
        <v>19.60836772679955</v>
      </c>
    </row>
    <row r="46" spans="1:21" x14ac:dyDescent="0.2">
      <c r="A46" s="105"/>
      <c r="B46" s="35" t="s">
        <v>81</v>
      </c>
      <c r="C46" s="37">
        <f t="shared" ref="C46:U46" si="20">IFERROR(C26/C$26*100,"--")</f>
        <v>100</v>
      </c>
      <c r="D46" s="37">
        <f t="shared" si="20"/>
        <v>100</v>
      </c>
      <c r="E46" s="37">
        <f t="shared" si="20"/>
        <v>100</v>
      </c>
      <c r="F46" s="37">
        <f t="shared" si="20"/>
        <v>100</v>
      </c>
      <c r="G46" s="37">
        <f t="shared" si="20"/>
        <v>100</v>
      </c>
      <c r="H46" s="37">
        <f t="shared" si="20"/>
        <v>100</v>
      </c>
      <c r="I46" s="37">
        <f t="shared" si="20"/>
        <v>100</v>
      </c>
      <c r="J46" s="37">
        <f t="shared" si="20"/>
        <v>100</v>
      </c>
      <c r="K46" s="37">
        <f t="shared" si="20"/>
        <v>100</v>
      </c>
      <c r="L46" s="37">
        <f t="shared" si="20"/>
        <v>100</v>
      </c>
      <c r="M46" s="37">
        <f t="shared" si="20"/>
        <v>100</v>
      </c>
      <c r="N46" s="37">
        <f t="shared" si="20"/>
        <v>100</v>
      </c>
      <c r="O46" s="37">
        <f t="shared" si="20"/>
        <v>100</v>
      </c>
      <c r="P46" s="37">
        <f t="shared" si="20"/>
        <v>100</v>
      </c>
      <c r="Q46" s="37">
        <f t="shared" si="20"/>
        <v>100</v>
      </c>
      <c r="R46" s="37">
        <f t="shared" si="20"/>
        <v>100</v>
      </c>
      <c r="S46" s="37">
        <f t="shared" si="20"/>
        <v>100</v>
      </c>
      <c r="T46" s="37">
        <f t="shared" si="20"/>
        <v>100</v>
      </c>
      <c r="U46" s="37">
        <f t="shared" si="20"/>
        <v>100</v>
      </c>
    </row>
    <row r="47" spans="1:21" x14ac:dyDescent="0.2">
      <c r="A47" s="105"/>
      <c r="B47" s="35"/>
      <c r="C47" s="169" t="s">
        <v>77</v>
      </c>
      <c r="D47" s="169"/>
      <c r="E47" s="169"/>
      <c r="F47" s="169"/>
      <c r="G47" s="169"/>
      <c r="H47" s="169"/>
      <c r="I47" s="169"/>
      <c r="J47" s="169"/>
      <c r="K47" s="169"/>
      <c r="L47" s="169"/>
      <c r="M47" s="169"/>
      <c r="N47" s="169"/>
      <c r="O47" s="169"/>
      <c r="P47" s="169"/>
      <c r="Q47" s="169"/>
      <c r="R47" s="169"/>
      <c r="S47" s="169"/>
      <c r="T47" s="169"/>
      <c r="U47" s="169"/>
    </row>
    <row r="48" spans="1:21" ht="13.5" thickBot="1" x14ac:dyDescent="0.25">
      <c r="B48" s="35"/>
      <c r="C48" s="170"/>
      <c r="D48" s="170"/>
      <c r="E48" s="170"/>
      <c r="F48" s="170"/>
      <c r="G48" s="170"/>
      <c r="H48" s="170"/>
      <c r="I48" s="170"/>
      <c r="J48" s="170"/>
      <c r="K48" s="170"/>
      <c r="L48" s="170"/>
      <c r="M48" s="170"/>
      <c r="N48" s="170"/>
      <c r="O48" s="170"/>
      <c r="P48" s="170"/>
      <c r="Q48" s="170"/>
      <c r="R48" s="170"/>
      <c r="S48" s="170"/>
      <c r="T48" s="170"/>
      <c r="U48" s="170"/>
    </row>
    <row r="49" spans="1:21" ht="13.5" thickTop="1" x14ac:dyDescent="0.2">
      <c r="B49" s="1" t="s">
        <v>29</v>
      </c>
      <c r="C49" s="38" t="s">
        <v>28</v>
      </c>
      <c r="D49" s="39">
        <f>IFERROR((D9/C9)*100-100,"--")</f>
        <v>69.22998787624644</v>
      </c>
      <c r="E49" s="39">
        <f t="shared" ref="E49:T49" si="21">IFERROR((E9/D9)*100-100,"--")</f>
        <v>-11.101642080550022</v>
      </c>
      <c r="F49" s="39">
        <f t="shared" si="21"/>
        <v>34.246730962973771</v>
      </c>
      <c r="G49" s="39">
        <f t="shared" si="21"/>
        <v>225.5365187637895</v>
      </c>
      <c r="H49" s="39">
        <f t="shared" si="21"/>
        <v>-5.0655232988335683</v>
      </c>
      <c r="I49" s="39">
        <f t="shared" si="21"/>
        <v>-3.4610011033074102</v>
      </c>
      <c r="J49" s="39">
        <f t="shared" si="21"/>
        <v>-7.6377210777899052</v>
      </c>
      <c r="K49" s="39">
        <f t="shared" si="21"/>
        <v>-71.005891975815388</v>
      </c>
      <c r="L49" s="39">
        <f t="shared" si="21"/>
        <v>44.690041457221582</v>
      </c>
      <c r="M49" s="39">
        <f t="shared" si="21"/>
        <v>-4.6567264632901555</v>
      </c>
      <c r="N49" s="39">
        <f t="shared" si="21"/>
        <v>-5.7862981362281545</v>
      </c>
      <c r="O49" s="39">
        <f t="shared" si="21"/>
        <v>-22.02427827826989</v>
      </c>
      <c r="P49" s="39">
        <f t="shared" si="21"/>
        <v>-5.6073389569775145E-2</v>
      </c>
      <c r="Q49" s="39">
        <f t="shared" si="21"/>
        <v>-21.740803700924218</v>
      </c>
      <c r="R49" s="39">
        <f t="shared" si="21"/>
        <v>24.552382563473714</v>
      </c>
      <c r="S49" s="39">
        <f t="shared" si="21"/>
        <v>-12.640694756671962</v>
      </c>
      <c r="T49" s="39">
        <f t="shared" si="21"/>
        <v>-4.6210569052352213</v>
      </c>
      <c r="U49" s="39">
        <f>IFERROR(POWER(T9/C9,1/21)*100-100,"--")</f>
        <v>1.3579404238916624</v>
      </c>
    </row>
    <row r="50" spans="1:21" x14ac:dyDescent="0.2">
      <c r="A50" s="1">
        <v>7</v>
      </c>
      <c r="B50" s="1" t="s">
        <v>30</v>
      </c>
      <c r="C50" s="38" t="s">
        <v>28</v>
      </c>
      <c r="D50" s="39">
        <f t="shared" ref="D50:T50" si="22">IFERROR((D10/C10)*100-100,"--")</f>
        <v>473.63912699789046</v>
      </c>
      <c r="E50" s="39">
        <f t="shared" si="22"/>
        <v>8.211158445461848</v>
      </c>
      <c r="F50" s="39">
        <f t="shared" si="22"/>
        <v>109.76188403364762</v>
      </c>
      <c r="G50" s="39">
        <f t="shared" si="22"/>
        <v>735.44251984524692</v>
      </c>
      <c r="H50" s="39">
        <f t="shared" si="22"/>
        <v>104.19055338699107</v>
      </c>
      <c r="I50" s="39">
        <f t="shared" si="22"/>
        <v>44.132985211921806</v>
      </c>
      <c r="J50" s="39">
        <f t="shared" si="22"/>
        <v>-73.273262476408945</v>
      </c>
      <c r="K50" s="39">
        <f t="shared" si="22"/>
        <v>-76.542732467668444</v>
      </c>
      <c r="L50" s="39">
        <f t="shared" si="22"/>
        <v>60.250286151272803</v>
      </c>
      <c r="M50" s="39">
        <f t="shared" si="22"/>
        <v>22.346968001540461</v>
      </c>
      <c r="N50" s="39">
        <f t="shared" si="22"/>
        <v>14.862474296709323</v>
      </c>
      <c r="O50" s="39">
        <f t="shared" si="22"/>
        <v>-100</v>
      </c>
      <c r="P50" s="39" t="str">
        <f t="shared" si="22"/>
        <v>--</v>
      </c>
      <c r="Q50" s="39">
        <f t="shared" si="22"/>
        <v>5.908489793901424</v>
      </c>
      <c r="R50" s="39">
        <f t="shared" si="22"/>
        <v>21.182541218752576</v>
      </c>
      <c r="S50" s="39">
        <f t="shared" si="22"/>
        <v>-20.352949984798059</v>
      </c>
      <c r="T50" s="39">
        <f t="shared" si="22"/>
        <v>14.57973858500425</v>
      </c>
      <c r="U50" s="39">
        <f t="shared" ref="U50:U66" si="23">IFERROR(POWER(T10/C10,1/21)*100-100,"--")</f>
        <v>20.848992027156399</v>
      </c>
    </row>
    <row r="51" spans="1:21" x14ac:dyDescent="0.2">
      <c r="A51" s="1">
        <v>15</v>
      </c>
      <c r="B51" s="1" t="s">
        <v>31</v>
      </c>
      <c r="C51" s="38" t="s">
        <v>28</v>
      </c>
      <c r="D51" s="39">
        <f t="shared" ref="D51:T51" si="24">IFERROR((D11/C11)*100-100,"--")</f>
        <v>100.92078238273925</v>
      </c>
      <c r="E51" s="39">
        <f t="shared" si="24"/>
        <v>59.16103173802577</v>
      </c>
      <c r="F51" s="39">
        <f t="shared" si="24"/>
        <v>110.29779530583514</v>
      </c>
      <c r="G51" s="39">
        <f t="shared" si="24"/>
        <v>394.28613066478374</v>
      </c>
      <c r="H51" s="39">
        <f t="shared" si="24"/>
        <v>38.419269857651472</v>
      </c>
      <c r="I51" s="39">
        <f t="shared" si="24"/>
        <v>12.026186118651182</v>
      </c>
      <c r="J51" s="39">
        <f t="shared" si="24"/>
        <v>-78.45771099986078</v>
      </c>
      <c r="K51" s="39">
        <f t="shared" si="24"/>
        <v>-69.46357289299462</v>
      </c>
      <c r="L51" s="39">
        <f t="shared" si="24"/>
        <v>46.156864002720226</v>
      </c>
      <c r="M51" s="39">
        <f t="shared" si="24"/>
        <v>35.312404788812358</v>
      </c>
      <c r="N51" s="39">
        <f t="shared" si="24"/>
        <v>15.763288690029782</v>
      </c>
      <c r="O51" s="39">
        <f t="shared" si="24"/>
        <v>7.6394249307865039</v>
      </c>
      <c r="P51" s="39">
        <f t="shared" si="24"/>
        <v>3.5256855969677758E-2</v>
      </c>
      <c r="Q51" s="39">
        <f t="shared" si="24"/>
        <v>16.751843217853747</v>
      </c>
      <c r="R51" s="39">
        <f t="shared" si="24"/>
        <v>-7.5182504835820652</v>
      </c>
      <c r="S51" s="39">
        <f t="shared" si="24"/>
        <v>-23.086123762978175</v>
      </c>
      <c r="T51" s="39">
        <f t="shared" si="24"/>
        <v>83.643706197645344</v>
      </c>
      <c r="U51" s="39">
        <f t="shared" si="23"/>
        <v>12.886146368607143</v>
      </c>
    </row>
    <row r="52" spans="1:21" x14ac:dyDescent="0.2">
      <c r="B52" s="1" t="s">
        <v>32</v>
      </c>
      <c r="C52" s="38" t="s">
        <v>28</v>
      </c>
      <c r="D52" s="39">
        <f t="shared" ref="D52:T52" si="25">IFERROR((D12/C12)*100-100,"--")</f>
        <v>67.480307959607558</v>
      </c>
      <c r="E52" s="39">
        <f t="shared" si="25"/>
        <v>77.132282649993243</v>
      </c>
      <c r="F52" s="39">
        <f t="shared" si="25"/>
        <v>43.866074713452861</v>
      </c>
      <c r="G52" s="39">
        <f t="shared" si="25"/>
        <v>215.43300797616439</v>
      </c>
      <c r="H52" s="39">
        <f t="shared" si="25"/>
        <v>1.8342653659732377</v>
      </c>
      <c r="I52" s="39">
        <f t="shared" si="25"/>
        <v>7.838092372315586</v>
      </c>
      <c r="J52" s="39">
        <f t="shared" si="25"/>
        <v>-8.138084649439719</v>
      </c>
      <c r="K52" s="39">
        <f t="shared" si="25"/>
        <v>-77.493682493326929</v>
      </c>
      <c r="L52" s="39">
        <f t="shared" si="25"/>
        <v>17.650264552716678</v>
      </c>
      <c r="M52" s="39">
        <f t="shared" si="25"/>
        <v>74.747811003162724</v>
      </c>
      <c r="N52" s="39">
        <f t="shared" si="25"/>
        <v>2.0339705259252412</v>
      </c>
      <c r="O52" s="39">
        <f t="shared" si="25"/>
        <v>-100</v>
      </c>
      <c r="P52" s="39" t="str">
        <f t="shared" si="25"/>
        <v>--</v>
      </c>
      <c r="Q52" s="39">
        <f t="shared" si="25"/>
        <v>0.91417727448832409</v>
      </c>
      <c r="R52" s="39">
        <f t="shared" si="25"/>
        <v>1.1072469806425715</v>
      </c>
      <c r="S52" s="39">
        <f t="shared" si="25"/>
        <v>-18.042082569539346</v>
      </c>
      <c r="T52" s="39">
        <f t="shared" si="25"/>
        <v>6.9700805383169353</v>
      </c>
      <c r="U52" s="39">
        <f t="shared" si="23"/>
        <v>8.8104349383497009</v>
      </c>
    </row>
    <row r="53" spans="1:21" x14ac:dyDescent="0.2">
      <c r="B53" s="1" t="s">
        <v>33</v>
      </c>
      <c r="C53" s="38" t="s">
        <v>28</v>
      </c>
      <c r="D53" s="39">
        <f t="shared" ref="D53:T53" si="26">IFERROR((D13/C13)*100-100,"--")</f>
        <v>558.18764556328097</v>
      </c>
      <c r="E53" s="39">
        <f t="shared" si="26"/>
        <v>95.16956947548951</v>
      </c>
      <c r="F53" s="39">
        <f t="shared" si="26"/>
        <v>34.731963078885997</v>
      </c>
      <c r="G53" s="39">
        <f t="shared" si="26"/>
        <v>446.15343855061292</v>
      </c>
      <c r="H53" s="39">
        <f t="shared" si="26"/>
        <v>-14.241139753588456</v>
      </c>
      <c r="I53" s="39">
        <f t="shared" si="26"/>
        <v>15.373195704696087</v>
      </c>
      <c r="J53" s="39">
        <f t="shared" si="26"/>
        <v>-0.44225057417619951</v>
      </c>
      <c r="K53" s="39">
        <f t="shared" si="26"/>
        <v>-70.270489642436473</v>
      </c>
      <c r="L53" s="39">
        <f t="shared" si="26"/>
        <v>36.680339328157515</v>
      </c>
      <c r="M53" s="39">
        <f t="shared" si="26"/>
        <v>20.186913084840967</v>
      </c>
      <c r="N53" s="39">
        <f t="shared" si="26"/>
        <v>-25.146233015738716</v>
      </c>
      <c r="O53" s="39">
        <f t="shared" si="26"/>
        <v>-30.321052127630722</v>
      </c>
      <c r="P53" s="39">
        <f t="shared" si="26"/>
        <v>-1.896161266205354E-2</v>
      </c>
      <c r="Q53" s="39">
        <f t="shared" si="26"/>
        <v>-17.285626843648075</v>
      </c>
      <c r="R53" s="39">
        <f t="shared" si="26"/>
        <v>-5.3023304868367944</v>
      </c>
      <c r="S53" s="39">
        <f t="shared" si="26"/>
        <v>3.6657302761881709</v>
      </c>
      <c r="T53" s="39">
        <f t="shared" si="26"/>
        <v>1.3926544795243956</v>
      </c>
      <c r="U53" s="39">
        <f t="shared" si="23"/>
        <v>15.200630621326724</v>
      </c>
    </row>
    <row r="54" spans="1:21" x14ac:dyDescent="0.2">
      <c r="B54" s="1" t="s">
        <v>34</v>
      </c>
      <c r="C54" s="38" t="s">
        <v>28</v>
      </c>
      <c r="D54" s="39">
        <f t="shared" ref="D54:T54" si="27">IFERROR((D14/C14)*100-100,"--")</f>
        <v>23.201672653505767</v>
      </c>
      <c r="E54" s="39">
        <f t="shared" si="27"/>
        <v>110.59784345198301</v>
      </c>
      <c r="F54" s="39">
        <f t="shared" si="27"/>
        <v>-27.815387180037519</v>
      </c>
      <c r="G54" s="39">
        <f t="shared" si="27"/>
        <v>-12.409872389161734</v>
      </c>
      <c r="H54" s="39">
        <f t="shared" si="27"/>
        <v>-21.221077394076815</v>
      </c>
      <c r="I54" s="39">
        <f t="shared" si="27"/>
        <v>1.8460173457954738</v>
      </c>
      <c r="J54" s="39">
        <f t="shared" si="27"/>
        <v>-40.510954370395837</v>
      </c>
      <c r="K54" s="39">
        <f t="shared" si="27"/>
        <v>-63.489891045403112</v>
      </c>
      <c r="L54" s="39">
        <f t="shared" si="27"/>
        <v>97.554502380154929</v>
      </c>
      <c r="M54" s="39">
        <f t="shared" si="27"/>
        <v>9.7175959511013161</v>
      </c>
      <c r="N54" s="39">
        <f t="shared" si="27"/>
        <v>-4.0618641817253973</v>
      </c>
      <c r="O54" s="39">
        <f t="shared" si="27"/>
        <v>-11.276180440729789</v>
      </c>
      <c r="P54" s="39">
        <f t="shared" si="27"/>
        <v>0.5312572623774372</v>
      </c>
      <c r="Q54" s="39">
        <f t="shared" si="27"/>
        <v>17.506335315434569</v>
      </c>
      <c r="R54" s="39">
        <f t="shared" si="27"/>
        <v>7.6278359405632727</v>
      </c>
      <c r="S54" s="39">
        <f t="shared" si="27"/>
        <v>13.732560151255214</v>
      </c>
      <c r="T54" s="39">
        <f t="shared" si="27"/>
        <v>8.1750667738775178</v>
      </c>
      <c r="U54" s="39">
        <f t="shared" si="23"/>
        <v>-0.91171829562610185</v>
      </c>
    </row>
    <row r="55" spans="1:21" x14ac:dyDescent="0.2">
      <c r="B55" s="1" t="s">
        <v>44</v>
      </c>
      <c r="C55" s="38" t="s">
        <v>28</v>
      </c>
      <c r="D55" s="39">
        <f t="shared" ref="D55:T55" si="28">IFERROR((D15/C15)*100-100,"--")</f>
        <v>237.82560893098781</v>
      </c>
      <c r="E55" s="39">
        <f t="shared" si="28"/>
        <v>359.10918310921113</v>
      </c>
      <c r="F55" s="39">
        <f t="shared" si="28"/>
        <v>23.524192364296923</v>
      </c>
      <c r="G55" s="39">
        <f t="shared" si="28"/>
        <v>247.5559617123173</v>
      </c>
      <c r="H55" s="39">
        <f t="shared" si="28"/>
        <v>12.972888253480463</v>
      </c>
      <c r="I55" s="39">
        <f t="shared" si="28"/>
        <v>52.409629968702916</v>
      </c>
      <c r="J55" s="39">
        <f t="shared" si="28"/>
        <v>-32.423753785209414</v>
      </c>
      <c r="K55" s="39">
        <f t="shared" si="28"/>
        <v>-59.326176458147032</v>
      </c>
      <c r="L55" s="39">
        <f t="shared" si="28"/>
        <v>169.85358261931356</v>
      </c>
      <c r="M55" s="39">
        <f t="shared" si="28"/>
        <v>34.645898719473735</v>
      </c>
      <c r="N55" s="39">
        <f t="shared" si="28"/>
        <v>-39.819571363316562</v>
      </c>
      <c r="O55" s="39">
        <f t="shared" si="28"/>
        <v>8.2809787869190643</v>
      </c>
      <c r="P55" s="39">
        <f t="shared" si="28"/>
        <v>-1.1335111434220835E-3</v>
      </c>
      <c r="Q55" s="39">
        <f t="shared" si="28"/>
        <v>-14.707887199960368</v>
      </c>
      <c r="R55" s="39">
        <f t="shared" si="28"/>
        <v>109.75739280226614</v>
      </c>
      <c r="S55" s="39">
        <f t="shared" si="28"/>
        <v>32.801953438021627</v>
      </c>
      <c r="T55" s="39">
        <f t="shared" si="28"/>
        <v>-15.80602478503809</v>
      </c>
      <c r="U55" s="39">
        <f t="shared" si="23"/>
        <v>26.917010204480391</v>
      </c>
    </row>
    <row r="56" spans="1:21" x14ac:dyDescent="0.2">
      <c r="C56" s="38" t="s">
        <v>28</v>
      </c>
      <c r="D56" s="39">
        <f t="shared" ref="D56:T56" si="29">IFERROR((D16/C16)*100-100,"--")</f>
        <v>261.93326017702537</v>
      </c>
      <c r="E56" s="39">
        <f t="shared" si="29"/>
        <v>2211.2632996129323</v>
      </c>
      <c r="F56" s="39">
        <f t="shared" si="29"/>
        <v>-21.550074035368823</v>
      </c>
      <c r="G56" s="39">
        <f t="shared" si="29"/>
        <v>37.725433172601669</v>
      </c>
      <c r="H56" s="39">
        <f t="shared" si="29"/>
        <v>108.28822313287091</v>
      </c>
      <c r="I56" s="39">
        <f t="shared" si="29"/>
        <v>31.915211482761663</v>
      </c>
      <c r="J56" s="39">
        <f t="shared" si="29"/>
        <v>-65.732795941389469</v>
      </c>
      <c r="K56" s="39">
        <f t="shared" si="29"/>
        <v>44.297073865427677</v>
      </c>
      <c r="L56" s="39">
        <f t="shared" si="29"/>
        <v>36.912548261978259</v>
      </c>
      <c r="M56" s="39">
        <f t="shared" si="29"/>
        <v>34.454142455942673</v>
      </c>
      <c r="N56" s="39">
        <f t="shared" si="29"/>
        <v>-34.129976602983078</v>
      </c>
      <c r="O56" s="39" t="str">
        <f t="shared" si="29"/>
        <v>--</v>
      </c>
      <c r="P56" s="39" t="str">
        <f t="shared" si="29"/>
        <v>--</v>
      </c>
      <c r="Q56" s="39">
        <f t="shared" si="29"/>
        <v>-15.326814170350843</v>
      </c>
      <c r="R56" s="39">
        <f t="shared" si="29"/>
        <v>96.114581478546597</v>
      </c>
      <c r="S56" s="39">
        <f t="shared" si="29"/>
        <v>31.473728397313181</v>
      </c>
      <c r="T56" s="39">
        <f t="shared" si="29"/>
        <v>-17.23190990652607</v>
      </c>
      <c r="U56" s="39">
        <f t="shared" si="23"/>
        <v>31.149236964344453</v>
      </c>
    </row>
    <row r="57" spans="1:21" x14ac:dyDescent="0.2">
      <c r="C57" s="38" t="s">
        <v>28</v>
      </c>
      <c r="D57" s="39" t="str">
        <f t="shared" ref="D57:T57" si="30">IFERROR((D17/C17)*100-100,"--")</f>
        <v>--</v>
      </c>
      <c r="E57" s="39" t="str">
        <f t="shared" si="30"/>
        <v>--</v>
      </c>
      <c r="F57" s="39">
        <f t="shared" si="30"/>
        <v>-96.419131391056339</v>
      </c>
      <c r="G57" s="39">
        <f t="shared" si="30"/>
        <v>2055.5664842222195</v>
      </c>
      <c r="H57" s="39">
        <f t="shared" si="30"/>
        <v>594.800138929225</v>
      </c>
      <c r="I57" s="39">
        <f t="shared" si="30"/>
        <v>-53.688096510904963</v>
      </c>
      <c r="J57" s="39">
        <f t="shared" si="30"/>
        <v>-98.142353241668587</v>
      </c>
      <c r="K57" s="39">
        <f t="shared" si="30"/>
        <v>-78.356339078033926</v>
      </c>
      <c r="L57" s="39">
        <f t="shared" si="30"/>
        <v>-100</v>
      </c>
      <c r="M57" s="39" t="str">
        <f t="shared" si="30"/>
        <v>--</v>
      </c>
      <c r="N57" s="39">
        <f t="shared" si="30"/>
        <v>626.83397351865301</v>
      </c>
      <c r="O57" s="39" t="str">
        <f t="shared" si="30"/>
        <v>--</v>
      </c>
      <c r="P57" s="39" t="str">
        <f t="shared" si="30"/>
        <v>--</v>
      </c>
      <c r="Q57" s="39">
        <f t="shared" si="30"/>
        <v>54.911960166241698</v>
      </c>
      <c r="R57" s="39">
        <f t="shared" si="30"/>
        <v>24.012761403099489</v>
      </c>
      <c r="S57" s="39">
        <f t="shared" si="30"/>
        <v>20.861537310657937</v>
      </c>
      <c r="T57" s="39">
        <f t="shared" si="30"/>
        <v>-38.858265028876751</v>
      </c>
      <c r="U57" s="39" t="str">
        <f t="shared" si="23"/>
        <v>--</v>
      </c>
    </row>
    <row r="58" spans="1:21" x14ac:dyDescent="0.2">
      <c r="C58" s="38" t="s">
        <v>28</v>
      </c>
      <c r="D58" s="39" t="str">
        <f t="shared" ref="D58:T58" si="31">IFERROR((D18/C18)*100-100,"--")</f>
        <v>--</v>
      </c>
      <c r="E58" s="39" t="str">
        <f t="shared" si="31"/>
        <v>--</v>
      </c>
      <c r="F58" s="39" t="str">
        <f t="shared" si="31"/>
        <v>--</v>
      </c>
      <c r="G58" s="39" t="str">
        <f t="shared" si="31"/>
        <v>--</v>
      </c>
      <c r="H58" s="39" t="str">
        <f t="shared" si="31"/>
        <v>--</v>
      </c>
      <c r="I58" s="39" t="str">
        <f t="shared" si="31"/>
        <v>--</v>
      </c>
      <c r="J58" s="39" t="str">
        <f t="shared" si="31"/>
        <v>--</v>
      </c>
      <c r="K58" s="39" t="str">
        <f t="shared" si="31"/>
        <v>--</v>
      </c>
      <c r="L58" s="39" t="str">
        <f t="shared" si="31"/>
        <v>--</v>
      </c>
      <c r="M58" s="39" t="str">
        <f t="shared" si="31"/>
        <v>--</v>
      </c>
      <c r="N58" s="39" t="str">
        <f t="shared" si="31"/>
        <v>--</v>
      </c>
      <c r="O58" s="39" t="str">
        <f t="shared" si="31"/>
        <v>--</v>
      </c>
      <c r="P58" s="39" t="str">
        <f t="shared" si="31"/>
        <v>--</v>
      </c>
      <c r="Q58" s="39">
        <f t="shared" si="31"/>
        <v>-100</v>
      </c>
      <c r="R58" s="39" t="str">
        <f t="shared" si="31"/>
        <v>--</v>
      </c>
      <c r="S58" s="39" t="str">
        <f t="shared" si="31"/>
        <v>--</v>
      </c>
      <c r="T58" s="39" t="str">
        <f t="shared" si="31"/>
        <v>--</v>
      </c>
      <c r="U58" s="39" t="str">
        <f t="shared" si="23"/>
        <v>--</v>
      </c>
    </row>
    <row r="59" spans="1:21" x14ac:dyDescent="0.2">
      <c r="C59" s="38" t="s">
        <v>28</v>
      </c>
      <c r="D59" s="39" t="str">
        <f t="shared" ref="D59:T59" si="32">IFERROR((D19/C19)*100-100,"--")</f>
        <v>--</v>
      </c>
      <c r="E59" s="39" t="str">
        <f t="shared" si="32"/>
        <v>--</v>
      </c>
      <c r="F59" s="39">
        <f t="shared" si="32"/>
        <v>-100</v>
      </c>
      <c r="G59" s="39" t="str">
        <f t="shared" si="32"/>
        <v>--</v>
      </c>
      <c r="H59" s="39" t="str">
        <f t="shared" si="32"/>
        <v>--</v>
      </c>
      <c r="I59" s="39" t="str">
        <f t="shared" si="32"/>
        <v>--</v>
      </c>
      <c r="J59" s="39" t="str">
        <f t="shared" si="32"/>
        <v>--</v>
      </c>
      <c r="K59" s="39" t="str">
        <f t="shared" si="32"/>
        <v>--</v>
      </c>
      <c r="L59" s="39" t="str">
        <f t="shared" si="32"/>
        <v>--</v>
      </c>
      <c r="M59" s="39">
        <f t="shared" si="32"/>
        <v>-100</v>
      </c>
      <c r="N59" s="39" t="str">
        <f t="shared" si="32"/>
        <v>--</v>
      </c>
      <c r="O59" s="39" t="str">
        <f t="shared" si="32"/>
        <v>--</v>
      </c>
      <c r="P59" s="39" t="str">
        <f t="shared" si="32"/>
        <v>--</v>
      </c>
      <c r="Q59" s="39" t="str">
        <f t="shared" si="32"/>
        <v>--</v>
      </c>
      <c r="R59" s="39" t="str">
        <f t="shared" si="32"/>
        <v>--</v>
      </c>
      <c r="S59" s="39" t="str">
        <f t="shared" si="32"/>
        <v>--</v>
      </c>
      <c r="T59" s="39" t="str">
        <f t="shared" si="32"/>
        <v>--</v>
      </c>
      <c r="U59" s="39" t="str">
        <f t="shared" si="23"/>
        <v>--</v>
      </c>
    </row>
    <row r="60" spans="1:21" x14ac:dyDescent="0.2">
      <c r="C60" s="38" t="s">
        <v>28</v>
      </c>
      <c r="D60" s="39" t="str">
        <f t="shared" ref="D60:T60" si="33">IFERROR((D20/C20)*100-100,"--")</f>
        <v>--</v>
      </c>
      <c r="E60" s="39" t="str">
        <f t="shared" si="33"/>
        <v>--</v>
      </c>
      <c r="F60" s="39" t="str">
        <f t="shared" si="33"/>
        <v>--</v>
      </c>
      <c r="G60" s="39" t="str">
        <f t="shared" si="33"/>
        <v>--</v>
      </c>
      <c r="H60" s="39">
        <f t="shared" si="33"/>
        <v>-100</v>
      </c>
      <c r="I60" s="39" t="str">
        <f t="shared" si="33"/>
        <v>--</v>
      </c>
      <c r="J60" s="39" t="str">
        <f t="shared" si="33"/>
        <v>--</v>
      </c>
      <c r="K60" s="39" t="str">
        <f t="shared" si="33"/>
        <v>--</v>
      </c>
      <c r="L60" s="39">
        <f t="shared" si="33"/>
        <v>-100</v>
      </c>
      <c r="M60" s="39" t="str">
        <f t="shared" si="33"/>
        <v>--</v>
      </c>
      <c r="N60" s="39" t="str">
        <f t="shared" si="33"/>
        <v>--</v>
      </c>
      <c r="O60" s="39" t="str">
        <f t="shared" si="33"/>
        <v>--</v>
      </c>
      <c r="P60" s="39" t="str">
        <f t="shared" si="33"/>
        <v>--</v>
      </c>
      <c r="Q60" s="39">
        <f t="shared" si="33"/>
        <v>-100</v>
      </c>
      <c r="R60" s="39" t="str">
        <f t="shared" si="33"/>
        <v>--</v>
      </c>
      <c r="S60" s="39" t="str">
        <f t="shared" si="33"/>
        <v>--</v>
      </c>
      <c r="T60" s="39" t="str">
        <f t="shared" si="33"/>
        <v>--</v>
      </c>
      <c r="U60" s="39" t="str">
        <f t="shared" si="23"/>
        <v>--</v>
      </c>
    </row>
    <row r="61" spans="1:21" x14ac:dyDescent="0.2">
      <c r="C61" s="38" t="s">
        <v>28</v>
      </c>
      <c r="D61" s="39" t="str">
        <f t="shared" ref="D61:T61" si="34">IFERROR((D21/C21)*100-100,"--")</f>
        <v>--</v>
      </c>
      <c r="E61" s="39" t="str">
        <f t="shared" si="34"/>
        <v>--</v>
      </c>
      <c r="F61" s="39" t="str">
        <f t="shared" si="34"/>
        <v>--</v>
      </c>
      <c r="G61" s="39" t="str">
        <f t="shared" si="34"/>
        <v>--</v>
      </c>
      <c r="H61" s="39" t="str">
        <f t="shared" si="34"/>
        <v>--</v>
      </c>
      <c r="I61" s="39" t="str">
        <f t="shared" si="34"/>
        <v>--</v>
      </c>
      <c r="J61" s="39" t="str">
        <f t="shared" si="34"/>
        <v>--</v>
      </c>
      <c r="K61" s="39" t="str">
        <f t="shared" si="34"/>
        <v>--</v>
      </c>
      <c r="L61" s="39" t="str">
        <f t="shared" si="34"/>
        <v>--</v>
      </c>
      <c r="M61" s="39" t="str">
        <f t="shared" si="34"/>
        <v>--</v>
      </c>
      <c r="N61" s="39" t="str">
        <f t="shared" si="34"/>
        <v>--</v>
      </c>
      <c r="O61" s="39" t="str">
        <f t="shared" si="34"/>
        <v>--</v>
      </c>
      <c r="P61" s="39" t="str">
        <f t="shared" si="34"/>
        <v>--</v>
      </c>
      <c r="Q61" s="39" t="str">
        <f t="shared" si="34"/>
        <v>--</v>
      </c>
      <c r="R61" s="39" t="str">
        <f t="shared" si="34"/>
        <v>--</v>
      </c>
      <c r="S61" s="39" t="str">
        <f t="shared" si="34"/>
        <v>--</v>
      </c>
      <c r="T61" s="39" t="str">
        <f t="shared" si="34"/>
        <v>--</v>
      </c>
      <c r="U61" s="39" t="str">
        <f t="shared" si="23"/>
        <v>--</v>
      </c>
    </row>
    <row r="62" spans="1:21" x14ac:dyDescent="0.2">
      <c r="C62" s="38" t="s">
        <v>28</v>
      </c>
      <c r="D62" s="39" t="str">
        <f t="shared" ref="D62:T62" si="35">IFERROR((D22/C22)*100-100,"--")</f>
        <v>--</v>
      </c>
      <c r="E62" s="39" t="str">
        <f t="shared" si="35"/>
        <v>--</v>
      </c>
      <c r="F62" s="39" t="str">
        <f t="shared" si="35"/>
        <v>--</v>
      </c>
      <c r="G62" s="39" t="str">
        <f t="shared" si="35"/>
        <v>--</v>
      </c>
      <c r="H62" s="39">
        <f t="shared" si="35"/>
        <v>-100</v>
      </c>
      <c r="I62" s="39" t="str">
        <f t="shared" si="35"/>
        <v>--</v>
      </c>
      <c r="J62" s="39" t="str">
        <f t="shared" si="35"/>
        <v>--</v>
      </c>
      <c r="K62" s="39" t="str">
        <f t="shared" si="35"/>
        <v>--</v>
      </c>
      <c r="L62" s="39">
        <f t="shared" si="35"/>
        <v>-100</v>
      </c>
      <c r="M62" s="39" t="str">
        <f t="shared" si="35"/>
        <v>--</v>
      </c>
      <c r="N62" s="39" t="str">
        <f t="shared" si="35"/>
        <v>--</v>
      </c>
      <c r="O62" s="39" t="str">
        <f t="shared" si="35"/>
        <v>--</v>
      </c>
      <c r="P62" s="39" t="str">
        <f t="shared" si="35"/>
        <v>--</v>
      </c>
      <c r="Q62" s="39">
        <f t="shared" si="35"/>
        <v>-100</v>
      </c>
      <c r="R62" s="39" t="str">
        <f t="shared" si="35"/>
        <v>--</v>
      </c>
      <c r="S62" s="39" t="str">
        <f t="shared" si="35"/>
        <v>--</v>
      </c>
      <c r="T62" s="39" t="str">
        <f t="shared" si="35"/>
        <v>--</v>
      </c>
      <c r="U62" s="39" t="str">
        <f t="shared" si="23"/>
        <v>--</v>
      </c>
    </row>
    <row r="63" spans="1:21" x14ac:dyDescent="0.2">
      <c r="C63" s="38" t="s">
        <v>28</v>
      </c>
      <c r="D63" s="39" t="str">
        <f t="shared" ref="D63:T63" si="36">IFERROR((D23/C23)*100-100,"--")</f>
        <v>--</v>
      </c>
      <c r="E63" s="39" t="str">
        <f t="shared" si="36"/>
        <v>--</v>
      </c>
      <c r="F63" s="39">
        <f t="shared" si="36"/>
        <v>-96.429501041579726</v>
      </c>
      <c r="G63" s="39">
        <f t="shared" si="36"/>
        <v>2064.7936217729898</v>
      </c>
      <c r="H63" s="39">
        <f t="shared" si="36"/>
        <v>591.8386481027029</v>
      </c>
      <c r="I63" s="39">
        <f t="shared" si="36"/>
        <v>-53.688096510904963</v>
      </c>
      <c r="J63" s="39">
        <f t="shared" si="36"/>
        <v>-98.142353241668587</v>
      </c>
      <c r="K63" s="39">
        <f t="shared" si="36"/>
        <v>-73.208560472029376</v>
      </c>
      <c r="L63" s="39">
        <f t="shared" si="36"/>
        <v>-97.81442746044516</v>
      </c>
      <c r="M63" s="39">
        <f t="shared" si="36"/>
        <v>26692.791411042948</v>
      </c>
      <c r="N63" s="39">
        <f t="shared" si="36"/>
        <v>626.83397351865301</v>
      </c>
      <c r="O63" s="39" t="str">
        <f t="shared" si="36"/>
        <v>--</v>
      </c>
      <c r="P63" s="39" t="str">
        <f t="shared" si="36"/>
        <v>--</v>
      </c>
      <c r="Q63" s="39">
        <f t="shared" si="36"/>
        <v>50.876400331396781</v>
      </c>
      <c r="R63" s="39">
        <f t="shared" si="36"/>
        <v>24.012761403099489</v>
      </c>
      <c r="S63" s="39">
        <f t="shared" si="36"/>
        <v>20.861537310657937</v>
      </c>
      <c r="T63" s="39">
        <f t="shared" si="36"/>
        <v>-38.858265028876751</v>
      </c>
      <c r="U63" s="39" t="str">
        <f t="shared" si="23"/>
        <v>--</v>
      </c>
    </row>
    <row r="64" spans="1:21" x14ac:dyDescent="0.2">
      <c r="B64" s="35" t="s">
        <v>79</v>
      </c>
      <c r="C64" s="38" t="s">
        <v>28</v>
      </c>
      <c r="D64" s="39">
        <f t="shared" ref="D64:T64" si="37">IFERROR((D24/C24)*100-100,"--")</f>
        <v>76.729762776762101</v>
      </c>
      <c r="E64" s="39">
        <f t="shared" si="37"/>
        <v>26.771443088509628</v>
      </c>
      <c r="F64" s="39">
        <f t="shared" si="37"/>
        <v>37.14019534934522</v>
      </c>
      <c r="G64" s="39">
        <f t="shared" si="37"/>
        <v>303.41596522161626</v>
      </c>
      <c r="H64" s="39">
        <f t="shared" si="37"/>
        <v>36.889701404616062</v>
      </c>
      <c r="I64" s="39">
        <f t="shared" si="37"/>
        <v>21.532410173661106</v>
      </c>
      <c r="J64" s="39">
        <f t="shared" si="37"/>
        <v>-58.486688190382104</v>
      </c>
      <c r="K64" s="39">
        <f t="shared" si="37"/>
        <v>-73.084812310231413</v>
      </c>
      <c r="L64" s="39">
        <f t="shared" si="37"/>
        <v>47.822386487028922</v>
      </c>
      <c r="M64" s="39">
        <f t="shared" si="37"/>
        <v>17.864766341425025</v>
      </c>
      <c r="N64" s="39">
        <f t="shared" si="37"/>
        <v>4.1758306116315822</v>
      </c>
      <c r="O64" s="39">
        <f t="shared" si="37"/>
        <v>-51.250490405905587</v>
      </c>
      <c r="P64" s="39">
        <f t="shared" si="37"/>
        <v>94.059344154196822</v>
      </c>
      <c r="Q64" s="39">
        <f t="shared" si="37"/>
        <v>1.046875437099132</v>
      </c>
      <c r="R64" s="39">
        <f t="shared" si="37"/>
        <v>11.021273969425692</v>
      </c>
      <c r="S64" s="39">
        <f t="shared" si="37"/>
        <v>-17.174582440488791</v>
      </c>
      <c r="T64" s="39">
        <f t="shared" si="37"/>
        <v>22.678409535334666</v>
      </c>
      <c r="U64" s="39">
        <f t="shared" si="23"/>
        <v>7.436083298406416</v>
      </c>
    </row>
    <row r="65" spans="1:21" x14ac:dyDescent="0.2">
      <c r="A65" s="105"/>
      <c r="B65" s="35" t="s">
        <v>80</v>
      </c>
      <c r="C65" s="38" t="s">
        <v>28</v>
      </c>
      <c r="D65" s="39">
        <f t="shared" ref="D65:T65" si="38">IFERROR((D25/C25)*100-100,"--")</f>
        <v>330.27126876162436</v>
      </c>
      <c r="E65" s="39">
        <f t="shared" si="38"/>
        <v>-20.489823957462335</v>
      </c>
      <c r="F65" s="39">
        <f t="shared" si="38"/>
        <v>-3.5399554387112602</v>
      </c>
      <c r="G65" s="39">
        <f t="shared" si="38"/>
        <v>27.734183064407048</v>
      </c>
      <c r="H65" s="39">
        <f t="shared" si="38"/>
        <v>14.56579864322687</v>
      </c>
      <c r="I65" s="39">
        <f t="shared" si="38"/>
        <v>2.4503286384809968</v>
      </c>
      <c r="J65" s="39">
        <f t="shared" si="38"/>
        <v>-62.672038485963213</v>
      </c>
      <c r="K65" s="39">
        <f t="shared" si="38"/>
        <v>-60.966916444473362</v>
      </c>
      <c r="L65" s="39">
        <f t="shared" si="38"/>
        <v>75.54806676534983</v>
      </c>
      <c r="M65" s="39">
        <f t="shared" si="38"/>
        <v>18.815806328823911</v>
      </c>
      <c r="N65" s="39">
        <f t="shared" si="38"/>
        <v>14.536582419513365</v>
      </c>
      <c r="O65" s="39">
        <f t="shared" si="38"/>
        <v>49.824426537997454</v>
      </c>
      <c r="P65" s="39">
        <f t="shared" si="38"/>
        <v>-33.904681137732794</v>
      </c>
      <c r="Q65" s="39">
        <f t="shared" si="38"/>
        <v>1.9985025295283947</v>
      </c>
      <c r="R65" s="39">
        <f t="shared" si="38"/>
        <v>5.6957853883428982</v>
      </c>
      <c r="S65" s="39">
        <f t="shared" si="38"/>
        <v>33.270773359498037</v>
      </c>
      <c r="T65" s="39">
        <f t="shared" si="38"/>
        <v>26.195696965604668</v>
      </c>
      <c r="U65" s="39">
        <f t="shared" si="23"/>
        <v>5.5225853043210833</v>
      </c>
    </row>
    <row r="66" spans="1:21" x14ac:dyDescent="0.2">
      <c r="A66" s="105"/>
      <c r="B66" s="35" t="s">
        <v>81</v>
      </c>
      <c r="C66" s="38" t="s">
        <v>28</v>
      </c>
      <c r="D66" s="39">
        <f t="shared" ref="D66:T66" si="39">IFERROR((D26/C26)*100-100,"--")</f>
        <v>170.89946432010476</v>
      </c>
      <c r="E66" s="39">
        <f t="shared" si="39"/>
        <v>-1.1091295770101226</v>
      </c>
      <c r="F66" s="39">
        <f t="shared" si="39"/>
        <v>17.845167984393001</v>
      </c>
      <c r="G66" s="39">
        <f t="shared" si="39"/>
        <v>196.38570265660343</v>
      </c>
      <c r="H66" s="39">
        <f t="shared" si="39"/>
        <v>33.154461245489898</v>
      </c>
      <c r="I66" s="39">
        <f t="shared" si="39"/>
        <v>18.785316805437532</v>
      </c>
      <c r="J66" s="39">
        <f t="shared" si="39"/>
        <v>-59.006361104138243</v>
      </c>
      <c r="K66" s="39">
        <f t="shared" si="39"/>
        <v>-71.714740636322574</v>
      </c>
      <c r="L66" s="39">
        <f t="shared" si="39"/>
        <v>52.148231725075362</v>
      </c>
      <c r="M66" s="39">
        <f t="shared" si="39"/>
        <v>18.035971437084243</v>
      </c>
      <c r="N66" s="39">
        <f t="shared" si="39"/>
        <v>6.0532833806842774</v>
      </c>
      <c r="O66" s="39">
        <f t="shared" si="39"/>
        <v>-31.469809151520593</v>
      </c>
      <c r="P66" s="39">
        <f t="shared" si="39"/>
        <v>39.309053704643759</v>
      </c>
      <c r="Q66" s="39">
        <f t="shared" si="39"/>
        <v>1.2400530041502833</v>
      </c>
      <c r="R66" s="39">
        <f t="shared" si="39"/>
        <v>9.9321162243408025</v>
      </c>
      <c r="S66" s="39">
        <f t="shared" si="39"/>
        <v>-7.2551780058910822</v>
      </c>
      <c r="T66" s="39">
        <f t="shared" si="39"/>
        <v>23.672251919521798</v>
      </c>
      <c r="U66" s="39">
        <f t="shared" si="23"/>
        <v>6.8027844000165203</v>
      </c>
    </row>
    <row r="67" spans="1:21" ht="13.5" thickBot="1" x14ac:dyDescent="0.25">
      <c r="A67" s="107"/>
      <c r="B67" s="107"/>
    </row>
    <row r="68" spans="1:21" ht="13.5" thickTop="1" x14ac:dyDescent="0.2">
      <c r="A68" s="13" t="s">
        <v>668</v>
      </c>
      <c r="B68" s="13"/>
    </row>
  </sheetData>
  <mergeCells count="4">
    <mergeCell ref="C2:U2"/>
    <mergeCell ref="C4:U4"/>
    <mergeCell ref="C5:U5"/>
    <mergeCell ref="C7:U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topLeftCell="A39" workbookViewId="0">
      <selection activeCell="G17" sqref="G17"/>
    </sheetView>
  </sheetViews>
  <sheetFormatPr baseColWidth="10" defaultRowHeight="12.75" x14ac:dyDescent="0.2"/>
  <cols>
    <col min="1" max="16384" width="11.42578125" style="158"/>
  </cols>
  <sheetData>
    <row r="1" spans="1:5" s="143" customFormat="1" x14ac:dyDescent="0.2">
      <c r="A1" s="142" t="s">
        <v>266</v>
      </c>
    </row>
    <row r="2" spans="1:5" s="143" customFormat="1" x14ac:dyDescent="0.2"/>
    <row r="3" spans="1:5" s="143" customFormat="1" x14ac:dyDescent="0.2">
      <c r="B3" s="144" t="s">
        <v>252</v>
      </c>
    </row>
    <row r="4" spans="1:5" s="143" customFormat="1" x14ac:dyDescent="0.2"/>
    <row r="5" spans="1:5" s="143" customFormat="1" x14ac:dyDescent="0.2"/>
    <row r="6" spans="1:5" s="143" customFormat="1" x14ac:dyDescent="0.2">
      <c r="A6" s="145"/>
      <c r="B6" s="146" t="s">
        <v>99</v>
      </c>
      <c r="C6" s="146" t="s">
        <v>100</v>
      </c>
      <c r="D6" s="145"/>
      <c r="E6" s="145"/>
    </row>
    <row r="7" spans="1:5" s="143" customFormat="1" x14ac:dyDescent="0.2">
      <c r="A7" s="145"/>
      <c r="B7" s="147" t="s">
        <v>101</v>
      </c>
      <c r="C7" s="147" t="s">
        <v>102</v>
      </c>
      <c r="D7" s="145"/>
      <c r="E7" s="145"/>
    </row>
    <row r="8" spans="1:5" s="143" customFormat="1" x14ac:dyDescent="0.2">
      <c r="A8" s="145"/>
      <c r="B8" s="147" t="s">
        <v>103</v>
      </c>
      <c r="C8" s="147" t="s">
        <v>104</v>
      </c>
      <c r="D8" s="145"/>
      <c r="E8" s="145"/>
    </row>
    <row r="9" spans="1:5" s="143" customFormat="1" x14ac:dyDescent="0.2">
      <c r="A9" s="145"/>
      <c r="B9" s="147" t="s">
        <v>105</v>
      </c>
      <c r="C9" s="147" t="s">
        <v>106</v>
      </c>
      <c r="D9" s="145"/>
      <c r="E9" s="145"/>
    </row>
    <row r="10" spans="1:5" s="143" customFormat="1" x14ac:dyDescent="0.2">
      <c r="A10" s="145"/>
      <c r="B10" s="147" t="s">
        <v>107</v>
      </c>
      <c r="C10" s="147" t="s">
        <v>108</v>
      </c>
      <c r="D10" s="145"/>
      <c r="E10" s="145"/>
    </row>
    <row r="11" spans="1:5" s="143" customFormat="1" x14ac:dyDescent="0.2">
      <c r="B11" s="148" t="s">
        <v>109</v>
      </c>
      <c r="C11" s="148" t="s">
        <v>110</v>
      </c>
    </row>
    <row r="12" spans="1:5" s="143" customFormat="1" x14ac:dyDescent="0.2">
      <c r="B12" s="148" t="s">
        <v>111</v>
      </c>
      <c r="C12" s="148" t="s">
        <v>112</v>
      </c>
    </row>
    <row r="13" spans="1:5" s="143" customFormat="1" x14ac:dyDescent="0.2">
      <c r="B13" s="148" t="s">
        <v>113</v>
      </c>
      <c r="C13" s="148" t="s">
        <v>114</v>
      </c>
    </row>
    <row r="14" spans="1:5" s="143" customFormat="1" x14ac:dyDescent="0.2">
      <c r="B14" s="148" t="s">
        <v>115</v>
      </c>
      <c r="C14" s="148" t="s">
        <v>116</v>
      </c>
    </row>
    <row r="15" spans="1:5" s="143" customFormat="1" x14ac:dyDescent="0.2">
      <c r="B15" s="148" t="s">
        <v>117</v>
      </c>
      <c r="C15" s="148" t="s">
        <v>118</v>
      </c>
    </row>
    <row r="16" spans="1:5" s="143" customFormat="1" x14ac:dyDescent="0.2">
      <c r="B16" s="148" t="s">
        <v>119</v>
      </c>
      <c r="C16" s="148" t="s">
        <v>120</v>
      </c>
    </row>
    <row r="17" spans="1:3" s="143" customFormat="1" x14ac:dyDescent="0.2">
      <c r="B17" s="148" t="s">
        <v>121</v>
      </c>
      <c r="C17" s="148" t="s">
        <v>122</v>
      </c>
    </row>
    <row r="18" spans="1:3" s="143" customFormat="1" x14ac:dyDescent="0.2">
      <c r="B18" s="148" t="s">
        <v>123</v>
      </c>
      <c r="C18" s="148" t="s">
        <v>124</v>
      </c>
    </row>
    <row r="19" spans="1:3" s="143" customFormat="1" x14ac:dyDescent="0.2">
      <c r="B19" s="148" t="s">
        <v>125</v>
      </c>
      <c r="C19" s="148" t="s">
        <v>126</v>
      </c>
    </row>
    <row r="20" spans="1:3" s="143" customFormat="1" x14ac:dyDescent="0.2">
      <c r="B20" s="148" t="s">
        <v>127</v>
      </c>
      <c r="C20" s="148" t="s">
        <v>128</v>
      </c>
    </row>
    <row r="21" spans="1:3" s="143" customFormat="1" x14ac:dyDescent="0.2">
      <c r="B21" s="148" t="s">
        <v>129</v>
      </c>
      <c r="C21" s="148" t="s">
        <v>130</v>
      </c>
    </row>
    <row r="22" spans="1:3" s="143" customFormat="1" x14ac:dyDescent="0.2">
      <c r="B22" s="148" t="s">
        <v>131</v>
      </c>
      <c r="C22" s="148" t="s">
        <v>132</v>
      </c>
    </row>
    <row r="23" spans="1:3" s="143" customFormat="1" x14ac:dyDescent="0.2">
      <c r="B23" s="148" t="s">
        <v>133</v>
      </c>
      <c r="C23" s="148" t="s">
        <v>134</v>
      </c>
    </row>
    <row r="24" spans="1:3" s="143" customFormat="1" x14ac:dyDescent="0.2">
      <c r="B24" s="148" t="s">
        <v>135</v>
      </c>
      <c r="C24" s="148" t="s">
        <v>136</v>
      </c>
    </row>
    <row r="25" spans="1:3" s="143" customFormat="1" x14ac:dyDescent="0.2">
      <c r="B25" s="148" t="s">
        <v>137</v>
      </c>
      <c r="C25" s="148" t="s">
        <v>138</v>
      </c>
    </row>
    <row r="26" spans="1:3" s="143" customFormat="1" x14ac:dyDescent="0.2">
      <c r="B26" s="148" t="s">
        <v>139</v>
      </c>
      <c r="C26" s="148" t="s">
        <v>140</v>
      </c>
    </row>
    <row r="27" spans="1:3" s="143" customFormat="1" x14ac:dyDescent="0.2">
      <c r="B27" s="148" t="s">
        <v>141</v>
      </c>
      <c r="C27" s="148" t="s">
        <v>142</v>
      </c>
    </row>
    <row r="28" spans="1:3" s="143" customFormat="1" x14ac:dyDescent="0.2">
      <c r="B28" s="148" t="s">
        <v>143</v>
      </c>
      <c r="C28" s="148" t="s">
        <v>144</v>
      </c>
    </row>
    <row r="29" spans="1:3" s="143" customFormat="1" x14ac:dyDescent="0.2">
      <c r="B29" s="148" t="s">
        <v>145</v>
      </c>
      <c r="C29" s="148" t="s">
        <v>146</v>
      </c>
    </row>
    <row r="30" spans="1:3" s="143" customFormat="1" x14ac:dyDescent="0.2">
      <c r="B30" s="148" t="s">
        <v>147</v>
      </c>
      <c r="C30" s="148" t="s">
        <v>148</v>
      </c>
    </row>
    <row r="31" spans="1:3" s="143" customFormat="1" x14ac:dyDescent="0.2">
      <c r="B31" s="144"/>
    </row>
    <row r="32" spans="1:3" s="154" customFormat="1" x14ac:dyDescent="0.2">
      <c r="A32" s="154" t="s">
        <v>267</v>
      </c>
      <c r="B32" s="154" t="s">
        <v>268</v>
      </c>
      <c r="C32" s="154" t="s">
        <v>269</v>
      </c>
    </row>
    <row r="33" spans="1:3" s="143" customFormat="1" x14ac:dyDescent="0.2">
      <c r="B33" s="149" t="s">
        <v>99</v>
      </c>
      <c r="C33" s="149" t="s">
        <v>100</v>
      </c>
    </row>
    <row r="34" spans="1:3" s="155" customFormat="1" x14ac:dyDescent="0.2">
      <c r="A34" s="155" t="s">
        <v>99</v>
      </c>
      <c r="B34" s="155">
        <v>846900</v>
      </c>
    </row>
    <row r="35" spans="1:3" s="155" customFormat="1" x14ac:dyDescent="0.2">
      <c r="A35" s="155" t="s">
        <v>99</v>
      </c>
      <c r="B35" s="155">
        <v>846911</v>
      </c>
      <c r="C35" s="155" t="s">
        <v>270</v>
      </c>
    </row>
    <row r="36" spans="1:3" s="155" customFormat="1" x14ac:dyDescent="0.2">
      <c r="A36" s="155" t="s">
        <v>99</v>
      </c>
      <c r="B36" s="155">
        <v>846912</v>
      </c>
      <c r="C36" s="155" t="s">
        <v>271</v>
      </c>
    </row>
    <row r="37" spans="1:3" s="155" customFormat="1" x14ac:dyDescent="0.2">
      <c r="A37" s="155" t="s">
        <v>99</v>
      </c>
      <c r="B37" s="155">
        <v>846920</v>
      </c>
      <c r="C37" s="155" t="s">
        <v>272</v>
      </c>
    </row>
    <row r="38" spans="1:3" s="155" customFormat="1" x14ac:dyDescent="0.2">
      <c r="A38" s="155" t="s">
        <v>99</v>
      </c>
      <c r="B38" s="155">
        <v>846930</v>
      </c>
      <c r="C38" s="155" t="s">
        <v>273</v>
      </c>
    </row>
    <row r="39" spans="1:3" s="155" customFormat="1" x14ac:dyDescent="0.2">
      <c r="A39" s="155" t="s">
        <v>99</v>
      </c>
      <c r="B39" s="155">
        <v>847010</v>
      </c>
    </row>
    <row r="40" spans="1:3" s="155" customFormat="1" x14ac:dyDescent="0.2">
      <c r="A40" s="155" t="s">
        <v>99</v>
      </c>
      <c r="B40" s="155">
        <v>847021</v>
      </c>
      <c r="C40" s="155" t="s">
        <v>274</v>
      </c>
    </row>
    <row r="41" spans="1:3" s="155" customFormat="1" x14ac:dyDescent="0.2">
      <c r="A41" s="155" t="s">
        <v>99</v>
      </c>
      <c r="B41" s="155">
        <v>847029</v>
      </c>
      <c r="C41" s="155" t="s">
        <v>275</v>
      </c>
    </row>
    <row r="42" spans="1:3" s="155" customFormat="1" x14ac:dyDescent="0.2">
      <c r="A42" s="155" t="s">
        <v>99</v>
      </c>
      <c r="B42" s="155">
        <v>847030</v>
      </c>
    </row>
    <row r="43" spans="1:3" s="155" customFormat="1" x14ac:dyDescent="0.2">
      <c r="A43" s="155" t="s">
        <v>99</v>
      </c>
      <c r="B43" s="155">
        <v>847040</v>
      </c>
      <c r="C43" s="155" t="s">
        <v>276</v>
      </c>
    </row>
    <row r="44" spans="1:3" s="155" customFormat="1" x14ac:dyDescent="0.2">
      <c r="A44" s="155" t="s">
        <v>99</v>
      </c>
      <c r="B44" s="155">
        <v>847090</v>
      </c>
      <c r="C44" s="155" t="s">
        <v>277</v>
      </c>
    </row>
    <row r="45" spans="1:3" s="155" customFormat="1" x14ac:dyDescent="0.2">
      <c r="A45" s="155" t="s">
        <v>99</v>
      </c>
      <c r="B45" s="155">
        <v>847210</v>
      </c>
      <c r="C45" s="155" t="s">
        <v>278</v>
      </c>
    </row>
    <row r="46" spans="1:3" s="155" customFormat="1" x14ac:dyDescent="0.2">
      <c r="A46" s="155" t="s">
        <v>99</v>
      </c>
      <c r="B46" s="155">
        <v>847220</v>
      </c>
      <c r="C46" s="155" t="s">
        <v>279</v>
      </c>
    </row>
    <row r="47" spans="1:3" s="155" customFormat="1" x14ac:dyDescent="0.2">
      <c r="A47" s="155" t="s">
        <v>99</v>
      </c>
      <c r="B47" s="155">
        <v>847230</v>
      </c>
      <c r="C47" s="155" t="s">
        <v>280</v>
      </c>
    </row>
    <row r="48" spans="1:3" s="155" customFormat="1" x14ac:dyDescent="0.2">
      <c r="A48" s="155" t="s">
        <v>99</v>
      </c>
      <c r="B48" s="155">
        <v>847290</v>
      </c>
      <c r="C48" s="155" t="s">
        <v>281</v>
      </c>
    </row>
    <row r="49" spans="1:3" s="155" customFormat="1" x14ac:dyDescent="0.2">
      <c r="A49" s="155" t="s">
        <v>99</v>
      </c>
      <c r="B49" s="155">
        <v>847310</v>
      </c>
    </row>
    <row r="50" spans="1:3" s="155" customFormat="1" x14ac:dyDescent="0.2">
      <c r="A50" s="155" t="s">
        <v>99</v>
      </c>
      <c r="B50" s="155">
        <v>847321</v>
      </c>
      <c r="C50" s="155" t="s">
        <v>282</v>
      </c>
    </row>
    <row r="51" spans="1:3" s="155" customFormat="1" x14ac:dyDescent="0.2">
      <c r="A51" s="155" t="s">
        <v>99</v>
      </c>
      <c r="B51" s="155">
        <v>847329</v>
      </c>
      <c r="C51" s="155" t="s">
        <v>283</v>
      </c>
    </row>
    <row r="52" spans="1:3" s="155" customFormat="1" x14ac:dyDescent="0.2">
      <c r="A52" s="155" t="s">
        <v>99</v>
      </c>
      <c r="B52" s="155">
        <v>847340</v>
      </c>
      <c r="C52" s="155" t="s">
        <v>284</v>
      </c>
    </row>
    <row r="53" spans="1:3" s="155" customFormat="1" x14ac:dyDescent="0.2">
      <c r="A53" s="155" t="s">
        <v>99</v>
      </c>
      <c r="B53" s="155">
        <v>852010</v>
      </c>
      <c r="C53" s="155" t="s">
        <v>285</v>
      </c>
    </row>
    <row r="54" spans="1:3" s="155" customFormat="1" x14ac:dyDescent="0.2"/>
    <row r="55" spans="1:3" s="143" customFormat="1" x14ac:dyDescent="0.2">
      <c r="B55" s="150" t="s">
        <v>101</v>
      </c>
      <c r="C55" s="150" t="s">
        <v>102</v>
      </c>
    </row>
    <row r="56" spans="1:3" s="155" customFormat="1" x14ac:dyDescent="0.2">
      <c r="A56" s="155" t="s">
        <v>101</v>
      </c>
      <c r="B56" s="155">
        <v>844332</v>
      </c>
      <c r="C56" s="155" t="s">
        <v>286</v>
      </c>
    </row>
    <row r="57" spans="1:3" s="155" customFormat="1" x14ac:dyDescent="0.2">
      <c r="A57" s="155" t="s">
        <v>101</v>
      </c>
      <c r="B57" s="155">
        <v>844399</v>
      </c>
    </row>
    <row r="58" spans="1:3" s="155" customFormat="1" x14ac:dyDescent="0.2">
      <c r="A58" s="155" t="s">
        <v>101</v>
      </c>
      <c r="B58" s="155">
        <v>851711</v>
      </c>
    </row>
    <row r="59" spans="1:3" s="155" customFormat="1" x14ac:dyDescent="0.2">
      <c r="A59" s="155" t="s">
        <v>101</v>
      </c>
      <c r="B59" s="155">
        <v>851712</v>
      </c>
    </row>
    <row r="60" spans="1:3" s="155" customFormat="1" x14ac:dyDescent="0.2">
      <c r="A60" s="155" t="s">
        <v>101</v>
      </c>
      <c r="B60" s="155">
        <v>851718</v>
      </c>
    </row>
    <row r="61" spans="1:3" s="155" customFormat="1" x14ac:dyDescent="0.2">
      <c r="A61" s="155" t="s">
        <v>101</v>
      </c>
      <c r="B61" s="155">
        <v>851719</v>
      </c>
    </row>
    <row r="62" spans="1:3" s="155" customFormat="1" x14ac:dyDescent="0.2">
      <c r="A62" s="155" t="s">
        <v>101</v>
      </c>
      <c r="B62" s="155">
        <v>851721</v>
      </c>
      <c r="C62" s="155" t="s">
        <v>287</v>
      </c>
    </row>
    <row r="63" spans="1:3" s="155" customFormat="1" x14ac:dyDescent="0.2">
      <c r="A63" s="155" t="s">
        <v>101</v>
      </c>
      <c r="B63" s="155">
        <v>851722</v>
      </c>
      <c r="C63" s="155" t="s">
        <v>288</v>
      </c>
    </row>
    <row r="64" spans="1:3" s="155" customFormat="1" x14ac:dyDescent="0.2">
      <c r="A64" s="155" t="s">
        <v>101</v>
      </c>
      <c r="B64" s="155">
        <v>851730</v>
      </c>
      <c r="C64" s="155" t="s">
        <v>289</v>
      </c>
    </row>
    <row r="65" spans="1:3" s="155" customFormat="1" x14ac:dyDescent="0.2">
      <c r="A65" s="155" t="s">
        <v>101</v>
      </c>
      <c r="B65" s="155">
        <v>851750</v>
      </c>
      <c r="C65" s="155" t="s">
        <v>290</v>
      </c>
    </row>
    <row r="66" spans="1:3" s="155" customFormat="1" x14ac:dyDescent="0.2">
      <c r="A66" s="155" t="s">
        <v>101</v>
      </c>
      <c r="B66" s="155">
        <v>851761</v>
      </c>
    </row>
    <row r="67" spans="1:3" s="155" customFormat="1" x14ac:dyDescent="0.2">
      <c r="A67" s="155" t="s">
        <v>101</v>
      </c>
      <c r="B67" s="155">
        <v>851762</v>
      </c>
    </row>
    <row r="68" spans="1:3" s="155" customFormat="1" x14ac:dyDescent="0.2">
      <c r="A68" s="155" t="s">
        <v>101</v>
      </c>
      <c r="B68" s="155">
        <v>851769</v>
      </c>
      <c r="C68" s="155" t="s">
        <v>291</v>
      </c>
    </row>
    <row r="69" spans="1:3" s="155" customFormat="1" x14ac:dyDescent="0.2">
      <c r="A69" s="155" t="s">
        <v>101</v>
      </c>
      <c r="B69" s="155">
        <v>851770</v>
      </c>
      <c r="C69" s="155" t="s">
        <v>292</v>
      </c>
    </row>
    <row r="70" spans="1:3" s="155" customFormat="1" x14ac:dyDescent="0.2">
      <c r="A70" s="155" t="s">
        <v>101</v>
      </c>
      <c r="B70" s="155">
        <v>851780</v>
      </c>
      <c r="C70" s="155" t="s">
        <v>293</v>
      </c>
    </row>
    <row r="71" spans="1:3" s="155" customFormat="1" x14ac:dyDescent="0.2">
      <c r="A71" s="155" t="s">
        <v>101</v>
      </c>
      <c r="B71" s="155">
        <v>851790</v>
      </c>
      <c r="C71" s="155" t="s">
        <v>294</v>
      </c>
    </row>
    <row r="72" spans="1:3" s="155" customFormat="1" x14ac:dyDescent="0.2">
      <c r="A72" s="155" t="s">
        <v>101</v>
      </c>
      <c r="B72" s="155">
        <v>851810</v>
      </c>
      <c r="C72" s="155" t="s">
        <v>295</v>
      </c>
    </row>
    <row r="73" spans="1:3" s="155" customFormat="1" x14ac:dyDescent="0.2">
      <c r="A73" s="155" t="s">
        <v>101</v>
      </c>
      <c r="B73" s="155">
        <v>851829</v>
      </c>
      <c r="C73" s="155" t="s">
        <v>296</v>
      </c>
    </row>
    <row r="74" spans="1:3" s="155" customFormat="1" x14ac:dyDescent="0.2">
      <c r="A74" s="155" t="s">
        <v>101</v>
      </c>
      <c r="B74" s="155">
        <v>851830</v>
      </c>
      <c r="C74" s="155" t="s">
        <v>297</v>
      </c>
    </row>
    <row r="75" spans="1:3" s="155" customFormat="1" x14ac:dyDescent="0.2">
      <c r="A75" s="155" t="s">
        <v>101</v>
      </c>
      <c r="B75" s="155">
        <v>851840</v>
      </c>
    </row>
    <row r="76" spans="1:3" s="155" customFormat="1" x14ac:dyDescent="0.2">
      <c r="A76" s="155" t="s">
        <v>101</v>
      </c>
      <c r="B76" s="155">
        <v>851890</v>
      </c>
      <c r="C76" s="155" t="s">
        <v>298</v>
      </c>
    </row>
    <row r="77" spans="1:3" s="155" customFormat="1" x14ac:dyDescent="0.2">
      <c r="A77" s="155" t="s">
        <v>101</v>
      </c>
      <c r="B77" s="155">
        <v>851950</v>
      </c>
      <c r="C77" s="155" t="s">
        <v>299</v>
      </c>
    </row>
    <row r="78" spans="1:3" s="155" customFormat="1" x14ac:dyDescent="0.2">
      <c r="A78" s="155" t="s">
        <v>101</v>
      </c>
      <c r="B78" s="155">
        <v>851981</v>
      </c>
      <c r="C78" s="155" t="s">
        <v>300</v>
      </c>
    </row>
    <row r="79" spans="1:3" s="155" customFormat="1" x14ac:dyDescent="0.2">
      <c r="A79" s="155" t="s">
        <v>101</v>
      </c>
      <c r="B79" s="155">
        <v>852020</v>
      </c>
      <c r="C79" s="155" t="s">
        <v>301</v>
      </c>
    </row>
    <row r="80" spans="1:3" s="155" customFormat="1" x14ac:dyDescent="0.2">
      <c r="A80" s="155" t="s">
        <v>101</v>
      </c>
      <c r="B80" s="155">
        <v>852290</v>
      </c>
      <c r="C80" s="155" t="s">
        <v>302</v>
      </c>
    </row>
    <row r="81" spans="1:3" s="155" customFormat="1" x14ac:dyDescent="0.2">
      <c r="A81" s="155" t="s">
        <v>101</v>
      </c>
      <c r="B81" s="155">
        <v>852321</v>
      </c>
      <c r="C81" s="155" t="s">
        <v>303</v>
      </c>
    </row>
    <row r="82" spans="1:3" s="155" customFormat="1" x14ac:dyDescent="0.2">
      <c r="A82" s="155" t="s">
        <v>101</v>
      </c>
      <c r="B82" s="155">
        <v>852329</v>
      </c>
    </row>
    <row r="83" spans="1:3" s="155" customFormat="1" x14ac:dyDescent="0.2">
      <c r="A83" s="155" t="s">
        <v>101</v>
      </c>
      <c r="B83" s="155">
        <v>852341</v>
      </c>
    </row>
    <row r="84" spans="1:3" s="155" customFormat="1" x14ac:dyDescent="0.2">
      <c r="A84" s="155" t="s">
        <v>101</v>
      </c>
      <c r="B84" s="155">
        <v>852349</v>
      </c>
    </row>
    <row r="85" spans="1:3" s="155" customFormat="1" x14ac:dyDescent="0.2">
      <c r="A85" s="155" t="s">
        <v>101</v>
      </c>
      <c r="B85" s="155">
        <v>852380</v>
      </c>
      <c r="C85" s="155" t="s">
        <v>304</v>
      </c>
    </row>
    <row r="86" spans="1:3" s="155" customFormat="1" x14ac:dyDescent="0.2">
      <c r="A86" s="155" t="s">
        <v>101</v>
      </c>
      <c r="B86" s="155">
        <v>852510</v>
      </c>
      <c r="C86" s="155" t="s">
        <v>305</v>
      </c>
    </row>
    <row r="87" spans="1:3" s="155" customFormat="1" x14ac:dyDescent="0.2">
      <c r="A87" s="155" t="s">
        <v>101</v>
      </c>
      <c r="B87" s="155">
        <v>852520</v>
      </c>
      <c r="C87" s="155" t="s">
        <v>306</v>
      </c>
    </row>
    <row r="88" spans="1:3" s="155" customFormat="1" x14ac:dyDescent="0.2">
      <c r="A88" s="155" t="s">
        <v>101</v>
      </c>
      <c r="B88" s="155">
        <v>852530</v>
      </c>
      <c r="C88" s="155" t="s">
        <v>307</v>
      </c>
    </row>
    <row r="89" spans="1:3" s="155" customFormat="1" x14ac:dyDescent="0.2">
      <c r="A89" s="155" t="s">
        <v>101</v>
      </c>
      <c r="B89" s="155">
        <v>852550</v>
      </c>
      <c r="C89" s="155" t="s">
        <v>308</v>
      </c>
    </row>
    <row r="90" spans="1:3" s="155" customFormat="1" x14ac:dyDescent="0.2">
      <c r="A90" s="155" t="s">
        <v>101</v>
      </c>
      <c r="B90" s="155">
        <v>852560</v>
      </c>
      <c r="C90" s="155" t="s">
        <v>309</v>
      </c>
    </row>
    <row r="91" spans="1:3" s="155" customFormat="1" x14ac:dyDescent="0.2">
      <c r="A91" s="155" t="s">
        <v>101</v>
      </c>
      <c r="B91" s="155">
        <v>852580</v>
      </c>
    </row>
    <row r="92" spans="1:3" s="155" customFormat="1" x14ac:dyDescent="0.2">
      <c r="A92" s="155" t="s">
        <v>101</v>
      </c>
      <c r="B92" s="155">
        <v>852692</v>
      </c>
    </row>
    <row r="93" spans="1:3" s="155" customFormat="1" x14ac:dyDescent="0.2">
      <c r="A93" s="155" t="s">
        <v>101</v>
      </c>
      <c r="B93" s="155">
        <v>852721</v>
      </c>
      <c r="C93" s="155" t="s">
        <v>310</v>
      </c>
    </row>
    <row r="94" spans="1:3" s="155" customFormat="1" x14ac:dyDescent="0.2">
      <c r="A94" s="155" t="s">
        <v>101</v>
      </c>
      <c r="B94" s="155">
        <v>852729</v>
      </c>
      <c r="C94" s="155" t="s">
        <v>311</v>
      </c>
    </row>
    <row r="95" spans="1:3" s="155" customFormat="1" x14ac:dyDescent="0.2">
      <c r="A95" s="155" t="s">
        <v>101</v>
      </c>
      <c r="B95" s="155">
        <v>852731</v>
      </c>
      <c r="C95" s="155" t="s">
        <v>312</v>
      </c>
    </row>
    <row r="96" spans="1:3" s="155" customFormat="1" x14ac:dyDescent="0.2">
      <c r="A96" s="155" t="s">
        <v>101</v>
      </c>
      <c r="B96" s="155">
        <v>852790</v>
      </c>
      <c r="C96" s="155" t="s">
        <v>313</v>
      </c>
    </row>
    <row r="97" spans="1:3" s="155" customFormat="1" x14ac:dyDescent="0.2">
      <c r="A97" s="155" t="s">
        <v>101</v>
      </c>
      <c r="B97" s="155">
        <v>852791</v>
      </c>
      <c r="C97" s="155" t="s">
        <v>314</v>
      </c>
    </row>
    <row r="98" spans="1:3" s="155" customFormat="1" x14ac:dyDescent="0.2">
      <c r="A98" s="155" t="s">
        <v>101</v>
      </c>
      <c r="B98" s="155">
        <v>852792</v>
      </c>
      <c r="C98" s="155" t="s">
        <v>315</v>
      </c>
    </row>
    <row r="99" spans="1:3" s="155" customFormat="1" x14ac:dyDescent="0.2">
      <c r="A99" s="155" t="s">
        <v>101</v>
      </c>
      <c r="B99" s="155">
        <v>852799</v>
      </c>
      <c r="C99" s="155" t="s">
        <v>316</v>
      </c>
    </row>
    <row r="100" spans="1:3" s="155" customFormat="1" x14ac:dyDescent="0.2">
      <c r="A100" s="155" t="s">
        <v>101</v>
      </c>
      <c r="B100" s="155">
        <v>852859</v>
      </c>
      <c r="C100" s="155" t="s">
        <v>317</v>
      </c>
    </row>
    <row r="101" spans="1:3" s="155" customFormat="1" x14ac:dyDescent="0.2">
      <c r="A101" s="155" t="s">
        <v>101</v>
      </c>
      <c r="B101" s="155">
        <v>852872</v>
      </c>
      <c r="C101" s="155" t="s">
        <v>318</v>
      </c>
    </row>
    <row r="102" spans="1:3" s="155" customFormat="1" x14ac:dyDescent="0.2">
      <c r="A102" s="155" t="s">
        <v>101</v>
      </c>
      <c r="B102" s="155">
        <v>852910</v>
      </c>
      <c r="C102" s="155" t="s">
        <v>319</v>
      </c>
    </row>
    <row r="103" spans="1:3" s="155" customFormat="1" x14ac:dyDescent="0.2">
      <c r="A103" s="155" t="s">
        <v>101</v>
      </c>
      <c r="B103" s="155">
        <v>852990</v>
      </c>
      <c r="C103" s="155" t="s">
        <v>320</v>
      </c>
    </row>
    <row r="104" spans="1:3" s="155" customFormat="1" x14ac:dyDescent="0.2">
      <c r="A104" s="155" t="s">
        <v>101</v>
      </c>
      <c r="B104" s="155">
        <v>853180</v>
      </c>
      <c r="C104" s="155" t="s">
        <v>321</v>
      </c>
    </row>
    <row r="105" spans="1:3" s="155" customFormat="1" x14ac:dyDescent="0.2">
      <c r="A105" s="155" t="s">
        <v>101</v>
      </c>
      <c r="B105" s="155">
        <v>853190</v>
      </c>
    </row>
    <row r="106" spans="1:3" s="155" customFormat="1" x14ac:dyDescent="0.2">
      <c r="A106" s="155" t="s">
        <v>101</v>
      </c>
      <c r="B106" s="155">
        <v>854011</v>
      </c>
      <c r="C106" s="155" t="s">
        <v>322</v>
      </c>
    </row>
    <row r="107" spans="1:3" s="155" customFormat="1" x14ac:dyDescent="0.2">
      <c r="A107" s="155" t="s">
        <v>101</v>
      </c>
      <c r="B107" s="155">
        <v>854040</v>
      </c>
      <c r="C107" s="155" t="s">
        <v>323</v>
      </c>
    </row>
    <row r="108" spans="1:3" s="155" customFormat="1" x14ac:dyDescent="0.2">
      <c r="A108" s="155" t="s">
        <v>101</v>
      </c>
      <c r="B108" s="155">
        <v>854370</v>
      </c>
      <c r="C108" s="155" t="s">
        <v>324</v>
      </c>
    </row>
    <row r="109" spans="1:3" s="155" customFormat="1" x14ac:dyDescent="0.2">
      <c r="A109" s="155" t="s">
        <v>101</v>
      </c>
      <c r="B109" s="155">
        <v>854389</v>
      </c>
      <c r="C109" s="155" t="s">
        <v>325</v>
      </c>
    </row>
    <row r="110" spans="1:3" s="155" customFormat="1" x14ac:dyDescent="0.2">
      <c r="A110" s="155" t="s">
        <v>101</v>
      </c>
      <c r="B110" s="155">
        <v>854420</v>
      </c>
      <c r="C110" s="155" t="s">
        <v>326</v>
      </c>
    </row>
    <row r="111" spans="1:3" s="155" customFormat="1" x14ac:dyDescent="0.2">
      <c r="A111" s="155" t="s">
        <v>101</v>
      </c>
      <c r="B111" s="155">
        <v>880260</v>
      </c>
      <c r="C111" s="155" t="s">
        <v>291</v>
      </c>
    </row>
    <row r="112" spans="1:3" s="155" customFormat="1" x14ac:dyDescent="0.2">
      <c r="A112" s="155" t="s">
        <v>101</v>
      </c>
      <c r="B112" s="155">
        <v>880390</v>
      </c>
      <c r="C112" s="155" t="s">
        <v>327</v>
      </c>
    </row>
    <row r="113" spans="1:3" s="155" customFormat="1" x14ac:dyDescent="0.2"/>
    <row r="114" spans="1:3" s="143" customFormat="1" x14ac:dyDescent="0.2">
      <c r="B114" s="150" t="s">
        <v>103</v>
      </c>
      <c r="C114" s="150" t="s">
        <v>104</v>
      </c>
    </row>
    <row r="115" spans="1:3" s="155" customFormat="1" x14ac:dyDescent="0.2">
      <c r="A115" s="155" t="s">
        <v>103</v>
      </c>
      <c r="B115" s="155">
        <v>846693</v>
      </c>
      <c r="C115" s="155" t="s">
        <v>328</v>
      </c>
    </row>
    <row r="116" spans="1:3" s="155" customFormat="1" x14ac:dyDescent="0.2">
      <c r="A116" s="155" t="s">
        <v>103</v>
      </c>
      <c r="B116" s="155">
        <v>846694</v>
      </c>
      <c r="C116" s="155" t="s">
        <v>292</v>
      </c>
    </row>
    <row r="117" spans="1:3" s="155" customFormat="1" x14ac:dyDescent="0.2">
      <c r="A117" s="155" t="s">
        <v>103</v>
      </c>
      <c r="B117" s="155">
        <v>851810</v>
      </c>
      <c r="C117" s="155" t="s">
        <v>293</v>
      </c>
    </row>
    <row r="118" spans="1:3" s="155" customFormat="1" x14ac:dyDescent="0.2">
      <c r="A118" s="155" t="s">
        <v>103</v>
      </c>
      <c r="B118" s="155">
        <v>851821</v>
      </c>
      <c r="C118" s="155" t="s">
        <v>294</v>
      </c>
    </row>
    <row r="119" spans="1:3" s="155" customFormat="1" x14ac:dyDescent="0.2">
      <c r="A119" s="155" t="s">
        <v>103</v>
      </c>
      <c r="B119" s="155">
        <v>851822</v>
      </c>
      <c r="C119" s="155" t="s">
        <v>329</v>
      </c>
    </row>
    <row r="120" spans="1:3" s="155" customFormat="1" x14ac:dyDescent="0.2">
      <c r="A120" s="155" t="s">
        <v>103</v>
      </c>
      <c r="B120" s="155">
        <v>851829</v>
      </c>
      <c r="C120" s="155" t="s">
        <v>295</v>
      </c>
    </row>
    <row r="121" spans="1:3" s="155" customFormat="1" x14ac:dyDescent="0.2">
      <c r="A121" s="155" t="s">
        <v>103</v>
      </c>
      <c r="B121" s="155">
        <v>851830</v>
      </c>
    </row>
    <row r="122" spans="1:3" s="155" customFormat="1" x14ac:dyDescent="0.2">
      <c r="A122" s="155" t="s">
        <v>103</v>
      </c>
      <c r="B122" s="155">
        <v>851840</v>
      </c>
      <c r="C122" s="155" t="s">
        <v>330</v>
      </c>
    </row>
    <row r="123" spans="1:3" s="155" customFormat="1" x14ac:dyDescent="0.2">
      <c r="A123" s="155" t="s">
        <v>103</v>
      </c>
      <c r="B123" s="155">
        <v>851850</v>
      </c>
    </row>
    <row r="124" spans="1:3" s="155" customFormat="1" x14ac:dyDescent="0.2">
      <c r="A124" s="155" t="s">
        <v>103</v>
      </c>
      <c r="B124" s="155">
        <v>851890</v>
      </c>
    </row>
    <row r="125" spans="1:3" s="155" customFormat="1" x14ac:dyDescent="0.2">
      <c r="A125" s="155" t="s">
        <v>103</v>
      </c>
      <c r="B125" s="155">
        <v>851910</v>
      </c>
      <c r="C125" s="155" t="s">
        <v>331</v>
      </c>
    </row>
    <row r="126" spans="1:3" s="155" customFormat="1" x14ac:dyDescent="0.2">
      <c r="A126" s="155" t="s">
        <v>103</v>
      </c>
      <c r="B126" s="155">
        <v>851920</v>
      </c>
    </row>
    <row r="127" spans="1:3" s="155" customFormat="1" x14ac:dyDescent="0.2">
      <c r="A127" s="155" t="s">
        <v>103</v>
      </c>
      <c r="B127" s="155">
        <v>851921</v>
      </c>
    </row>
    <row r="128" spans="1:3" s="155" customFormat="1" x14ac:dyDescent="0.2">
      <c r="A128" s="155" t="s">
        <v>103</v>
      </c>
      <c r="B128" s="155">
        <v>851929</v>
      </c>
    </row>
    <row r="129" spans="1:3" s="155" customFormat="1" x14ac:dyDescent="0.2">
      <c r="A129" s="155" t="s">
        <v>103</v>
      </c>
      <c r="B129" s="155">
        <v>851930</v>
      </c>
      <c r="C129" s="155" t="s">
        <v>297</v>
      </c>
    </row>
    <row r="130" spans="1:3" s="155" customFormat="1" x14ac:dyDescent="0.2">
      <c r="A130" s="155" t="s">
        <v>103</v>
      </c>
      <c r="B130" s="155">
        <v>851931</v>
      </c>
      <c r="C130" s="155" t="s">
        <v>332</v>
      </c>
    </row>
    <row r="131" spans="1:3" s="155" customFormat="1" x14ac:dyDescent="0.2">
      <c r="A131" s="155" t="s">
        <v>103</v>
      </c>
      <c r="B131" s="155">
        <v>851939</v>
      </c>
    </row>
    <row r="132" spans="1:3" s="155" customFormat="1" x14ac:dyDescent="0.2">
      <c r="A132" s="155" t="s">
        <v>103</v>
      </c>
      <c r="B132" s="155">
        <v>851940</v>
      </c>
    </row>
    <row r="133" spans="1:3" s="155" customFormat="1" x14ac:dyDescent="0.2">
      <c r="A133" s="155" t="s">
        <v>103</v>
      </c>
      <c r="B133" s="155">
        <v>851981</v>
      </c>
    </row>
    <row r="134" spans="1:3" s="155" customFormat="1" x14ac:dyDescent="0.2">
      <c r="A134" s="155" t="s">
        <v>103</v>
      </c>
      <c r="B134" s="155">
        <v>851989</v>
      </c>
    </row>
    <row r="135" spans="1:3" s="155" customFormat="1" x14ac:dyDescent="0.2">
      <c r="A135" s="155" t="s">
        <v>103</v>
      </c>
      <c r="B135" s="155">
        <v>851992</v>
      </c>
    </row>
    <row r="136" spans="1:3" s="155" customFormat="1" x14ac:dyDescent="0.2">
      <c r="A136" s="155" t="s">
        <v>103</v>
      </c>
      <c r="B136" s="155">
        <v>851993</v>
      </c>
    </row>
    <row r="137" spans="1:3" s="155" customFormat="1" x14ac:dyDescent="0.2">
      <c r="A137" s="155" t="s">
        <v>103</v>
      </c>
      <c r="B137" s="155">
        <v>851999</v>
      </c>
    </row>
    <row r="138" spans="1:3" s="155" customFormat="1" x14ac:dyDescent="0.2">
      <c r="A138" s="155" t="s">
        <v>103</v>
      </c>
      <c r="B138" s="155">
        <v>852032</v>
      </c>
      <c r="C138" s="155" t="s">
        <v>333</v>
      </c>
    </row>
    <row r="139" spans="1:3" s="155" customFormat="1" x14ac:dyDescent="0.2">
      <c r="A139" s="155" t="s">
        <v>103</v>
      </c>
      <c r="B139" s="155">
        <v>852033</v>
      </c>
      <c r="C139" s="155" t="s">
        <v>334</v>
      </c>
    </row>
    <row r="140" spans="1:3" s="155" customFormat="1" x14ac:dyDescent="0.2">
      <c r="A140" s="155" t="s">
        <v>103</v>
      </c>
      <c r="B140" s="155">
        <v>852039</v>
      </c>
      <c r="C140" s="155" t="s">
        <v>335</v>
      </c>
    </row>
    <row r="141" spans="1:3" s="155" customFormat="1" x14ac:dyDescent="0.2">
      <c r="A141" s="155" t="s">
        <v>103</v>
      </c>
      <c r="B141" s="155">
        <v>852090</v>
      </c>
      <c r="C141" s="155" t="s">
        <v>298</v>
      </c>
    </row>
    <row r="142" spans="1:3" s="155" customFormat="1" x14ac:dyDescent="0.2">
      <c r="A142" s="155" t="s">
        <v>103</v>
      </c>
      <c r="B142" s="155">
        <v>852110</v>
      </c>
    </row>
    <row r="143" spans="1:3" s="155" customFormat="1" x14ac:dyDescent="0.2">
      <c r="A143" s="155" t="s">
        <v>103</v>
      </c>
      <c r="B143" s="155">
        <v>852190</v>
      </c>
      <c r="C143" s="155" t="s">
        <v>306</v>
      </c>
    </row>
    <row r="144" spans="1:3" s="155" customFormat="1" x14ac:dyDescent="0.2">
      <c r="A144" s="155" t="s">
        <v>103</v>
      </c>
      <c r="B144" s="155">
        <v>852210</v>
      </c>
      <c r="C144" s="155" t="s">
        <v>336</v>
      </c>
    </row>
    <row r="145" spans="1:3" s="155" customFormat="1" x14ac:dyDescent="0.2">
      <c r="A145" s="155" t="s">
        <v>103</v>
      </c>
      <c r="B145" s="155">
        <v>852290</v>
      </c>
      <c r="C145" s="155" t="s">
        <v>337</v>
      </c>
    </row>
    <row r="146" spans="1:3" s="155" customFormat="1" x14ac:dyDescent="0.2">
      <c r="A146" s="155" t="s">
        <v>103</v>
      </c>
      <c r="B146" s="155">
        <v>852540</v>
      </c>
      <c r="C146" s="155" t="s">
        <v>338</v>
      </c>
    </row>
    <row r="147" spans="1:3" s="155" customFormat="1" x14ac:dyDescent="0.2">
      <c r="A147" s="155" t="s">
        <v>103</v>
      </c>
      <c r="B147" s="155">
        <v>852580</v>
      </c>
      <c r="C147" s="155" t="s">
        <v>308</v>
      </c>
    </row>
    <row r="148" spans="1:3" s="155" customFormat="1" x14ac:dyDescent="0.2">
      <c r="A148" s="155" t="s">
        <v>103</v>
      </c>
      <c r="B148" s="155">
        <v>852712</v>
      </c>
      <c r="C148" s="155" t="s">
        <v>309</v>
      </c>
    </row>
    <row r="149" spans="1:3" s="155" customFormat="1" x14ac:dyDescent="0.2">
      <c r="A149" s="155" t="s">
        <v>103</v>
      </c>
      <c r="B149" s="155">
        <v>852713</v>
      </c>
    </row>
    <row r="150" spans="1:3" s="155" customFormat="1" x14ac:dyDescent="0.2">
      <c r="A150" s="155" t="s">
        <v>103</v>
      </c>
      <c r="B150" s="155">
        <v>852719</v>
      </c>
    </row>
    <row r="151" spans="1:3" s="155" customFormat="1" x14ac:dyDescent="0.2">
      <c r="A151" s="155" t="s">
        <v>103</v>
      </c>
      <c r="B151" s="155">
        <v>852721</v>
      </c>
    </row>
    <row r="152" spans="1:3" s="155" customFormat="1" x14ac:dyDescent="0.2">
      <c r="A152" s="155" t="s">
        <v>103</v>
      </c>
      <c r="B152" s="155">
        <v>852729</v>
      </c>
    </row>
    <row r="153" spans="1:3" s="155" customFormat="1" x14ac:dyDescent="0.2">
      <c r="A153" s="155" t="s">
        <v>103</v>
      </c>
      <c r="B153" s="155">
        <v>852731</v>
      </c>
      <c r="C153" s="155" t="s">
        <v>310</v>
      </c>
    </row>
    <row r="154" spans="1:3" s="155" customFormat="1" x14ac:dyDescent="0.2">
      <c r="A154" s="155" t="s">
        <v>103</v>
      </c>
      <c r="B154" s="155">
        <v>852732</v>
      </c>
      <c r="C154" s="155" t="s">
        <v>311</v>
      </c>
    </row>
    <row r="155" spans="1:3" s="155" customFormat="1" x14ac:dyDescent="0.2">
      <c r="A155" s="155" t="s">
        <v>103</v>
      </c>
      <c r="B155" s="155">
        <v>852739</v>
      </c>
      <c r="C155" s="155" t="s">
        <v>312</v>
      </c>
    </row>
    <row r="156" spans="1:3" s="155" customFormat="1" x14ac:dyDescent="0.2">
      <c r="A156" s="155" t="s">
        <v>103</v>
      </c>
      <c r="B156" s="155">
        <v>852790</v>
      </c>
    </row>
    <row r="157" spans="1:3" s="155" customFormat="1" x14ac:dyDescent="0.2">
      <c r="A157" s="155" t="s">
        <v>103</v>
      </c>
      <c r="B157" s="155">
        <v>852791</v>
      </c>
    </row>
    <row r="158" spans="1:3" s="155" customFormat="1" x14ac:dyDescent="0.2">
      <c r="A158" s="155" t="s">
        <v>103</v>
      </c>
      <c r="B158" s="155">
        <v>852792</v>
      </c>
    </row>
    <row r="159" spans="1:3" s="155" customFormat="1" x14ac:dyDescent="0.2">
      <c r="A159" s="155" t="s">
        <v>103</v>
      </c>
      <c r="B159" s="155">
        <v>852799</v>
      </c>
    </row>
    <row r="160" spans="1:3" s="155" customFormat="1" x14ac:dyDescent="0.2">
      <c r="A160" s="155" t="s">
        <v>103</v>
      </c>
      <c r="B160" s="155">
        <v>852812</v>
      </c>
    </row>
    <row r="161" spans="1:6" s="155" customFormat="1" x14ac:dyDescent="0.2">
      <c r="A161" s="155" t="s">
        <v>103</v>
      </c>
      <c r="B161" s="155">
        <v>852813</v>
      </c>
      <c r="C161" s="155" t="s">
        <v>339</v>
      </c>
    </row>
    <row r="162" spans="1:6" s="155" customFormat="1" x14ac:dyDescent="0.2">
      <c r="A162" s="155" t="s">
        <v>103</v>
      </c>
      <c r="B162" s="155">
        <v>852821</v>
      </c>
      <c r="C162" s="155" t="s">
        <v>313</v>
      </c>
    </row>
    <row r="163" spans="1:6" s="155" customFormat="1" x14ac:dyDescent="0.2">
      <c r="A163" s="155" t="s">
        <v>103</v>
      </c>
      <c r="B163" s="155">
        <v>852822</v>
      </c>
      <c r="C163" s="155" t="s">
        <v>340</v>
      </c>
    </row>
    <row r="164" spans="1:6" s="155" customFormat="1" x14ac:dyDescent="0.2">
      <c r="A164" s="155" t="s">
        <v>103</v>
      </c>
      <c r="B164" s="155">
        <v>852830</v>
      </c>
      <c r="C164" s="155" t="s">
        <v>341</v>
      </c>
    </row>
    <row r="165" spans="1:6" s="155" customFormat="1" x14ac:dyDescent="0.2">
      <c r="A165" s="155" t="s">
        <v>103</v>
      </c>
      <c r="B165" s="155">
        <v>852849</v>
      </c>
      <c r="C165" s="155" t="s">
        <v>314</v>
      </c>
    </row>
    <row r="166" spans="1:6" s="155" customFormat="1" x14ac:dyDescent="0.2">
      <c r="A166" s="155" t="s">
        <v>103</v>
      </c>
      <c r="B166" s="155">
        <v>852859</v>
      </c>
      <c r="C166" s="155" t="s">
        <v>342</v>
      </c>
    </row>
    <row r="167" spans="1:6" s="155" customFormat="1" x14ac:dyDescent="0.2">
      <c r="A167" s="155" t="s">
        <v>103</v>
      </c>
      <c r="B167" s="155">
        <v>852869</v>
      </c>
      <c r="C167" s="155" t="s">
        <v>316</v>
      </c>
    </row>
    <row r="168" spans="1:6" s="155" customFormat="1" x14ac:dyDescent="0.2">
      <c r="A168" s="155" t="s">
        <v>103</v>
      </c>
      <c r="B168" s="155">
        <v>852871</v>
      </c>
      <c r="C168" s="155" t="s">
        <v>343</v>
      </c>
    </row>
    <row r="169" spans="1:6" s="155" customFormat="1" x14ac:dyDescent="0.2">
      <c r="A169" s="155" t="s">
        <v>103</v>
      </c>
      <c r="B169" s="155">
        <v>852872</v>
      </c>
    </row>
    <row r="170" spans="1:6" s="155" customFormat="1" x14ac:dyDescent="0.2">
      <c r="A170" s="155" t="s">
        <v>103</v>
      </c>
      <c r="B170" s="155">
        <v>852873</v>
      </c>
    </row>
    <row r="171" spans="1:6" s="155" customFormat="1" x14ac:dyDescent="0.2">
      <c r="A171" s="155" t="s">
        <v>103</v>
      </c>
      <c r="B171" s="155">
        <v>852990</v>
      </c>
    </row>
    <row r="172" spans="1:6" s="155" customFormat="1" x14ac:dyDescent="0.2"/>
    <row r="173" spans="1:6" s="143" customFormat="1" x14ac:dyDescent="0.2">
      <c r="B173" s="150" t="s">
        <v>105</v>
      </c>
      <c r="C173" s="150" t="s">
        <v>106</v>
      </c>
    </row>
    <row r="174" spans="1:6" s="155" customFormat="1" x14ac:dyDescent="0.2">
      <c r="A174" s="156" t="s">
        <v>105</v>
      </c>
      <c r="B174" s="156">
        <v>851590</v>
      </c>
      <c r="C174" s="156"/>
      <c r="D174" s="156"/>
      <c r="E174" s="156"/>
      <c r="F174" s="153"/>
    </row>
    <row r="175" spans="1:6" s="155" customFormat="1" x14ac:dyDescent="0.2">
      <c r="A175" s="156" t="s">
        <v>105</v>
      </c>
      <c r="B175" s="156">
        <v>852311</v>
      </c>
      <c r="C175" s="156" t="s">
        <v>299</v>
      </c>
      <c r="D175" s="156"/>
      <c r="E175" s="157">
        <v>852311</v>
      </c>
      <c r="F175" s="153"/>
    </row>
    <row r="176" spans="1:6" s="155" customFormat="1" x14ac:dyDescent="0.2">
      <c r="A176" s="156" t="s">
        <v>105</v>
      </c>
      <c r="B176" s="156">
        <v>852312</v>
      </c>
      <c r="C176" s="156" t="s">
        <v>300</v>
      </c>
      <c r="D176" s="156"/>
      <c r="E176" s="157">
        <v>852312</v>
      </c>
      <c r="F176" s="153"/>
    </row>
    <row r="177" spans="1:6" s="155" customFormat="1" x14ac:dyDescent="0.2">
      <c r="A177" s="156" t="s">
        <v>105</v>
      </c>
      <c r="B177" s="156">
        <v>852313</v>
      </c>
      <c r="C177" s="156"/>
      <c r="D177" s="156"/>
      <c r="E177" s="157">
        <v>852313</v>
      </c>
      <c r="F177" s="153"/>
    </row>
    <row r="178" spans="1:6" s="155" customFormat="1" x14ac:dyDescent="0.2">
      <c r="A178" s="156" t="s">
        <v>105</v>
      </c>
      <c r="B178" s="156">
        <v>852320</v>
      </c>
      <c r="C178" s="156"/>
      <c r="D178" s="156"/>
      <c r="E178" s="157">
        <v>852320</v>
      </c>
      <c r="F178" s="153"/>
    </row>
    <row r="179" spans="1:6" s="155" customFormat="1" x14ac:dyDescent="0.2">
      <c r="A179" s="156" t="s">
        <v>105</v>
      </c>
      <c r="B179" s="156">
        <v>852321</v>
      </c>
      <c r="C179" s="156" t="s">
        <v>344</v>
      </c>
      <c r="D179" s="156"/>
      <c r="E179" s="157">
        <v>852321</v>
      </c>
      <c r="F179" s="153"/>
    </row>
    <row r="180" spans="1:6" s="155" customFormat="1" x14ac:dyDescent="0.2">
      <c r="A180" s="156" t="s">
        <v>105</v>
      </c>
      <c r="B180" s="156">
        <v>852329</v>
      </c>
      <c r="C180" s="156" t="s">
        <v>345</v>
      </c>
      <c r="D180" s="156"/>
      <c r="E180" s="157">
        <v>852329</v>
      </c>
      <c r="F180" s="153"/>
    </row>
    <row r="181" spans="1:6" s="155" customFormat="1" x14ac:dyDescent="0.2">
      <c r="A181" s="156" t="s">
        <v>105</v>
      </c>
      <c r="B181" s="156">
        <v>852330</v>
      </c>
      <c r="C181" s="156" t="s">
        <v>346</v>
      </c>
      <c r="D181" s="156"/>
      <c r="E181" s="157">
        <v>852330</v>
      </c>
      <c r="F181" s="153"/>
    </row>
    <row r="182" spans="1:6" s="155" customFormat="1" x14ac:dyDescent="0.2">
      <c r="A182" s="156" t="s">
        <v>105</v>
      </c>
      <c r="B182" s="156">
        <v>852340</v>
      </c>
      <c r="C182" s="156" t="s">
        <v>303</v>
      </c>
      <c r="D182" s="156"/>
      <c r="E182" s="157">
        <v>852340</v>
      </c>
      <c r="F182" s="153"/>
    </row>
    <row r="183" spans="1:6" s="155" customFormat="1" x14ac:dyDescent="0.2">
      <c r="A183" s="156" t="s">
        <v>105</v>
      </c>
      <c r="B183" s="156">
        <v>852351</v>
      </c>
      <c r="C183" s="156"/>
      <c r="D183" s="156"/>
      <c r="E183" s="157">
        <v>852351</v>
      </c>
      <c r="F183" s="153"/>
    </row>
    <row r="184" spans="1:6" s="155" customFormat="1" x14ac:dyDescent="0.2">
      <c r="A184" s="156" t="s">
        <v>105</v>
      </c>
      <c r="B184" s="156">
        <v>852352</v>
      </c>
      <c r="C184" s="156"/>
      <c r="D184" s="156"/>
      <c r="E184" s="157">
        <v>852359</v>
      </c>
      <c r="F184" s="153"/>
    </row>
    <row r="185" spans="1:6" s="155" customFormat="1" x14ac:dyDescent="0.2">
      <c r="A185" s="156" t="s">
        <v>105</v>
      </c>
      <c r="B185" s="156">
        <v>852359</v>
      </c>
      <c r="C185" s="156"/>
      <c r="D185" s="156"/>
      <c r="E185" s="157">
        <v>852380</v>
      </c>
      <c r="F185" s="153"/>
    </row>
    <row r="186" spans="1:6" s="155" customFormat="1" x14ac:dyDescent="0.2">
      <c r="A186" s="156" t="s">
        <v>105</v>
      </c>
      <c r="B186" s="156">
        <v>852380</v>
      </c>
      <c r="C186" s="156"/>
      <c r="D186" s="156"/>
      <c r="E186" s="157">
        <v>852390</v>
      </c>
      <c r="F186" s="153"/>
    </row>
    <row r="187" spans="1:6" s="155" customFormat="1" x14ac:dyDescent="0.2">
      <c r="A187" s="156" t="s">
        <v>105</v>
      </c>
      <c r="B187" s="156">
        <v>852390</v>
      </c>
      <c r="C187" s="156"/>
      <c r="D187" s="156"/>
      <c r="E187" s="157">
        <v>852410</v>
      </c>
      <c r="F187" s="153"/>
    </row>
    <row r="188" spans="1:6" s="155" customFormat="1" x14ac:dyDescent="0.2">
      <c r="A188" s="156" t="s">
        <v>105</v>
      </c>
      <c r="B188" s="156">
        <v>852410</v>
      </c>
      <c r="C188" s="156"/>
      <c r="D188" s="156"/>
      <c r="E188" s="157">
        <v>852431</v>
      </c>
      <c r="F188" s="153"/>
    </row>
    <row r="189" spans="1:6" s="155" customFormat="1" x14ac:dyDescent="0.2">
      <c r="A189" s="156" t="s">
        <v>105</v>
      </c>
      <c r="B189" s="156">
        <v>852431</v>
      </c>
      <c r="C189" s="156"/>
      <c r="D189" s="156"/>
      <c r="E189" s="157">
        <v>852432</v>
      </c>
      <c r="F189" s="153"/>
    </row>
    <row r="190" spans="1:6" s="155" customFormat="1" x14ac:dyDescent="0.2">
      <c r="A190" s="156" t="s">
        <v>105</v>
      </c>
      <c r="B190" s="156">
        <v>852432</v>
      </c>
      <c r="C190" s="156"/>
      <c r="D190" s="156"/>
      <c r="E190" s="157">
        <v>852439</v>
      </c>
      <c r="F190" s="153"/>
    </row>
    <row r="191" spans="1:6" s="155" customFormat="1" x14ac:dyDescent="0.2">
      <c r="A191" s="156" t="s">
        <v>105</v>
      </c>
      <c r="B191" s="156">
        <v>852439</v>
      </c>
      <c r="C191" s="156"/>
      <c r="D191" s="156"/>
      <c r="E191" s="157">
        <v>852440</v>
      </c>
      <c r="F191" s="153"/>
    </row>
    <row r="192" spans="1:6" s="155" customFormat="1" x14ac:dyDescent="0.2">
      <c r="A192" s="156" t="s">
        <v>105</v>
      </c>
      <c r="B192" s="156">
        <v>852440</v>
      </c>
      <c r="C192" s="156"/>
      <c r="D192" s="156"/>
      <c r="E192" s="157">
        <v>852451</v>
      </c>
      <c r="F192" s="153"/>
    </row>
    <row r="193" spans="1:6" s="155" customFormat="1" x14ac:dyDescent="0.2">
      <c r="A193" s="156" t="s">
        <v>105</v>
      </c>
      <c r="B193" s="156">
        <v>852451</v>
      </c>
      <c r="C193" s="156"/>
      <c r="D193" s="156"/>
      <c r="E193" s="157">
        <v>852452</v>
      </c>
      <c r="F193" s="153"/>
    </row>
    <row r="194" spans="1:6" s="155" customFormat="1" x14ac:dyDescent="0.2">
      <c r="A194" s="156" t="s">
        <v>105</v>
      </c>
      <c r="B194" s="156">
        <v>852452</v>
      </c>
      <c r="C194" s="156"/>
      <c r="D194" s="156"/>
      <c r="E194" s="157">
        <v>852453</v>
      </c>
      <c r="F194" s="153"/>
    </row>
    <row r="195" spans="1:6" s="155" customFormat="1" x14ac:dyDescent="0.2">
      <c r="A195" s="156" t="s">
        <v>105</v>
      </c>
      <c r="B195" s="156">
        <v>852453</v>
      </c>
      <c r="C195" s="156" t="s">
        <v>347</v>
      </c>
      <c r="D195" s="156"/>
      <c r="E195" s="157">
        <v>852460</v>
      </c>
      <c r="F195" s="153"/>
    </row>
    <row r="196" spans="1:6" s="155" customFormat="1" x14ac:dyDescent="0.2">
      <c r="A196" s="156" t="s">
        <v>105</v>
      </c>
      <c r="B196" s="156">
        <v>852460</v>
      </c>
      <c r="C196" s="156" t="s">
        <v>348</v>
      </c>
      <c r="D196" s="156"/>
      <c r="E196" s="157">
        <v>852491</v>
      </c>
      <c r="F196" s="153"/>
    </row>
    <row r="197" spans="1:6" s="155" customFormat="1" x14ac:dyDescent="0.2">
      <c r="A197" s="156" t="s">
        <v>105</v>
      </c>
      <c r="B197" s="156">
        <v>852491</v>
      </c>
      <c r="C197" s="156" t="s">
        <v>307</v>
      </c>
      <c r="D197" s="156"/>
      <c r="E197" s="157">
        <v>852499</v>
      </c>
    </row>
    <row r="198" spans="1:6" s="155" customFormat="1" x14ac:dyDescent="0.2">
      <c r="A198" s="156" t="s">
        <v>105</v>
      </c>
      <c r="B198" s="156">
        <v>852499</v>
      </c>
      <c r="C198" s="156" t="s">
        <v>315</v>
      </c>
      <c r="D198" s="156"/>
      <c r="E198" s="156"/>
    </row>
    <row r="199" spans="1:6" s="155" customFormat="1" x14ac:dyDescent="0.2"/>
    <row r="200" spans="1:6" s="143" customFormat="1" x14ac:dyDescent="0.2">
      <c r="B200" s="150" t="s">
        <v>107</v>
      </c>
      <c r="C200" s="150" t="s">
        <v>108</v>
      </c>
    </row>
    <row r="201" spans="1:6" s="155" customFormat="1" x14ac:dyDescent="0.2">
      <c r="A201" s="155" t="s">
        <v>107</v>
      </c>
      <c r="B201" s="155">
        <v>852610</v>
      </c>
      <c r="C201" s="155" t="s">
        <v>316</v>
      </c>
    </row>
    <row r="202" spans="1:6" s="155" customFormat="1" x14ac:dyDescent="0.2">
      <c r="A202" s="155" t="s">
        <v>107</v>
      </c>
      <c r="B202" s="155">
        <v>852691</v>
      </c>
      <c r="C202" s="155" t="s">
        <v>349</v>
      </c>
    </row>
    <row r="203" spans="1:6" s="155" customFormat="1" x14ac:dyDescent="0.2">
      <c r="A203" s="155" t="s">
        <v>107</v>
      </c>
      <c r="B203" s="155">
        <v>852692</v>
      </c>
      <c r="C203" s="155" t="s">
        <v>350</v>
      </c>
    </row>
    <row r="204" spans="1:6" s="155" customFormat="1" x14ac:dyDescent="0.2">
      <c r="A204" s="155" t="s">
        <v>107</v>
      </c>
      <c r="B204" s="155">
        <v>852910</v>
      </c>
      <c r="C204" s="155" t="s">
        <v>351</v>
      </c>
    </row>
    <row r="205" spans="1:6" s="155" customFormat="1" x14ac:dyDescent="0.2">
      <c r="A205" s="155" t="s">
        <v>107</v>
      </c>
      <c r="B205" s="155">
        <v>852990</v>
      </c>
      <c r="C205" s="155" t="s">
        <v>352</v>
      </c>
    </row>
    <row r="206" spans="1:6" s="155" customFormat="1" x14ac:dyDescent="0.2">
      <c r="A206" s="155" t="s">
        <v>107</v>
      </c>
      <c r="B206" s="155">
        <v>901410</v>
      </c>
    </row>
    <row r="207" spans="1:6" s="155" customFormat="1" x14ac:dyDescent="0.2">
      <c r="A207" s="155" t="s">
        <v>107</v>
      </c>
      <c r="B207" s="155">
        <v>901420</v>
      </c>
    </row>
    <row r="208" spans="1:6" s="155" customFormat="1" x14ac:dyDescent="0.2">
      <c r="A208" s="155" t="s">
        <v>107</v>
      </c>
      <c r="B208" s="155">
        <v>901480</v>
      </c>
      <c r="C208" s="155" t="s">
        <v>304</v>
      </c>
    </row>
    <row r="209" spans="1:3" s="155" customFormat="1" x14ac:dyDescent="0.2">
      <c r="A209" s="155" t="s">
        <v>107</v>
      </c>
      <c r="B209" s="155">
        <v>901490</v>
      </c>
      <c r="C209" s="155" t="s">
        <v>306</v>
      </c>
    </row>
  </sheetData>
  <hyperlinks>
    <hyperlink ref="A1" location="INDICE!A1" display="INDIC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zoomScale="70" zoomScaleNormal="70" workbookViewId="0">
      <selection activeCell="U47" sqref="U47:U63"/>
    </sheetView>
  </sheetViews>
  <sheetFormatPr baseColWidth="10" defaultColWidth="10.85546875" defaultRowHeight="12.75" x14ac:dyDescent="0.2"/>
  <cols>
    <col min="1" max="1" width="10.85546875" style="1"/>
    <col min="2" max="2" width="16.7109375" style="1" customWidth="1"/>
    <col min="3" max="6" width="11.42578125" style="1" bestFit="1" customWidth="1"/>
    <col min="7" max="7" width="12.140625" style="1" bestFit="1" customWidth="1"/>
    <col min="8" max="8" width="12.42578125" style="1" bestFit="1" customWidth="1"/>
    <col min="9" max="10" width="12.140625" style="1" bestFit="1" customWidth="1"/>
    <col min="11" max="11" width="11.42578125" style="1" bestFit="1" customWidth="1"/>
    <col min="12" max="20" width="11.42578125" style="1" customWidth="1"/>
    <col min="21" max="21" width="9.85546875" style="1" bestFit="1" customWidth="1"/>
    <col min="22" max="16384" width="10.85546875" style="1"/>
  </cols>
  <sheetData>
    <row r="1" spans="1:21" x14ac:dyDescent="0.2">
      <c r="A1" s="5" t="s">
        <v>75</v>
      </c>
    </row>
    <row r="2" spans="1:21" x14ac:dyDescent="0.2">
      <c r="B2" s="110"/>
      <c r="C2" s="201" t="s">
        <v>51</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768</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110</v>
      </c>
      <c r="D5" s="209"/>
      <c r="E5" s="209"/>
      <c r="F5" s="209"/>
      <c r="G5" s="209"/>
      <c r="H5" s="209"/>
      <c r="I5" s="209"/>
      <c r="J5" s="209"/>
      <c r="K5" s="209"/>
      <c r="L5" s="209"/>
      <c r="M5" s="209"/>
      <c r="N5" s="209"/>
      <c r="O5" s="209"/>
      <c r="P5" s="209"/>
      <c r="Q5" s="209"/>
      <c r="R5" s="209"/>
      <c r="S5" s="209"/>
      <c r="T5" s="209"/>
      <c r="U5" s="209"/>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11"/>
      <c r="O8" s="205"/>
      <c r="P8" s="205"/>
      <c r="Q8" s="205"/>
      <c r="R8" s="205"/>
      <c r="S8" s="205"/>
      <c r="T8" s="205"/>
      <c r="U8" s="205"/>
    </row>
    <row r="9" spans="1:21" ht="13.5" thickTop="1" x14ac:dyDescent="0.2">
      <c r="B9" s="85" t="s">
        <v>41</v>
      </c>
      <c r="C9" s="10">
        <v>109.0104645</v>
      </c>
      <c r="D9" s="10">
        <v>199.9301825</v>
      </c>
      <c r="E9" s="10">
        <v>175.93446950000001</v>
      </c>
      <c r="F9" s="10">
        <v>338.25588199999999</v>
      </c>
      <c r="G9" s="10">
        <v>1265.5630659999999</v>
      </c>
      <c r="H9" s="10">
        <v>2985.054693</v>
      </c>
      <c r="I9" s="10">
        <v>4412.5316929999999</v>
      </c>
      <c r="J9" s="10">
        <v>3538.730157</v>
      </c>
      <c r="K9" s="10">
        <v>3421.2095669999999</v>
      </c>
      <c r="L9" s="10">
        <v>5236.3693030000004</v>
      </c>
      <c r="M9" s="10">
        <v>5259.6808030000002</v>
      </c>
      <c r="N9" s="130">
        <v>5789.8036490000004</v>
      </c>
      <c r="O9" s="131">
        <v>3107.186134</v>
      </c>
      <c r="P9" s="131">
        <v>6347.4209270000001</v>
      </c>
      <c r="Q9" s="131">
        <v>7398.3957970000001</v>
      </c>
      <c r="R9" s="16">
        <v>8528.8778170000005</v>
      </c>
      <c r="S9" s="16">
        <v>8770.7419539999992</v>
      </c>
      <c r="T9" s="16">
        <v>7186.6632259999997</v>
      </c>
      <c r="U9" s="10">
        <f>(SUM(C9:N9)+P9+Q9+R9)</f>
        <v>55006.768470499999</v>
      </c>
    </row>
    <row r="10" spans="1:21" x14ac:dyDescent="0.2">
      <c r="B10" s="85" t="s">
        <v>34</v>
      </c>
      <c r="C10" s="10">
        <v>36.0289705</v>
      </c>
      <c r="D10" s="10">
        <v>127.9681705</v>
      </c>
      <c r="E10" s="10">
        <v>160.73859250000001</v>
      </c>
      <c r="F10" s="10">
        <v>278.43167949999997</v>
      </c>
      <c r="G10" s="10">
        <v>775.35629649999998</v>
      </c>
      <c r="H10" s="10">
        <v>1002.115531</v>
      </c>
      <c r="I10" s="10">
        <v>1346.46946</v>
      </c>
      <c r="J10" s="10">
        <v>1852.1911545</v>
      </c>
      <c r="K10" s="10">
        <v>1881.5959705</v>
      </c>
      <c r="L10" s="10">
        <v>3301.9639149999998</v>
      </c>
      <c r="M10" s="10">
        <v>4792.2664880000002</v>
      </c>
      <c r="N10" s="131">
        <v>4125.1044169999996</v>
      </c>
      <c r="O10" s="131">
        <v>1734.2245759999998</v>
      </c>
      <c r="P10" s="131">
        <v>3831.556611</v>
      </c>
      <c r="Q10" s="131">
        <v>4955.7933940000003</v>
      </c>
      <c r="R10" s="16">
        <v>4108.2163380000002</v>
      </c>
      <c r="S10" s="16">
        <v>3845.4320090000001</v>
      </c>
      <c r="T10" s="16">
        <v>3366.3997530000001</v>
      </c>
      <c r="U10" s="10">
        <f t="shared" ref="U10:U25" si="0">(SUM(C10:N10)+P10+Q10+R10)</f>
        <v>32575.796988499998</v>
      </c>
    </row>
    <row r="11" spans="1:21" x14ac:dyDescent="0.2">
      <c r="B11" s="85" t="s">
        <v>29</v>
      </c>
      <c r="C11" s="10">
        <v>117.23192899999999</v>
      </c>
      <c r="D11" s="10">
        <v>202.60886450000001</v>
      </c>
      <c r="E11" s="10">
        <v>501.46672599999999</v>
      </c>
      <c r="F11" s="10">
        <v>452.80639000000002</v>
      </c>
      <c r="G11" s="10">
        <v>784.78348300000005</v>
      </c>
      <c r="H11" s="10">
        <v>904.06627600000002</v>
      </c>
      <c r="I11" s="10">
        <v>1075.7989035000001</v>
      </c>
      <c r="J11" s="10">
        <v>1069.3983255000001</v>
      </c>
      <c r="K11" s="10">
        <v>1263.0339550000001</v>
      </c>
      <c r="L11" s="10">
        <v>2035.546106</v>
      </c>
      <c r="M11" s="10">
        <v>2474.206314</v>
      </c>
      <c r="N11" s="131">
        <v>2317.1087419999999</v>
      </c>
      <c r="O11" s="131">
        <v>1275.718885</v>
      </c>
      <c r="P11" s="131">
        <v>2607.225359</v>
      </c>
      <c r="Q11" s="131">
        <v>2755.0221849999998</v>
      </c>
      <c r="R11" s="16">
        <v>1779.1382860000001</v>
      </c>
      <c r="S11" s="16">
        <v>1341.9447270000001</v>
      </c>
      <c r="T11" s="16">
        <v>1178.229642</v>
      </c>
      <c r="U11" s="10">
        <f t="shared" si="0"/>
        <v>20339.441844500005</v>
      </c>
    </row>
    <row r="12" spans="1:21" x14ac:dyDescent="0.2">
      <c r="B12" s="85" t="s">
        <v>758</v>
      </c>
      <c r="C12" s="10">
        <v>23.982438500000001</v>
      </c>
      <c r="D12" s="10">
        <v>86.390633500000007</v>
      </c>
      <c r="E12" s="10">
        <v>133.64007050000001</v>
      </c>
      <c r="F12" s="10">
        <v>195.79369800000001</v>
      </c>
      <c r="G12" s="10">
        <v>786.71655099999998</v>
      </c>
      <c r="H12" s="10">
        <v>942.73069599999997</v>
      </c>
      <c r="I12" s="10">
        <v>1276.7258099999999</v>
      </c>
      <c r="J12" s="10">
        <v>414.58840950000001</v>
      </c>
      <c r="K12" s="10">
        <v>495.433133</v>
      </c>
      <c r="L12" s="10">
        <v>962.46574799999996</v>
      </c>
      <c r="M12" s="10">
        <v>1326.342731</v>
      </c>
      <c r="N12" s="131">
        <v>992.59011599999997</v>
      </c>
      <c r="O12" s="131">
        <v>487.88131900000002</v>
      </c>
      <c r="P12" s="131">
        <v>984.53740100000005</v>
      </c>
      <c r="Q12" s="131">
        <v>1346.052584</v>
      </c>
      <c r="R12" s="16">
        <v>1023.070111</v>
      </c>
      <c r="S12" s="16">
        <v>854.34311000000002</v>
      </c>
      <c r="T12" s="16">
        <v>901.06675600000005</v>
      </c>
      <c r="U12" s="10">
        <f t="shared" si="0"/>
        <v>10991.060131000002</v>
      </c>
    </row>
    <row r="13" spans="1:21" x14ac:dyDescent="0.2">
      <c r="B13" s="85" t="s">
        <v>26</v>
      </c>
      <c r="C13" s="10">
        <v>0.99840799999999996</v>
      </c>
      <c r="D13" s="10">
        <v>26.858795499999999</v>
      </c>
      <c r="E13" s="10">
        <v>16.757287000000002</v>
      </c>
      <c r="F13" s="10">
        <v>35.665013500000001</v>
      </c>
      <c r="G13" s="10">
        <v>125.775454</v>
      </c>
      <c r="H13" s="10">
        <v>110.6067535</v>
      </c>
      <c r="I13" s="10">
        <v>162.44142600000001</v>
      </c>
      <c r="J13" s="10">
        <v>415.02297600000003</v>
      </c>
      <c r="K13" s="10">
        <v>422.53020800000002</v>
      </c>
      <c r="L13" s="10">
        <v>559.25201400000003</v>
      </c>
      <c r="M13" s="10">
        <v>931.14588600000002</v>
      </c>
      <c r="N13" s="131">
        <v>976.16333799999995</v>
      </c>
      <c r="O13" s="131">
        <v>123.42422099999999</v>
      </c>
      <c r="P13" s="131">
        <v>1163.441186</v>
      </c>
      <c r="Q13" s="131">
        <v>1010.313636</v>
      </c>
      <c r="R13" s="16">
        <v>797.26172399999996</v>
      </c>
      <c r="S13" s="16">
        <v>939.81905099999994</v>
      </c>
      <c r="T13" s="16">
        <v>752.78384100000005</v>
      </c>
      <c r="U13" s="10">
        <f t="shared" si="0"/>
        <v>6754.2341055000006</v>
      </c>
    </row>
    <row r="14" spans="1:21" x14ac:dyDescent="0.2">
      <c r="B14" s="85" t="s">
        <v>44</v>
      </c>
      <c r="C14" s="10">
        <v>2.9194019999999998</v>
      </c>
      <c r="D14" s="10">
        <v>6.3478335000000001</v>
      </c>
      <c r="E14" s="10">
        <v>23.527056999999999</v>
      </c>
      <c r="F14" s="10">
        <v>57.047758000000002</v>
      </c>
      <c r="G14" s="10">
        <v>152.2704305</v>
      </c>
      <c r="H14" s="10">
        <v>197.41729000000001</v>
      </c>
      <c r="I14" s="10">
        <v>244.56101749999999</v>
      </c>
      <c r="J14" s="10">
        <v>288.79062299999998</v>
      </c>
      <c r="K14" s="10">
        <v>280.57183750000002</v>
      </c>
      <c r="L14" s="10">
        <v>349.56026600000001</v>
      </c>
      <c r="M14" s="10">
        <v>451.66093799999999</v>
      </c>
      <c r="N14" s="131">
        <v>379.00458300000003</v>
      </c>
      <c r="O14" s="131">
        <v>342.93155200000001</v>
      </c>
      <c r="P14" s="131">
        <v>470.65312299999999</v>
      </c>
      <c r="Q14" s="131">
        <v>478.40779500000002</v>
      </c>
      <c r="R14" s="16">
        <v>614.31730700000003</v>
      </c>
      <c r="S14" s="16">
        <v>453.71908300000001</v>
      </c>
      <c r="T14" s="16">
        <v>515.70853</v>
      </c>
      <c r="U14" s="10">
        <f t="shared" si="0"/>
        <v>3997.0572609999999</v>
      </c>
    </row>
    <row r="15" spans="1:21" x14ac:dyDescent="0.2">
      <c r="A15" s="1" t="s">
        <v>109</v>
      </c>
      <c r="B15" s="85" t="s">
        <v>792</v>
      </c>
      <c r="C15" s="10">
        <v>9.3372320000000002</v>
      </c>
      <c r="D15" s="10">
        <v>38.782072999999997</v>
      </c>
      <c r="E15" s="10">
        <v>80.539882000000006</v>
      </c>
      <c r="F15" s="10">
        <v>194.84920600000001</v>
      </c>
      <c r="G15" s="10">
        <v>582.729018</v>
      </c>
      <c r="H15" s="10">
        <v>867.09375199999999</v>
      </c>
      <c r="I15" s="10">
        <v>1261.868115</v>
      </c>
      <c r="J15" s="10">
        <v>1117.1534039999999</v>
      </c>
      <c r="K15" s="10">
        <v>1304.3301300000001</v>
      </c>
      <c r="L15" s="10">
        <v>943.28675199999998</v>
      </c>
      <c r="M15" s="10">
        <v>1344.5178880000001</v>
      </c>
      <c r="N15" s="131">
        <v>1494.7436290000001</v>
      </c>
      <c r="O15" s="185" t="s">
        <v>28</v>
      </c>
      <c r="P15" s="131">
        <v>1695.509147</v>
      </c>
      <c r="Q15" s="131">
        <v>1785.6198710000001</v>
      </c>
      <c r="R15" s="16">
        <v>1575.094529</v>
      </c>
      <c r="S15" s="16">
        <v>1182.0725990000001</v>
      </c>
      <c r="T15" s="16">
        <v>1152.397303</v>
      </c>
      <c r="U15" s="10">
        <f t="shared" si="0"/>
        <v>14295.454628000001</v>
      </c>
    </row>
    <row r="16" spans="1:21" x14ac:dyDescent="0.2">
      <c r="B16" s="85" t="s">
        <v>793</v>
      </c>
      <c r="C16" s="10">
        <v>0</v>
      </c>
      <c r="D16" s="10">
        <v>0</v>
      </c>
      <c r="E16" s="10">
        <v>2.138E-2</v>
      </c>
      <c r="F16" s="10">
        <v>3.6498000000000003E-2</v>
      </c>
      <c r="G16" s="10">
        <v>1.509053</v>
      </c>
      <c r="H16" s="10">
        <v>3.5829840000000002</v>
      </c>
      <c r="I16" s="10">
        <v>5.1578660000000003</v>
      </c>
      <c r="J16" s="10">
        <v>1.4617020000000001</v>
      </c>
      <c r="K16" s="10">
        <v>1.688029</v>
      </c>
      <c r="L16" s="10">
        <v>1.496956</v>
      </c>
      <c r="M16" s="10">
        <v>2.237603</v>
      </c>
      <c r="N16" s="131">
        <v>4.4101650000000001</v>
      </c>
      <c r="O16" s="185" t="s">
        <v>28</v>
      </c>
      <c r="P16" s="131">
        <v>1.719212</v>
      </c>
      <c r="Q16" s="131">
        <v>8.1479680000000005</v>
      </c>
      <c r="R16" s="16">
        <v>4.6144769999999999</v>
      </c>
      <c r="S16" s="16">
        <v>4.7553270000000003</v>
      </c>
      <c r="T16" s="16">
        <v>4.9148579999999997</v>
      </c>
      <c r="U16" s="10">
        <f t="shared" si="0"/>
        <v>36.083893000000003</v>
      </c>
    </row>
    <row r="17" spans="1:21" x14ac:dyDescent="0.2">
      <c r="B17" s="85" t="s">
        <v>794</v>
      </c>
      <c r="C17" s="10">
        <v>0</v>
      </c>
      <c r="D17" s="10">
        <v>1.5023E-2</v>
      </c>
      <c r="E17" s="10">
        <v>1.5346E-2</v>
      </c>
      <c r="F17" s="10">
        <v>2.3637999999999999E-2</v>
      </c>
      <c r="G17" s="10">
        <v>0.36765100000000001</v>
      </c>
      <c r="H17" s="10">
        <v>0.24562300000000001</v>
      </c>
      <c r="I17" s="10">
        <v>0.42123899999999997</v>
      </c>
      <c r="J17" s="10">
        <v>1.087939</v>
      </c>
      <c r="K17" s="10">
        <v>0.64227999999999996</v>
      </c>
      <c r="L17" s="10">
        <v>0.72394999999999998</v>
      </c>
      <c r="M17" s="10">
        <v>0.97125600000000001</v>
      </c>
      <c r="N17" s="131">
        <v>2.558176</v>
      </c>
      <c r="O17" s="185" t="s">
        <v>28</v>
      </c>
      <c r="P17" s="131">
        <v>2.4180220000000001</v>
      </c>
      <c r="Q17" s="131">
        <v>1.742966</v>
      </c>
      <c r="R17" s="16">
        <v>2.0739779999999999</v>
      </c>
      <c r="S17" s="16">
        <v>1.5590809999999999</v>
      </c>
      <c r="T17" s="16">
        <v>2.454507</v>
      </c>
      <c r="U17" s="10">
        <f t="shared" si="0"/>
        <v>13.307086999999999</v>
      </c>
    </row>
    <row r="18" spans="1:21" x14ac:dyDescent="0.2">
      <c r="B18" s="85" t="s">
        <v>795</v>
      </c>
      <c r="C18" s="10">
        <v>2.0539999999999999E-2</v>
      </c>
      <c r="D18" s="10">
        <v>2.8730000000000001E-3</v>
      </c>
      <c r="E18" s="10">
        <v>4.4330000000000003E-3</v>
      </c>
      <c r="F18" s="10">
        <v>1.8773000000000001E-2</v>
      </c>
      <c r="G18" s="10">
        <v>0.145479</v>
      </c>
      <c r="H18" s="10">
        <v>0.244033</v>
      </c>
      <c r="I18" s="10">
        <v>0.53209399999999996</v>
      </c>
      <c r="J18" s="10">
        <v>0.832646</v>
      </c>
      <c r="K18" s="10">
        <v>2.2905090000000001</v>
      </c>
      <c r="L18" s="10">
        <v>1.4837089999999999</v>
      </c>
      <c r="M18" s="10">
        <v>2.285628</v>
      </c>
      <c r="N18" s="131">
        <v>4.4549320000000003</v>
      </c>
      <c r="O18" s="185" t="s">
        <v>28</v>
      </c>
      <c r="P18" s="131">
        <v>3.6065160000000001</v>
      </c>
      <c r="Q18" s="131">
        <v>5.2550530000000002</v>
      </c>
      <c r="R18" s="16">
        <v>4.4893919999999996</v>
      </c>
      <c r="S18" s="16">
        <v>4.6113439999999999</v>
      </c>
      <c r="T18" s="16">
        <v>4.0023369999999998</v>
      </c>
      <c r="U18" s="10">
        <f t="shared" si="0"/>
        <v>25.666609999999999</v>
      </c>
    </row>
    <row r="19" spans="1:21" x14ac:dyDescent="0.2">
      <c r="B19" s="85" t="s">
        <v>796</v>
      </c>
      <c r="C19" s="10">
        <v>0</v>
      </c>
      <c r="D19" s="10">
        <v>0</v>
      </c>
      <c r="E19" s="10">
        <v>0</v>
      </c>
      <c r="F19" s="10">
        <v>8.1599999999999999E-4</v>
      </c>
      <c r="G19" s="10">
        <v>1.1930689999999999</v>
      </c>
      <c r="H19" s="10">
        <v>7.8357999999999997E-2</v>
      </c>
      <c r="I19" s="10">
        <v>0.13319</v>
      </c>
      <c r="J19" s="10">
        <v>0.21021999999999999</v>
      </c>
      <c r="K19" s="10">
        <v>0.191936</v>
      </c>
      <c r="L19" s="10">
        <v>0.370444</v>
      </c>
      <c r="M19" s="10">
        <v>0.35769699999999999</v>
      </c>
      <c r="N19" s="131">
        <v>0.92046700000000004</v>
      </c>
      <c r="O19" s="185" t="s">
        <v>28</v>
      </c>
      <c r="P19" s="131">
        <v>2.5035729999999998</v>
      </c>
      <c r="Q19" s="131">
        <v>1.9819830000000001</v>
      </c>
      <c r="R19" s="16">
        <v>2.2136230000000001</v>
      </c>
      <c r="S19" s="16">
        <v>1.95</v>
      </c>
      <c r="T19" s="16">
        <v>2.1575329999999999</v>
      </c>
      <c r="U19" s="10">
        <f t="shared" si="0"/>
        <v>10.155375999999999</v>
      </c>
    </row>
    <row r="20" spans="1:21" x14ac:dyDescent="0.2">
      <c r="B20" s="85" t="s">
        <v>797</v>
      </c>
      <c r="C20" s="10">
        <v>0</v>
      </c>
      <c r="D20" s="10">
        <v>0</v>
      </c>
      <c r="E20" s="10">
        <v>0</v>
      </c>
      <c r="F20" s="10">
        <v>1.16E-4</v>
      </c>
      <c r="G20" s="10">
        <v>6.8669999999999998E-3</v>
      </c>
      <c r="H20" s="10">
        <v>2.8572E-2</v>
      </c>
      <c r="I20" s="10">
        <v>3.7829000000000002E-2</v>
      </c>
      <c r="J20" s="10">
        <v>8.0641000000000004E-2</v>
      </c>
      <c r="K20" s="10">
        <v>0.25096000000000002</v>
      </c>
      <c r="L20" s="10">
        <v>8.3505999999999997E-2</v>
      </c>
      <c r="M20" s="10">
        <v>0.19662099999999999</v>
      </c>
      <c r="N20" s="131">
        <v>0.56978499999999999</v>
      </c>
      <c r="O20" s="185" t="s">
        <v>28</v>
      </c>
      <c r="P20" s="131">
        <v>0.63286699999999996</v>
      </c>
      <c r="Q20" s="131">
        <v>1.243584</v>
      </c>
      <c r="R20" s="16">
        <v>1.194177</v>
      </c>
      <c r="S20" s="16">
        <v>1.0428630000000001</v>
      </c>
      <c r="T20" s="16">
        <v>0.69611100000000004</v>
      </c>
      <c r="U20" s="10">
        <f t="shared" si="0"/>
        <v>4.3255249999999998</v>
      </c>
    </row>
    <row r="21" spans="1:21" x14ac:dyDescent="0.2">
      <c r="B21" s="85" t="s">
        <v>798</v>
      </c>
      <c r="C21" s="10">
        <v>0.17916899999999999</v>
      </c>
      <c r="D21" s="10">
        <v>0.428309</v>
      </c>
      <c r="E21" s="10">
        <v>0.52293699999999999</v>
      </c>
      <c r="F21" s="10">
        <v>0.89064200000000004</v>
      </c>
      <c r="G21" s="10">
        <v>3.136358</v>
      </c>
      <c r="H21" s="10">
        <v>2.7128489999999998</v>
      </c>
      <c r="I21" s="10">
        <v>2.2606090000000001</v>
      </c>
      <c r="J21" s="10">
        <v>42.165421000000002</v>
      </c>
      <c r="K21" s="10">
        <v>54.623863999999998</v>
      </c>
      <c r="L21" s="10">
        <v>39.820549999999997</v>
      </c>
      <c r="M21" s="10">
        <v>51.957667999999998</v>
      </c>
      <c r="N21" s="131">
        <v>77.220813000000007</v>
      </c>
      <c r="O21" s="185" t="s">
        <v>28</v>
      </c>
      <c r="P21" s="131">
        <v>75.030702000000005</v>
      </c>
      <c r="Q21" s="131">
        <v>40.374287000000002</v>
      </c>
      <c r="R21" s="16">
        <v>22.206178000000001</v>
      </c>
      <c r="S21" s="16">
        <v>18.834838000000001</v>
      </c>
      <c r="T21" s="16">
        <v>14.324039000000001</v>
      </c>
      <c r="U21" s="10">
        <f t="shared" si="0"/>
        <v>413.53035600000004</v>
      </c>
    </row>
    <row r="22" spans="1:21" x14ac:dyDescent="0.2">
      <c r="B22" s="85" t="s">
        <v>799</v>
      </c>
      <c r="C22" s="10">
        <v>0.199709</v>
      </c>
      <c r="D22" s="10">
        <v>0.44620500000000002</v>
      </c>
      <c r="E22" s="10">
        <v>0.56409599999999993</v>
      </c>
      <c r="F22" s="10">
        <v>0.9704830000000001</v>
      </c>
      <c r="G22" s="10">
        <v>6.3584770000000006</v>
      </c>
      <c r="H22" s="10">
        <v>6.8924190000000003</v>
      </c>
      <c r="I22" s="10">
        <v>8.5428270000000008</v>
      </c>
      <c r="J22" s="10">
        <v>45.838569</v>
      </c>
      <c r="K22" s="10">
        <v>59.687577999999995</v>
      </c>
      <c r="L22" s="10">
        <v>43.979114999999993</v>
      </c>
      <c r="M22" s="10">
        <v>58.006473</v>
      </c>
      <c r="N22" s="131">
        <v>90.134338000000014</v>
      </c>
      <c r="O22" s="185" t="s">
        <v>28</v>
      </c>
      <c r="P22" s="131">
        <v>85.910892000000004</v>
      </c>
      <c r="Q22" s="131">
        <v>58.745840999999999</v>
      </c>
      <c r="R22" s="16">
        <v>36.791825000000003</v>
      </c>
      <c r="S22" s="16">
        <v>32.753453</v>
      </c>
      <c r="T22" s="16">
        <v>28.549385000000001</v>
      </c>
      <c r="U22" s="10">
        <f t="shared" si="0"/>
        <v>503.06884699999995</v>
      </c>
    </row>
    <row r="23" spans="1:21" x14ac:dyDescent="0.2">
      <c r="B23" s="35" t="s">
        <v>79</v>
      </c>
      <c r="C23" s="10">
        <f>SUM(C9:C14)</f>
        <v>290.17161249999998</v>
      </c>
      <c r="D23" s="10">
        <f t="shared" ref="D23:Q23" si="1">SUM(D9:D14)</f>
        <v>650.10448000000008</v>
      </c>
      <c r="E23" s="10">
        <f t="shared" si="1"/>
        <v>1012.0642025</v>
      </c>
      <c r="F23" s="10">
        <f t="shared" si="1"/>
        <v>1358.0004209999997</v>
      </c>
      <c r="G23" s="10">
        <f t="shared" si="1"/>
        <v>3890.4652810000002</v>
      </c>
      <c r="H23" s="10">
        <f t="shared" si="1"/>
        <v>6141.9912395000001</v>
      </c>
      <c r="I23" s="10">
        <f t="shared" si="1"/>
        <v>8518.5283099999997</v>
      </c>
      <c r="J23" s="10">
        <f t="shared" si="1"/>
        <v>7578.7216455000007</v>
      </c>
      <c r="K23" s="10">
        <f t="shared" si="1"/>
        <v>7764.3746709999996</v>
      </c>
      <c r="L23" s="10">
        <f t="shared" si="1"/>
        <v>12445.157352</v>
      </c>
      <c r="M23" s="10">
        <f t="shared" si="1"/>
        <v>15235.303159999999</v>
      </c>
      <c r="N23" s="10">
        <f t="shared" si="1"/>
        <v>14579.774845</v>
      </c>
      <c r="O23" s="10">
        <f t="shared" si="1"/>
        <v>7071.3666870000006</v>
      </c>
      <c r="P23" s="10">
        <f t="shared" si="1"/>
        <v>15404.834606999999</v>
      </c>
      <c r="Q23" s="10">
        <f t="shared" si="1"/>
        <v>17943.985390999998</v>
      </c>
      <c r="R23" s="10">
        <v>16850.881583000002</v>
      </c>
      <c r="S23" s="10">
        <v>16205.999933999999</v>
      </c>
      <c r="T23" s="10">
        <v>13900.851748000001</v>
      </c>
      <c r="U23" s="10">
        <f t="shared" si="0"/>
        <v>129664.35880099999</v>
      </c>
    </row>
    <row r="24" spans="1:21" x14ac:dyDescent="0.2">
      <c r="B24" s="35" t="s">
        <v>80</v>
      </c>
      <c r="C24" s="10">
        <f>C25-C23</f>
        <v>126.65597350000002</v>
      </c>
      <c r="D24" s="10">
        <f t="shared" ref="D24:Q24" si="2">D25-D23</f>
        <v>540.10683649999999</v>
      </c>
      <c r="E24" s="10">
        <f t="shared" si="2"/>
        <v>570.36114100000009</v>
      </c>
      <c r="F24" s="10">
        <f t="shared" si="2"/>
        <v>856.38979300000028</v>
      </c>
      <c r="G24" s="10">
        <f t="shared" si="2"/>
        <v>2318.9732564999999</v>
      </c>
      <c r="H24" s="10">
        <f t="shared" si="2"/>
        <v>3609.4795024999994</v>
      </c>
      <c r="I24" s="10">
        <f t="shared" si="2"/>
        <v>4805.177342500001</v>
      </c>
      <c r="J24" s="10">
        <f t="shared" si="2"/>
        <v>3161.4088944999994</v>
      </c>
      <c r="K24" s="10">
        <f t="shared" si="2"/>
        <v>3782.1629469999989</v>
      </c>
      <c r="L24" s="10">
        <f t="shared" si="2"/>
        <v>6837.4103619999933</v>
      </c>
      <c r="M24" s="10">
        <f t="shared" si="2"/>
        <v>8612.4066099999873</v>
      </c>
      <c r="N24" s="10">
        <f t="shared" si="2"/>
        <v>9266.8109650000006</v>
      </c>
      <c r="O24" s="10">
        <f t="shared" si="2"/>
        <v>4822.1865239999979</v>
      </c>
      <c r="P24" s="10">
        <f t="shared" si="2"/>
        <v>9234.5152469999903</v>
      </c>
      <c r="Q24" s="10">
        <f t="shared" si="2"/>
        <v>9799.307675</v>
      </c>
      <c r="R24" s="10">
        <v>8159.4613159999972</v>
      </c>
      <c r="S24" s="10">
        <v>6923.1623040000013</v>
      </c>
      <c r="T24" s="10">
        <v>7034.4443049999973</v>
      </c>
      <c r="U24" s="10">
        <f t="shared" si="0"/>
        <v>71680.627861999965</v>
      </c>
    </row>
    <row r="25" spans="1:21" x14ac:dyDescent="0.2">
      <c r="A25" s="105"/>
      <c r="B25" s="35" t="s">
        <v>755</v>
      </c>
      <c r="C25" s="10">
        <v>416.827586</v>
      </c>
      <c r="D25" s="10">
        <v>1190.2113165000001</v>
      </c>
      <c r="E25" s="10">
        <v>1582.4253435000001</v>
      </c>
      <c r="F25" s="10">
        <v>2214.390214</v>
      </c>
      <c r="G25" s="10">
        <v>6209.4385375000002</v>
      </c>
      <c r="H25" s="10">
        <v>9751.4707419999995</v>
      </c>
      <c r="I25" s="10">
        <v>13323.705652500001</v>
      </c>
      <c r="J25" s="10">
        <v>10740.13054</v>
      </c>
      <c r="K25" s="10">
        <v>11546.537617999998</v>
      </c>
      <c r="L25" s="10">
        <v>19282.567713999993</v>
      </c>
      <c r="M25" s="10">
        <v>23847.709769999987</v>
      </c>
      <c r="N25" s="10">
        <v>23846.58581</v>
      </c>
      <c r="O25" s="10">
        <v>11893.553210999999</v>
      </c>
      <c r="P25" s="10">
        <v>24639.349853999989</v>
      </c>
      <c r="Q25" s="10">
        <v>27743.293065999998</v>
      </c>
      <c r="R25" s="16">
        <v>25010.342898999999</v>
      </c>
      <c r="S25" s="16">
        <v>23129.162238000001</v>
      </c>
      <c r="T25" s="16">
        <v>20935.296052999998</v>
      </c>
      <c r="U25" s="10">
        <f t="shared" si="0"/>
        <v>201344.98666299999</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5" t="s">
        <v>41</v>
      </c>
      <c r="C28" s="37">
        <f>IFERROR(C9/C$25*100,"--")</f>
        <v>26.152411251399275</v>
      </c>
      <c r="D28" s="37">
        <f t="shared" ref="D28:T28" si="3">IFERROR(D9/D$25*100,"--")</f>
        <v>16.797872758253177</v>
      </c>
      <c r="E28" s="37">
        <f t="shared" si="3"/>
        <v>11.118026529508752</v>
      </c>
      <c r="F28" s="37">
        <f t="shared" si="3"/>
        <v>15.275351194267877</v>
      </c>
      <c r="G28" s="37">
        <f t="shared" si="3"/>
        <v>20.381280181082715</v>
      </c>
      <c r="H28" s="37">
        <f t="shared" si="3"/>
        <v>30.611327993255856</v>
      </c>
      <c r="I28" s="37">
        <f t="shared" si="3"/>
        <v>33.117901341298783</v>
      </c>
      <c r="J28" s="37">
        <f t="shared" si="3"/>
        <v>32.948669886464899</v>
      </c>
      <c r="K28" s="37">
        <f t="shared" si="3"/>
        <v>29.629744259150435</v>
      </c>
      <c r="L28" s="37">
        <f t="shared" si="3"/>
        <v>27.155975182693982</v>
      </c>
      <c r="M28" s="37">
        <f t="shared" si="3"/>
        <v>22.05528687545749</v>
      </c>
      <c r="N28" s="37">
        <f t="shared" si="3"/>
        <v>24.279381942265555</v>
      </c>
      <c r="O28" s="37">
        <f t="shared" si="3"/>
        <v>26.124960967310045</v>
      </c>
      <c r="P28" s="37">
        <f t="shared" si="3"/>
        <v>25.761316611889214</v>
      </c>
      <c r="Q28" s="37">
        <f t="shared" si="3"/>
        <v>26.667331017264466</v>
      </c>
      <c r="R28" s="37">
        <f t="shared" si="3"/>
        <v>34.101402973331545</v>
      </c>
      <c r="S28" s="37">
        <f t="shared" si="3"/>
        <v>37.920707476339679</v>
      </c>
      <c r="T28" s="37">
        <f t="shared" si="3"/>
        <v>34.327975146881961</v>
      </c>
      <c r="U28" s="37">
        <f t="shared" ref="U28" si="4">U9/U$25*100</f>
        <v>27.31966133458652</v>
      </c>
    </row>
    <row r="29" spans="1:21" x14ac:dyDescent="0.2">
      <c r="B29" s="85" t="s">
        <v>34</v>
      </c>
      <c r="C29" s="37">
        <f t="shared" ref="C29:T29" si="5">IFERROR(C10/C$25*100,"--")</f>
        <v>8.6436147006834627</v>
      </c>
      <c r="D29" s="37">
        <f t="shared" si="5"/>
        <v>10.75171851636482</v>
      </c>
      <c r="E29" s="37">
        <f t="shared" si="5"/>
        <v>10.157736234461415</v>
      </c>
      <c r="F29" s="37">
        <f t="shared" si="5"/>
        <v>12.573740515094237</v>
      </c>
      <c r="G29" s="37">
        <f t="shared" si="5"/>
        <v>12.486737598213967</v>
      </c>
      <c r="H29" s="37">
        <f t="shared" si="5"/>
        <v>10.276557839463598</v>
      </c>
      <c r="I29" s="37">
        <f t="shared" si="5"/>
        <v>10.105818119355964</v>
      </c>
      <c r="J29" s="37">
        <f t="shared" si="5"/>
        <v>17.24551808380534</v>
      </c>
      <c r="K29" s="37">
        <f t="shared" si="5"/>
        <v>16.295759237529037</v>
      </c>
      <c r="L29" s="37">
        <f t="shared" si="5"/>
        <v>17.124088264461939</v>
      </c>
      <c r="M29" s="37">
        <f t="shared" si="5"/>
        <v>20.095290215367307</v>
      </c>
      <c r="N29" s="37">
        <f t="shared" si="5"/>
        <v>17.298511618674354</v>
      </c>
      <c r="O29" s="37">
        <f t="shared" si="5"/>
        <v>14.58121509387175</v>
      </c>
      <c r="P29" s="37">
        <f t="shared" si="5"/>
        <v>15.550558897470177</v>
      </c>
      <c r="Q29" s="37">
        <f t="shared" si="5"/>
        <v>17.863032273098941</v>
      </c>
      <c r="R29" s="37">
        <f t="shared" si="5"/>
        <v>16.426069624836135</v>
      </c>
      <c r="S29" s="37">
        <f t="shared" si="5"/>
        <v>16.62590269993505</v>
      </c>
      <c r="T29" s="37">
        <f t="shared" si="5"/>
        <v>16.080019811888928</v>
      </c>
      <c r="U29" s="37">
        <f t="shared" ref="U29" si="6">U10/U$25*100</f>
        <v>16.179095158213972</v>
      </c>
    </row>
    <row r="30" spans="1:21" x14ac:dyDescent="0.2">
      <c r="B30" s="85" t="s">
        <v>29</v>
      </c>
      <c r="C30" s="37">
        <f t="shared" ref="C30:T30" si="7">IFERROR(C11/C$25*100,"--")</f>
        <v>28.124800981862073</v>
      </c>
      <c r="D30" s="37">
        <f t="shared" si="7"/>
        <v>17.022932120642462</v>
      </c>
      <c r="E30" s="37">
        <f t="shared" si="7"/>
        <v>31.689755732226743</v>
      </c>
      <c r="F30" s="37">
        <f t="shared" si="7"/>
        <v>20.44835581087878</v>
      </c>
      <c r="G30" s="37">
        <f t="shared" si="7"/>
        <v>12.638557870579453</v>
      </c>
      <c r="H30" s="37">
        <f t="shared" si="7"/>
        <v>9.2710761270722788</v>
      </c>
      <c r="I30" s="37">
        <f t="shared" si="7"/>
        <v>8.0743220509238878</v>
      </c>
      <c r="J30" s="37">
        <f t="shared" si="7"/>
        <v>9.95703284533821</v>
      </c>
      <c r="K30" s="37">
        <f t="shared" si="7"/>
        <v>10.938638029733221</v>
      </c>
      <c r="L30" s="37">
        <f t="shared" si="7"/>
        <v>10.556405849009952</v>
      </c>
      <c r="M30" s="37">
        <f t="shared" si="7"/>
        <v>10.375026943310546</v>
      </c>
      <c r="N30" s="37">
        <f t="shared" si="7"/>
        <v>9.7167316129100829</v>
      </c>
      <c r="O30" s="37">
        <f t="shared" si="7"/>
        <v>10.726137617311242</v>
      </c>
      <c r="P30" s="37">
        <f t="shared" si="7"/>
        <v>10.581550951827323</v>
      </c>
      <c r="Q30" s="37">
        <f t="shared" si="7"/>
        <v>9.9304079672370928</v>
      </c>
      <c r="R30" s="37">
        <f t="shared" si="7"/>
        <v>7.1136101299560206</v>
      </c>
      <c r="S30" s="37">
        <f t="shared" si="7"/>
        <v>5.8019599378106967</v>
      </c>
      <c r="T30" s="37">
        <f t="shared" si="7"/>
        <v>5.6279578708473119</v>
      </c>
      <c r="U30" s="37">
        <f t="shared" ref="U30" si="8">U11/U$25*100</f>
        <v>10.10178707778954</v>
      </c>
    </row>
    <row r="31" spans="1:21" x14ac:dyDescent="0.2">
      <c r="B31" s="85" t="s">
        <v>31</v>
      </c>
      <c r="C31" s="37">
        <f t="shared" ref="C31:T31" si="9">IFERROR(C12/C$25*100,"--")</f>
        <v>5.7535631770782079</v>
      </c>
      <c r="D31" s="37">
        <f t="shared" si="9"/>
        <v>7.2584281717338222</v>
      </c>
      <c r="E31" s="37">
        <f t="shared" si="9"/>
        <v>8.4452685903282863</v>
      </c>
      <c r="F31" s="37">
        <f t="shared" si="9"/>
        <v>8.8418787602174618</v>
      </c>
      <c r="G31" s="37">
        <f t="shared" si="9"/>
        <v>12.669688994405318</v>
      </c>
      <c r="H31" s="37">
        <f t="shared" si="9"/>
        <v>9.6675744709935767</v>
      </c>
      <c r="I31" s="37">
        <f t="shared" si="9"/>
        <v>9.5823627697782463</v>
      </c>
      <c r="J31" s="37">
        <f t="shared" si="9"/>
        <v>3.8601803577333427</v>
      </c>
      <c r="K31" s="37">
        <f t="shared" si="9"/>
        <v>4.2907506075904944</v>
      </c>
      <c r="L31" s="37">
        <f t="shared" si="9"/>
        <v>4.9913775088221657</v>
      </c>
      <c r="M31" s="37">
        <f t="shared" si="9"/>
        <v>5.5617195269145574</v>
      </c>
      <c r="N31" s="37">
        <f t="shared" si="9"/>
        <v>4.1623992797482989</v>
      </c>
      <c r="O31" s="37">
        <f t="shared" si="9"/>
        <v>4.1020652982724535</v>
      </c>
      <c r="P31" s="37">
        <f t="shared" si="9"/>
        <v>3.995792936233538</v>
      </c>
      <c r="Q31" s="37">
        <f t="shared" si="9"/>
        <v>4.8518125833072654</v>
      </c>
      <c r="R31" s="37">
        <f t="shared" si="9"/>
        <v>4.0905881024162438</v>
      </c>
      <c r="S31" s="37">
        <f t="shared" si="9"/>
        <v>3.6937918512083376</v>
      </c>
      <c r="T31" s="37">
        <f t="shared" si="9"/>
        <v>4.3040554751117472</v>
      </c>
      <c r="U31" s="37">
        <f t="shared" ref="U31" si="10">U12/U$25*100</f>
        <v>5.458819865923072</v>
      </c>
    </row>
    <row r="32" spans="1:21" x14ac:dyDescent="0.2">
      <c r="B32" s="85" t="s">
        <v>26</v>
      </c>
      <c r="C32" s="37">
        <f t="shared" ref="C32:T32" si="11">IFERROR(C13/C$25*100,"--")</f>
        <v>0.23952541375224626</v>
      </c>
      <c r="D32" s="37">
        <f t="shared" si="11"/>
        <v>2.2566409113788657</v>
      </c>
      <c r="E32" s="37">
        <f t="shared" si="11"/>
        <v>1.0589622486035468</v>
      </c>
      <c r="F32" s="37">
        <f t="shared" si="11"/>
        <v>1.6106020192157515</v>
      </c>
      <c r="G32" s="37">
        <f t="shared" si="11"/>
        <v>2.0255527652044174</v>
      </c>
      <c r="H32" s="37">
        <f t="shared" si="11"/>
        <v>1.1342571436287248</v>
      </c>
      <c r="I32" s="37">
        <f t="shared" si="11"/>
        <v>1.2191910436682472</v>
      </c>
      <c r="J32" s="37">
        <f t="shared" si="11"/>
        <v>3.8642265515703871</v>
      </c>
      <c r="K32" s="37">
        <f t="shared" si="11"/>
        <v>3.6593671798315888</v>
      </c>
      <c r="L32" s="37">
        <f t="shared" si="11"/>
        <v>2.9002984576268775</v>
      </c>
      <c r="M32" s="37">
        <f t="shared" si="11"/>
        <v>3.9045505626345962</v>
      </c>
      <c r="N32" s="37">
        <f t="shared" si="11"/>
        <v>4.0935140391906693</v>
      </c>
      <c r="O32" s="37">
        <f t="shared" si="11"/>
        <v>1.0377405205187005</v>
      </c>
      <c r="P32" s="37">
        <f t="shared" si="11"/>
        <v>4.7218826506947194</v>
      </c>
      <c r="Q32" s="37">
        <f t="shared" si="11"/>
        <v>3.6416500146414164</v>
      </c>
      <c r="R32" s="37">
        <f t="shared" si="11"/>
        <v>3.1877280820163292</v>
      </c>
      <c r="S32" s="37">
        <f t="shared" si="11"/>
        <v>4.0633510255547716</v>
      </c>
      <c r="T32" s="37">
        <f t="shared" si="11"/>
        <v>3.5957640106652673</v>
      </c>
      <c r="U32" s="37">
        <f t="shared" ref="U32" si="12">U13/U$25*100</f>
        <v>3.3545578747410585</v>
      </c>
    </row>
    <row r="33" spans="1:21" x14ac:dyDescent="0.2">
      <c r="B33" s="85" t="s">
        <v>44</v>
      </c>
      <c r="C33" s="37">
        <f t="shared" ref="C33:T33" si="13">IFERROR(C14/C$25*100,"--")</f>
        <v>0.70038598644956285</v>
      </c>
      <c r="D33" s="37">
        <f t="shared" si="13"/>
        <v>0.53333667828556564</v>
      </c>
      <c r="E33" s="37">
        <f t="shared" si="13"/>
        <v>1.4867720045460708</v>
      </c>
      <c r="F33" s="37">
        <f t="shared" si="13"/>
        <v>2.5762287802451427</v>
      </c>
      <c r="G33" s="37">
        <f t="shared" si="13"/>
        <v>2.4522415284475305</v>
      </c>
      <c r="H33" s="37">
        <f t="shared" si="13"/>
        <v>2.0244873334820701</v>
      </c>
      <c r="I33" s="37">
        <f t="shared" si="13"/>
        <v>1.8355330257097928</v>
      </c>
      <c r="J33" s="37">
        <f t="shared" si="13"/>
        <v>2.6888930439387377</v>
      </c>
      <c r="K33" s="37">
        <f t="shared" si="13"/>
        <v>2.4299218240333285</v>
      </c>
      <c r="L33" s="37">
        <f t="shared" si="13"/>
        <v>1.812830485984519</v>
      </c>
      <c r="M33" s="37">
        <f t="shared" si="13"/>
        <v>1.8939384215761537</v>
      </c>
      <c r="N33" s="37">
        <f t="shared" si="13"/>
        <v>1.5893452673676474</v>
      </c>
      <c r="O33" s="37">
        <f t="shared" si="13"/>
        <v>2.8833397885068752</v>
      </c>
      <c r="P33" s="37">
        <f t="shared" si="13"/>
        <v>1.910168595311347</v>
      </c>
      <c r="Q33" s="37">
        <f t="shared" si="13"/>
        <v>1.7244088286920021</v>
      </c>
      <c r="R33" s="37">
        <f t="shared" si="13"/>
        <v>2.4562530369168294</v>
      </c>
      <c r="S33" s="37">
        <f t="shared" si="13"/>
        <v>1.9616753876824959</v>
      </c>
      <c r="T33" s="37">
        <f t="shared" si="13"/>
        <v>2.4633448158288629</v>
      </c>
      <c r="U33" s="37">
        <f t="shared" ref="U33" si="14">U14/U$25*100</f>
        <v>1.9851784378868351</v>
      </c>
    </row>
    <row r="34" spans="1:21" x14ac:dyDescent="0.2">
      <c r="B34" s="85"/>
      <c r="C34" s="37">
        <f t="shared" ref="C34:T34" si="15">IFERROR(C15/C$25*100,"--")</f>
        <v>2.2400705504169776</v>
      </c>
      <c r="D34" s="37">
        <f t="shared" si="15"/>
        <v>3.2584191111578962</v>
      </c>
      <c r="E34" s="37">
        <f t="shared" si="15"/>
        <v>5.089648136060708</v>
      </c>
      <c r="F34" s="37">
        <f t="shared" si="15"/>
        <v>8.7992262957137513</v>
      </c>
      <c r="G34" s="37">
        <f t="shared" si="15"/>
        <v>9.3845685802474215</v>
      </c>
      <c r="H34" s="37">
        <f t="shared" si="15"/>
        <v>8.8919279454471454</v>
      </c>
      <c r="I34" s="37">
        <f t="shared" si="15"/>
        <v>9.4708495362416585</v>
      </c>
      <c r="J34" s="37">
        <f t="shared" si="15"/>
        <v>10.40167435432307</v>
      </c>
      <c r="K34" s="37">
        <f t="shared" si="15"/>
        <v>11.296287884314934</v>
      </c>
      <c r="L34" s="37">
        <f t="shared" si="15"/>
        <v>4.8919146349743254</v>
      </c>
      <c r="M34" s="37">
        <f t="shared" si="15"/>
        <v>5.6379329544314594</v>
      </c>
      <c r="N34" s="37">
        <f t="shared" si="15"/>
        <v>6.2681661891119997</v>
      </c>
      <c r="O34" s="37" t="str">
        <f t="shared" si="15"/>
        <v>--</v>
      </c>
      <c r="P34" s="37">
        <f t="shared" si="15"/>
        <v>6.8813063536445078</v>
      </c>
      <c r="Q34" s="37">
        <f t="shared" si="15"/>
        <v>6.4362217807096433</v>
      </c>
      <c r="R34" s="37">
        <f t="shared" si="15"/>
        <v>6.2977726269517795</v>
      </c>
      <c r="S34" s="37">
        <f t="shared" si="15"/>
        <v>5.1107454167013309</v>
      </c>
      <c r="T34" s="37">
        <f t="shared" si="15"/>
        <v>5.5045665467666645</v>
      </c>
      <c r="U34" s="37">
        <f t="shared" ref="U34" si="16">U15/U$25*100</f>
        <v>7.0999804191434563</v>
      </c>
    </row>
    <row r="35" spans="1:21" x14ac:dyDescent="0.2">
      <c r="B35" s="85"/>
      <c r="C35" s="37">
        <f t="shared" ref="C35:T35" si="17">IFERROR(C16/C$25*100,"--")</f>
        <v>0</v>
      </c>
      <c r="D35" s="37">
        <f t="shared" si="17"/>
        <v>0</v>
      </c>
      <c r="E35" s="37">
        <f t="shared" si="17"/>
        <v>1.3510905956998784E-3</v>
      </c>
      <c r="F35" s="37">
        <f t="shared" si="17"/>
        <v>1.6482189891036071E-3</v>
      </c>
      <c r="G35" s="37">
        <f t="shared" si="17"/>
        <v>2.4302567629690464E-2</v>
      </c>
      <c r="H35" s="37">
        <f t="shared" si="17"/>
        <v>3.6743011334361447E-2</v>
      </c>
      <c r="I35" s="37">
        <f t="shared" si="17"/>
        <v>3.8711947970962578E-2</v>
      </c>
      <c r="J35" s="37">
        <f t="shared" si="17"/>
        <v>1.3609722847931046E-2</v>
      </c>
      <c r="K35" s="37">
        <f t="shared" si="17"/>
        <v>1.4619352188906542E-2</v>
      </c>
      <c r="L35" s="37">
        <f t="shared" si="17"/>
        <v>7.763260693300425E-3</v>
      </c>
      <c r="M35" s="37">
        <f t="shared" si="17"/>
        <v>9.3828842332477E-3</v>
      </c>
      <c r="N35" s="37">
        <f t="shared" si="17"/>
        <v>1.8493905312644839E-2</v>
      </c>
      <c r="O35" s="37" t="str">
        <f t="shared" si="17"/>
        <v>--</v>
      </c>
      <c r="P35" s="37">
        <f t="shared" si="17"/>
        <v>6.9775055356052764E-3</v>
      </c>
      <c r="Q35" s="37">
        <f t="shared" si="17"/>
        <v>2.9369145114159181E-2</v>
      </c>
      <c r="R35" s="37">
        <f t="shared" si="17"/>
        <v>1.845027482683775E-2</v>
      </c>
      <c r="S35" s="37">
        <f t="shared" si="17"/>
        <v>2.0559875671533175E-2</v>
      </c>
      <c r="T35" s="37">
        <f t="shared" si="17"/>
        <v>2.3476419858393681E-2</v>
      </c>
      <c r="U35" s="37">
        <f t="shared" ref="U35" si="18">U16/U$25*100</f>
        <v>1.7921426104537289E-2</v>
      </c>
    </row>
    <row r="36" spans="1:21" x14ac:dyDescent="0.2">
      <c r="B36" s="85"/>
      <c r="C36" s="37">
        <f t="shared" ref="C36:T36" si="19">IFERROR(C17/C$25*100,"--")</f>
        <v>0</v>
      </c>
      <c r="D36" s="37">
        <f t="shared" si="19"/>
        <v>1.2622128349592111E-3</v>
      </c>
      <c r="E36" s="37">
        <f t="shared" si="19"/>
        <v>9.6977718810151246E-4</v>
      </c>
      <c r="F36" s="37">
        <f t="shared" si="19"/>
        <v>1.0674722029818363E-3</v>
      </c>
      <c r="G36" s="37">
        <f t="shared" si="19"/>
        <v>5.920841277028261E-3</v>
      </c>
      <c r="H36" s="37">
        <f t="shared" si="19"/>
        <v>2.5188303026136487E-3</v>
      </c>
      <c r="I36" s="37">
        <f t="shared" si="19"/>
        <v>3.1615753979146229E-3</v>
      </c>
      <c r="J36" s="37">
        <f t="shared" si="19"/>
        <v>1.012966272568229E-2</v>
      </c>
      <c r="K36" s="37">
        <f t="shared" si="19"/>
        <v>5.5625333000149241E-3</v>
      </c>
      <c r="L36" s="37">
        <f t="shared" si="19"/>
        <v>3.7544273705538726E-3</v>
      </c>
      <c r="M36" s="37">
        <f t="shared" si="19"/>
        <v>4.0727432921958129E-3</v>
      </c>
      <c r="N36" s="37">
        <f t="shared" si="19"/>
        <v>1.0727640511654443E-2</v>
      </c>
      <c r="O36" s="37" t="str">
        <f t="shared" si="19"/>
        <v>--</v>
      </c>
      <c r="P36" s="37">
        <f t="shared" si="19"/>
        <v>9.8136599152491635E-3</v>
      </c>
      <c r="Q36" s="37">
        <f t="shared" si="19"/>
        <v>6.2824769786829745E-3</v>
      </c>
      <c r="R36" s="37">
        <f t="shared" si="19"/>
        <v>8.2924812681513648E-3</v>
      </c>
      <c r="S36" s="37">
        <f t="shared" si="19"/>
        <v>6.7407586317091567E-3</v>
      </c>
      <c r="T36" s="37">
        <f t="shared" si="19"/>
        <v>1.1724252639113133E-2</v>
      </c>
      <c r="U36" s="37">
        <f t="shared" ref="U36" si="20">U17/U$25*100</f>
        <v>6.6090977583030961E-3</v>
      </c>
    </row>
    <row r="37" spans="1:21" x14ac:dyDescent="0.2">
      <c r="B37" s="85"/>
      <c r="C37" s="37">
        <f t="shared" ref="C37:T37" si="21">IFERROR(C18/C$25*100,"--")</f>
        <v>4.9276968919230793E-3</v>
      </c>
      <c r="D37" s="37">
        <f t="shared" si="21"/>
        <v>2.4138570690526617E-4</v>
      </c>
      <c r="E37" s="37">
        <f t="shared" si="21"/>
        <v>2.8013959825713572E-4</v>
      </c>
      <c r="F37" s="37">
        <f t="shared" si="21"/>
        <v>8.4777289392410585E-4</v>
      </c>
      <c r="G37" s="37">
        <f t="shared" si="21"/>
        <v>2.3428688297891056E-3</v>
      </c>
      <c r="H37" s="37">
        <f t="shared" si="21"/>
        <v>2.5025250698742243E-3</v>
      </c>
      <c r="I37" s="37">
        <f t="shared" si="21"/>
        <v>3.9935886747855332E-3</v>
      </c>
      <c r="J37" s="37">
        <f t="shared" si="21"/>
        <v>7.7526618219297735E-3</v>
      </c>
      <c r="K37" s="37">
        <f t="shared" si="21"/>
        <v>1.9837193414840703E-2</v>
      </c>
      <c r="L37" s="37">
        <f t="shared" si="21"/>
        <v>7.6945613364695301E-3</v>
      </c>
      <c r="M37" s="37">
        <f t="shared" si="21"/>
        <v>9.5842662546794365E-3</v>
      </c>
      <c r="N37" s="37">
        <f t="shared" si="21"/>
        <v>1.8681634492648574E-2</v>
      </c>
      <c r="O37" s="37" t="str">
        <f t="shared" si="21"/>
        <v>--</v>
      </c>
      <c r="P37" s="37">
        <f t="shared" si="21"/>
        <v>1.4637220630293995E-2</v>
      </c>
      <c r="Q37" s="37">
        <f t="shared" si="21"/>
        <v>1.8941705973759045E-2</v>
      </c>
      <c r="R37" s="37">
        <f t="shared" si="21"/>
        <v>1.7950141739877946E-2</v>
      </c>
      <c r="S37" s="37">
        <f t="shared" si="21"/>
        <v>1.9937358528376803E-2</v>
      </c>
      <c r="T37" s="37">
        <f t="shared" si="21"/>
        <v>1.9117651787047312E-2</v>
      </c>
      <c r="U37" s="37">
        <f t="shared" ref="U37" si="22">U18/U$25*100</f>
        <v>1.2747578385430246E-2</v>
      </c>
    </row>
    <row r="38" spans="1:21" x14ac:dyDescent="0.2">
      <c r="B38" s="85"/>
      <c r="C38" s="37">
        <f t="shared" ref="C38:T38" si="23">IFERROR(C19/C$25*100,"--")</f>
        <v>0</v>
      </c>
      <c r="D38" s="37">
        <f t="shared" si="23"/>
        <v>0</v>
      </c>
      <c r="E38" s="37">
        <f t="shared" si="23"/>
        <v>0</v>
      </c>
      <c r="F38" s="37">
        <f t="shared" si="23"/>
        <v>3.6849873831676898E-5</v>
      </c>
      <c r="G38" s="37">
        <f t="shared" si="23"/>
        <v>1.9213798361878059E-2</v>
      </c>
      <c r="H38" s="37">
        <f t="shared" si="23"/>
        <v>8.0355058301624952E-4</v>
      </c>
      <c r="I38" s="37">
        <f t="shared" si="23"/>
        <v>9.9964682104042735E-4</v>
      </c>
      <c r="J38" s="37">
        <f t="shared" si="23"/>
        <v>1.9573318891894956E-3</v>
      </c>
      <c r="K38" s="37">
        <f t="shared" si="23"/>
        <v>1.6622818575569294E-3</v>
      </c>
      <c r="L38" s="37">
        <f t="shared" si="23"/>
        <v>1.9211341844843689E-3</v>
      </c>
      <c r="M38" s="37">
        <f t="shared" si="23"/>
        <v>1.4999218098921043E-3</v>
      </c>
      <c r="N38" s="37">
        <f t="shared" si="23"/>
        <v>3.8599529816717194E-3</v>
      </c>
      <c r="O38" s="37" t="str">
        <f t="shared" si="23"/>
        <v>--</v>
      </c>
      <c r="P38" s="37">
        <f t="shared" si="23"/>
        <v>1.0160872810503829E-2</v>
      </c>
      <c r="Q38" s="37">
        <f t="shared" si="23"/>
        <v>7.1440077257049301E-3</v>
      </c>
      <c r="R38" s="37">
        <f t="shared" si="23"/>
        <v>8.8508302702579433E-3</v>
      </c>
      <c r="S38" s="37">
        <f t="shared" si="23"/>
        <v>8.4309149632590327E-3</v>
      </c>
      <c r="T38" s="37">
        <f t="shared" si="23"/>
        <v>1.030572003633466E-2</v>
      </c>
      <c r="U38" s="37">
        <f t="shared" ref="U38" si="24">U19/U$25*100</f>
        <v>5.043768989886746E-3</v>
      </c>
    </row>
    <row r="39" spans="1:21" x14ac:dyDescent="0.2">
      <c r="B39" s="85"/>
      <c r="C39" s="37">
        <f t="shared" ref="C39:T39" si="25">IFERROR(C20/C$25*100,"--")</f>
        <v>0</v>
      </c>
      <c r="D39" s="37">
        <f t="shared" si="25"/>
        <v>0</v>
      </c>
      <c r="E39" s="37">
        <f t="shared" si="25"/>
        <v>0</v>
      </c>
      <c r="F39" s="37">
        <f t="shared" si="25"/>
        <v>5.2384624564638726E-6</v>
      </c>
      <c r="G39" s="37">
        <f t="shared" si="25"/>
        <v>1.1058970885256145E-4</v>
      </c>
      <c r="H39" s="37">
        <f t="shared" si="25"/>
        <v>2.9300195586845354E-4</v>
      </c>
      <c r="I39" s="37">
        <f t="shared" si="25"/>
        <v>2.8392251365071201E-4</v>
      </c>
      <c r="J39" s="37">
        <f t="shared" si="25"/>
        <v>7.5083817370435795E-4</v>
      </c>
      <c r="K39" s="37">
        <f t="shared" si="25"/>
        <v>2.1734653997816304E-3</v>
      </c>
      <c r="L39" s="37">
        <f t="shared" si="25"/>
        <v>4.3306473099726731E-4</v>
      </c>
      <c r="M39" s="37">
        <f t="shared" si="25"/>
        <v>8.2448588101883841E-4</v>
      </c>
      <c r="N39" s="37">
        <f t="shared" si="25"/>
        <v>2.3893776850900904E-3</v>
      </c>
      <c r="O39" s="37" t="str">
        <f t="shared" si="25"/>
        <v>--</v>
      </c>
      <c r="P39" s="37">
        <f t="shared" si="25"/>
        <v>2.5685215062493192E-3</v>
      </c>
      <c r="Q39" s="37">
        <f t="shared" si="25"/>
        <v>4.4824671571668572E-3</v>
      </c>
      <c r="R39" s="37">
        <f t="shared" si="25"/>
        <v>4.7747326169116514E-3</v>
      </c>
      <c r="S39" s="37">
        <f t="shared" si="25"/>
        <v>4.5088662929893362E-3</v>
      </c>
      <c r="T39" s="37">
        <f t="shared" si="25"/>
        <v>3.3250592599107206E-3</v>
      </c>
      <c r="U39" s="37">
        <f t="shared" ref="U39" si="26">U20/U$25*100</f>
        <v>2.1483152233831493E-3</v>
      </c>
    </row>
    <row r="40" spans="1:21" x14ac:dyDescent="0.2">
      <c r="B40" s="85"/>
      <c r="C40" s="37">
        <f t="shared" ref="C40:T40" si="27">IFERROR(C21/C$25*100,"--")</f>
        <v>4.2983959319813345E-2</v>
      </c>
      <c r="D40" s="37">
        <f t="shared" si="27"/>
        <v>3.5985962665815399E-2</v>
      </c>
      <c r="E40" s="37">
        <f t="shared" si="27"/>
        <v>3.3046551115224851E-2</v>
      </c>
      <c r="F40" s="37">
        <f t="shared" si="27"/>
        <v>4.0220643785774966E-2</v>
      </c>
      <c r="G40" s="37">
        <f t="shared" si="27"/>
        <v>5.0509526442027365E-2</v>
      </c>
      <c r="H40" s="37">
        <f t="shared" si="27"/>
        <v>2.7819895806236117E-2</v>
      </c>
      <c r="I40" s="37">
        <f t="shared" si="27"/>
        <v>1.6966818833736616E-2</v>
      </c>
      <c r="J40" s="37">
        <f t="shared" si="27"/>
        <v>0.39259691344496456</v>
      </c>
      <c r="K40" s="37">
        <f t="shared" si="27"/>
        <v>0.47307570292627271</v>
      </c>
      <c r="L40" s="37">
        <f t="shared" si="27"/>
        <v>0.20651061928380279</v>
      </c>
      <c r="M40" s="37">
        <f t="shared" si="27"/>
        <v>0.21787277898426063</v>
      </c>
      <c r="N40" s="37">
        <f t="shared" si="27"/>
        <v>0.32382334987181965</v>
      </c>
      <c r="O40" s="37" t="str">
        <f t="shared" si="27"/>
        <v>--</v>
      </c>
      <c r="P40" s="37">
        <f t="shared" si="27"/>
        <v>0.30451575404624326</v>
      </c>
      <c r="Q40" s="37">
        <f t="shared" si="27"/>
        <v>0.14552809900378971</v>
      </c>
      <c r="R40" s="37">
        <f t="shared" si="27"/>
        <v>8.8787978996033204E-2</v>
      </c>
      <c r="S40" s="37">
        <f t="shared" si="27"/>
        <v>8.1433291038338393E-2</v>
      </c>
      <c r="T40" s="37">
        <f t="shared" si="27"/>
        <v>6.842052275610111E-2</v>
      </c>
      <c r="U40" s="37">
        <f t="shared" ref="U40" si="28">U21/U$25*100</f>
        <v>0.20538398440093478</v>
      </c>
    </row>
    <row r="41" spans="1:21" x14ac:dyDescent="0.2">
      <c r="B41" s="85"/>
      <c r="C41" s="37">
        <f t="shared" ref="C41:T41" si="29">IFERROR(C22/C$25*100,"--")</f>
        <v>4.7911656211736431E-2</v>
      </c>
      <c r="D41" s="37">
        <f t="shared" si="29"/>
        <v>3.7489561207679878E-2</v>
      </c>
      <c r="E41" s="37">
        <f t="shared" si="29"/>
        <v>3.5647558497283377E-2</v>
      </c>
      <c r="F41" s="37">
        <f t="shared" si="29"/>
        <v>4.3826196208072661E-2</v>
      </c>
      <c r="G41" s="37">
        <f t="shared" si="29"/>
        <v>0.10240019224926583</v>
      </c>
      <c r="H41" s="37">
        <f t="shared" si="29"/>
        <v>7.0680815051970144E-2</v>
      </c>
      <c r="I41" s="37">
        <f t="shared" si="29"/>
        <v>6.4117500212090492E-2</v>
      </c>
      <c r="J41" s="37">
        <f t="shared" si="29"/>
        <v>0.42679713090340149</v>
      </c>
      <c r="K41" s="37">
        <f t="shared" si="29"/>
        <v>0.51693052908737336</v>
      </c>
      <c r="L41" s="37">
        <f t="shared" si="29"/>
        <v>0.22807706759960822</v>
      </c>
      <c r="M41" s="37">
        <f t="shared" si="29"/>
        <v>0.24323708045529452</v>
      </c>
      <c r="N41" s="37">
        <f t="shared" si="29"/>
        <v>0.37797586085552937</v>
      </c>
      <c r="O41" s="37" t="str">
        <f t="shared" si="29"/>
        <v>--</v>
      </c>
      <c r="P41" s="37">
        <f t="shared" si="29"/>
        <v>0.34867353444414484</v>
      </c>
      <c r="Q41" s="37">
        <f t="shared" si="29"/>
        <v>0.21174790195326265</v>
      </c>
      <c r="R41" s="37">
        <f t="shared" si="29"/>
        <v>0.14710643971806986</v>
      </c>
      <c r="S41" s="37">
        <f t="shared" si="29"/>
        <v>0.14161106512620589</v>
      </c>
      <c r="T41" s="37">
        <f t="shared" si="29"/>
        <v>0.13636962633690061</v>
      </c>
      <c r="U41" s="37">
        <f t="shared" ref="U41" si="30">U22/U$25*100</f>
        <v>0.24985417086247522</v>
      </c>
    </row>
    <row r="42" spans="1:21" x14ac:dyDescent="0.2">
      <c r="B42" s="35" t="s">
        <v>79</v>
      </c>
      <c r="C42" s="37">
        <f t="shared" ref="C42:T42" si="31">IFERROR(C23/C$25*100,"--")</f>
        <v>69.614301511224824</v>
      </c>
      <c r="D42" s="37">
        <f t="shared" si="31"/>
        <v>54.620929156658718</v>
      </c>
      <c r="E42" s="37">
        <f t="shared" si="31"/>
        <v>63.956521339674808</v>
      </c>
      <c r="F42" s="37">
        <f t="shared" si="31"/>
        <v>61.326157079919241</v>
      </c>
      <c r="G42" s="37">
        <f t="shared" si="31"/>
        <v>62.654058937933414</v>
      </c>
      <c r="H42" s="37">
        <f t="shared" si="31"/>
        <v>62.985280907896104</v>
      </c>
      <c r="I42" s="37">
        <f t="shared" si="31"/>
        <v>63.935128350734928</v>
      </c>
      <c r="J42" s="37">
        <f t="shared" si="31"/>
        <v>70.564520768850926</v>
      </c>
      <c r="K42" s="37">
        <f t="shared" si="31"/>
        <v>67.244181137868097</v>
      </c>
      <c r="L42" s="37">
        <f t="shared" si="31"/>
        <v>64.540975748599436</v>
      </c>
      <c r="M42" s="37">
        <f t="shared" si="31"/>
        <v>63.885812545260649</v>
      </c>
      <c r="N42" s="37">
        <f t="shared" si="31"/>
        <v>61.139883760156607</v>
      </c>
      <c r="O42" s="37">
        <f t="shared" si="31"/>
        <v>59.455459285791065</v>
      </c>
      <c r="P42" s="37">
        <f t="shared" si="31"/>
        <v>62.521270643426305</v>
      </c>
      <c r="Q42" s="37">
        <f t="shared" si="31"/>
        <v>64.678642684241183</v>
      </c>
      <c r="R42" s="37">
        <f t="shared" si="31"/>
        <v>67.375651949473109</v>
      </c>
      <c r="S42" s="37">
        <f t="shared" si="31"/>
        <v>70.067388378531021</v>
      </c>
      <c r="T42" s="37">
        <f t="shared" si="31"/>
        <v>66.399117131224088</v>
      </c>
      <c r="U42" s="37">
        <f t="shared" ref="U42" si="32">U23/U$25*100</f>
        <v>64.399099749141001</v>
      </c>
    </row>
    <row r="43" spans="1:21" x14ac:dyDescent="0.2">
      <c r="B43" s="35" t="s">
        <v>80</v>
      </c>
      <c r="C43" s="37">
        <f t="shared" ref="C43:T43" si="33">IFERROR(C24/C$25*100,"--")</f>
        <v>30.385698488775169</v>
      </c>
      <c r="D43" s="37">
        <f t="shared" si="33"/>
        <v>45.379070843341282</v>
      </c>
      <c r="E43" s="37">
        <f t="shared" si="33"/>
        <v>36.043478660325192</v>
      </c>
      <c r="F43" s="37">
        <f t="shared" si="33"/>
        <v>38.673842920080766</v>
      </c>
      <c r="G43" s="37">
        <f t="shared" si="33"/>
        <v>37.345941062066593</v>
      </c>
      <c r="H43" s="37">
        <f t="shared" si="33"/>
        <v>37.014719092103896</v>
      </c>
      <c r="I43" s="37">
        <f t="shared" si="33"/>
        <v>36.064871649265072</v>
      </c>
      <c r="J43" s="37">
        <f t="shared" si="33"/>
        <v>29.435479231149081</v>
      </c>
      <c r="K43" s="37">
        <f t="shared" si="33"/>
        <v>32.755818862131903</v>
      </c>
      <c r="L43" s="37">
        <f t="shared" si="33"/>
        <v>35.459024251400564</v>
      </c>
      <c r="M43" s="37">
        <f t="shared" si="33"/>
        <v>36.114187454739351</v>
      </c>
      <c r="N43" s="37">
        <f t="shared" si="33"/>
        <v>38.860116239843393</v>
      </c>
      <c r="O43" s="37">
        <f t="shared" si="33"/>
        <v>40.544540714208935</v>
      </c>
      <c r="P43" s="37">
        <f t="shared" si="33"/>
        <v>37.478729356573687</v>
      </c>
      <c r="Q43" s="37">
        <f t="shared" si="33"/>
        <v>35.321357315758824</v>
      </c>
      <c r="R43" s="37">
        <f t="shared" si="33"/>
        <v>32.624348050526891</v>
      </c>
      <c r="S43" s="37">
        <f t="shared" si="33"/>
        <v>29.932611621468975</v>
      </c>
      <c r="T43" s="37">
        <f t="shared" si="33"/>
        <v>33.600882868775919</v>
      </c>
      <c r="U43" s="37">
        <f t="shared" ref="U43" si="34">U24/U$25*100</f>
        <v>35.600900250858992</v>
      </c>
    </row>
    <row r="44" spans="1:21" x14ac:dyDescent="0.2">
      <c r="A44" s="105"/>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5" t="s">
        <v>41</v>
      </c>
      <c r="C47" s="38" t="s">
        <v>28</v>
      </c>
      <c r="D47" s="39">
        <f>IFERROR(IF(C9=0,"--",(D9/C9)*100-100),"--")</f>
        <v>83.404578099013605</v>
      </c>
      <c r="E47" s="39">
        <f t="shared" ref="E47:T47" si="37">IFERROR(IF(D9=0,"--",(E9/D9)*100-100),"--")</f>
        <v>-12.002046264325301</v>
      </c>
      <c r="F47" s="39">
        <f t="shared" si="37"/>
        <v>92.262427573921201</v>
      </c>
      <c r="G47" s="39">
        <f t="shared" si="37"/>
        <v>274.14369811313435</v>
      </c>
      <c r="H47" s="39">
        <f t="shared" si="37"/>
        <v>135.86771558012583</v>
      </c>
      <c r="I47" s="39">
        <f t="shared" si="37"/>
        <v>47.820798839882428</v>
      </c>
      <c r="J47" s="39">
        <f t="shared" si="37"/>
        <v>-19.80272543733092</v>
      </c>
      <c r="K47" s="39">
        <f t="shared" si="37"/>
        <v>-3.3209819564097387</v>
      </c>
      <c r="L47" s="39">
        <f t="shared" si="37"/>
        <v>53.05608149551864</v>
      </c>
      <c r="M47" s="39">
        <f t="shared" si="37"/>
        <v>0.44518441406805209</v>
      </c>
      <c r="N47" s="39">
        <f t="shared" si="37"/>
        <v>10.078992734647144</v>
      </c>
      <c r="O47" s="39">
        <f t="shared" si="37"/>
        <v>-46.333479987068905</v>
      </c>
      <c r="P47" s="39">
        <f t="shared" si="37"/>
        <v>104.2819661668843</v>
      </c>
      <c r="Q47" s="39">
        <f t="shared" si="37"/>
        <v>16.557510240568291</v>
      </c>
      <c r="R47" s="39">
        <f t="shared" si="37"/>
        <v>15.280096537392637</v>
      </c>
      <c r="S47" s="39">
        <f t="shared" si="37"/>
        <v>2.8358260276388165</v>
      </c>
      <c r="T47" s="39">
        <f t="shared" si="37"/>
        <v>-18.060943262360624</v>
      </c>
      <c r="U47" s="39">
        <f>IFERROR(POWER(T9/C9,1/21)*100-100,"--")</f>
        <v>22.073630862362165</v>
      </c>
    </row>
    <row r="48" spans="1:21" x14ac:dyDescent="0.2">
      <c r="B48" s="85" t="s">
        <v>34</v>
      </c>
      <c r="C48" s="38" t="s">
        <v>28</v>
      </c>
      <c r="D48" s="39">
        <f t="shared" ref="D48:T48" si="38">IFERROR(IF(C10=0,"--",(D10/C10)*100-100),"--")</f>
        <v>255.18131304917529</v>
      </c>
      <c r="E48" s="39">
        <f t="shared" si="38"/>
        <v>25.608260141532639</v>
      </c>
      <c r="F48" s="39">
        <f t="shared" si="38"/>
        <v>73.220180150575828</v>
      </c>
      <c r="G48" s="39">
        <f t="shared" si="38"/>
        <v>178.4727290703284</v>
      </c>
      <c r="H48" s="39">
        <f t="shared" si="38"/>
        <v>29.245810670991318</v>
      </c>
      <c r="I48" s="39">
        <f t="shared" si="38"/>
        <v>34.362697548093365</v>
      </c>
      <c r="J48" s="39">
        <f t="shared" si="38"/>
        <v>37.559091351392397</v>
      </c>
      <c r="K48" s="39">
        <f t="shared" si="38"/>
        <v>1.5875691841287249</v>
      </c>
      <c r="L48" s="39">
        <f t="shared" si="38"/>
        <v>75.487403606767032</v>
      </c>
      <c r="M48" s="39">
        <f t="shared" si="38"/>
        <v>45.133823729263867</v>
      </c>
      <c r="N48" s="39">
        <f t="shared" si="38"/>
        <v>-13.921639639001654</v>
      </c>
      <c r="O48" s="39">
        <f t="shared" si="38"/>
        <v>-57.959256283233138</v>
      </c>
      <c r="P48" s="39">
        <f t="shared" si="38"/>
        <v>120.93774151428011</v>
      </c>
      <c r="Q48" s="39">
        <f t="shared" si="38"/>
        <v>29.34151565899964</v>
      </c>
      <c r="R48" s="39">
        <f t="shared" si="38"/>
        <v>-17.10275204422696</v>
      </c>
      <c r="S48" s="39">
        <f t="shared" si="38"/>
        <v>-6.396555278000065</v>
      </c>
      <c r="T48" s="39">
        <f t="shared" si="38"/>
        <v>-12.457176589752578</v>
      </c>
      <c r="U48" s="39">
        <f t="shared" ref="U48:U63" si="39">IFERROR(POWER(T10/C10,1/21)*100-100,"--")</f>
        <v>24.117777996204808</v>
      </c>
    </row>
    <row r="49" spans="1:21" x14ac:dyDescent="0.2">
      <c r="B49" s="85" t="s">
        <v>29</v>
      </c>
      <c r="C49" s="38" t="s">
        <v>28</v>
      </c>
      <c r="D49" s="39">
        <f t="shared" ref="D49:T49" si="40">IFERROR(IF(C11=0,"--",(D11/C11)*100-100),"--")</f>
        <v>72.827374102152675</v>
      </c>
      <c r="E49" s="39">
        <f t="shared" si="40"/>
        <v>147.50483017489097</v>
      </c>
      <c r="F49" s="39">
        <f t="shared" si="40"/>
        <v>-9.7036021488691944</v>
      </c>
      <c r="G49" s="39">
        <f t="shared" si="40"/>
        <v>73.3154611621095</v>
      </c>
      <c r="H49" s="39">
        <f t="shared" si="40"/>
        <v>15.199452534859219</v>
      </c>
      <c r="I49" s="39">
        <f t="shared" si="40"/>
        <v>18.995579423648351</v>
      </c>
      <c r="J49" s="39">
        <f t="shared" si="40"/>
        <v>-0.59496045024552302</v>
      </c>
      <c r="K49" s="39">
        <f t="shared" si="40"/>
        <v>18.106969581186249</v>
      </c>
      <c r="L49" s="39">
        <f t="shared" si="40"/>
        <v>61.163213224936612</v>
      </c>
      <c r="M49" s="39">
        <f t="shared" si="40"/>
        <v>21.550001088503961</v>
      </c>
      <c r="N49" s="39">
        <f t="shared" si="40"/>
        <v>-6.3494127838524435</v>
      </c>
      <c r="O49" s="39">
        <f t="shared" si="40"/>
        <v>-44.943503864265331</v>
      </c>
      <c r="P49" s="39">
        <f t="shared" si="40"/>
        <v>104.37303152410416</v>
      </c>
      <c r="Q49" s="39">
        <f t="shared" si="40"/>
        <v>5.6687399687109092</v>
      </c>
      <c r="R49" s="39">
        <f t="shared" si="40"/>
        <v>-35.421997845001002</v>
      </c>
      <c r="S49" s="39">
        <f t="shared" si="40"/>
        <v>-24.573332069815294</v>
      </c>
      <c r="T49" s="39">
        <f t="shared" si="40"/>
        <v>-12.199838168148332</v>
      </c>
      <c r="U49" s="39">
        <f t="shared" si="39"/>
        <v>11.61512480473634</v>
      </c>
    </row>
    <row r="50" spans="1:21" x14ac:dyDescent="0.2">
      <c r="B50" s="85" t="s">
        <v>31</v>
      </c>
      <c r="C50" s="38" t="s">
        <v>28</v>
      </c>
      <c r="D50" s="39">
        <f t="shared" ref="D50:T50" si="41">IFERROR(IF(C12=0,"--",(D12/C12)*100-100),"--")</f>
        <v>260.22455973357341</v>
      </c>
      <c r="E50" s="39">
        <f t="shared" si="41"/>
        <v>54.692777545149028</v>
      </c>
      <c r="F50" s="39">
        <f t="shared" si="41"/>
        <v>46.508227111418648</v>
      </c>
      <c r="G50" s="39">
        <f t="shared" si="41"/>
        <v>301.80892390111558</v>
      </c>
      <c r="H50" s="39">
        <f t="shared" si="41"/>
        <v>19.83104903560114</v>
      </c>
      <c r="I50" s="39">
        <f t="shared" si="41"/>
        <v>35.428475535711215</v>
      </c>
      <c r="J50" s="39">
        <f t="shared" si="41"/>
        <v>-67.527216395821114</v>
      </c>
      <c r="K50" s="39">
        <f t="shared" si="41"/>
        <v>19.499996055726683</v>
      </c>
      <c r="L50" s="39">
        <f t="shared" si="41"/>
        <v>94.267537613395746</v>
      </c>
      <c r="M50" s="39">
        <f t="shared" si="41"/>
        <v>37.80674624069843</v>
      </c>
      <c r="N50" s="39">
        <f t="shared" si="41"/>
        <v>-25.163376493824202</v>
      </c>
      <c r="O50" s="39">
        <f t="shared" si="41"/>
        <v>-50.847654924663779</v>
      </c>
      <c r="P50" s="39">
        <f t="shared" si="41"/>
        <v>101.7985445759607</v>
      </c>
      <c r="Q50" s="39">
        <f t="shared" si="41"/>
        <v>36.719294018978559</v>
      </c>
      <c r="R50" s="39">
        <f t="shared" si="41"/>
        <v>-23.994788676101237</v>
      </c>
      <c r="S50" s="39">
        <f t="shared" si="41"/>
        <v>-16.492222691862025</v>
      </c>
      <c r="T50" s="39">
        <f t="shared" si="41"/>
        <v>5.4689556751970514</v>
      </c>
      <c r="U50" s="39">
        <f t="shared" si="39"/>
        <v>18.848445612649272</v>
      </c>
    </row>
    <row r="51" spans="1:21" x14ac:dyDescent="0.2">
      <c r="B51" s="85" t="s">
        <v>26</v>
      </c>
      <c r="C51" s="38" t="s">
        <v>28</v>
      </c>
      <c r="D51" s="39">
        <f t="shared" ref="D51:T51" si="42">IFERROR(IF(C13=0,"--",(D13/C13)*100-100),"--")</f>
        <v>2590.1622883630739</v>
      </c>
      <c r="E51" s="39">
        <f t="shared" si="42"/>
        <v>-37.609685438053241</v>
      </c>
      <c r="F51" s="39">
        <f t="shared" si="42"/>
        <v>112.83286190658427</v>
      </c>
      <c r="G51" s="39">
        <f t="shared" si="42"/>
        <v>252.65780566717012</v>
      </c>
      <c r="H51" s="39">
        <f t="shared" si="42"/>
        <v>-12.060143706577279</v>
      </c>
      <c r="I51" s="39">
        <f t="shared" si="42"/>
        <v>46.863930871996899</v>
      </c>
      <c r="J51" s="39">
        <f t="shared" si="42"/>
        <v>155.49084751324455</v>
      </c>
      <c r="K51" s="39">
        <f t="shared" si="42"/>
        <v>1.8088714201692824</v>
      </c>
      <c r="L51" s="39">
        <f t="shared" si="42"/>
        <v>32.357877238448253</v>
      </c>
      <c r="M51" s="39">
        <f t="shared" si="42"/>
        <v>66.49844125550166</v>
      </c>
      <c r="N51" s="39">
        <f t="shared" si="42"/>
        <v>4.8346293182247848</v>
      </c>
      <c r="O51" s="39">
        <f t="shared" si="42"/>
        <v>-87.356191715530301</v>
      </c>
      <c r="P51" s="39">
        <f t="shared" si="42"/>
        <v>842.63603737875746</v>
      </c>
      <c r="Q51" s="39">
        <f t="shared" si="42"/>
        <v>-13.1616064346548</v>
      </c>
      <c r="R51" s="39">
        <f t="shared" si="42"/>
        <v>-21.087700334671126</v>
      </c>
      <c r="S51" s="39">
        <f t="shared" si="42"/>
        <v>17.880869319144679</v>
      </c>
      <c r="T51" s="39">
        <f t="shared" si="42"/>
        <v>-19.901193724577936</v>
      </c>
      <c r="U51" s="39">
        <f t="shared" si="39"/>
        <v>37.093621598552886</v>
      </c>
    </row>
    <row r="52" spans="1:21" x14ac:dyDescent="0.2">
      <c r="B52" s="85" t="s">
        <v>44</v>
      </c>
      <c r="C52" s="38" t="s">
        <v>28</v>
      </c>
      <c r="D52" s="39">
        <f t="shared" ref="D52:T52" si="43">IFERROR(IF(C14=0,"--",(D14/C14)*100-100),"--")</f>
        <v>117.43608793855728</v>
      </c>
      <c r="E52" s="39">
        <f t="shared" si="43"/>
        <v>270.63128703675039</v>
      </c>
      <c r="F52" s="39">
        <f t="shared" si="43"/>
        <v>142.47723801578752</v>
      </c>
      <c r="G52" s="39">
        <f t="shared" si="43"/>
        <v>166.91746676530215</v>
      </c>
      <c r="H52" s="39">
        <f t="shared" si="43"/>
        <v>29.649131056997959</v>
      </c>
      <c r="I52" s="39">
        <f t="shared" si="43"/>
        <v>23.880242454954171</v>
      </c>
      <c r="J52" s="39">
        <f t="shared" si="43"/>
        <v>18.085304825819179</v>
      </c>
      <c r="K52" s="39">
        <f t="shared" si="43"/>
        <v>-2.8459322586800084</v>
      </c>
      <c r="L52" s="39">
        <f t="shared" si="43"/>
        <v>24.588507925354406</v>
      </c>
      <c r="M52" s="39">
        <f t="shared" si="43"/>
        <v>29.208317400696785</v>
      </c>
      <c r="N52" s="39">
        <f t="shared" si="43"/>
        <v>-16.086481890979897</v>
      </c>
      <c r="O52" s="39">
        <f t="shared" si="43"/>
        <v>-9.5178350389499116</v>
      </c>
      <c r="P52" s="39">
        <f t="shared" si="43"/>
        <v>37.244041924727867</v>
      </c>
      <c r="Q52" s="39">
        <f t="shared" si="43"/>
        <v>1.6476406128086012</v>
      </c>
      <c r="R52" s="39">
        <f t="shared" si="43"/>
        <v>28.408716041092106</v>
      </c>
      <c r="S52" s="39">
        <f t="shared" si="43"/>
        <v>-26.142552418761667</v>
      </c>
      <c r="T52" s="39">
        <f t="shared" si="43"/>
        <v>13.662517033695053</v>
      </c>
      <c r="U52" s="39">
        <f t="shared" si="39"/>
        <v>27.939679309934974</v>
      </c>
    </row>
    <row r="53" spans="1:21" x14ac:dyDescent="0.2">
      <c r="B53" s="85"/>
      <c r="C53" s="38" t="s">
        <v>28</v>
      </c>
      <c r="D53" s="39">
        <f t="shared" ref="D53:T53" si="44">IFERROR(IF(C15=0,"--",(D15/C15)*100-100),"--")</f>
        <v>315.34871362305228</v>
      </c>
      <c r="E53" s="39">
        <f t="shared" si="44"/>
        <v>107.67296786842726</v>
      </c>
      <c r="F53" s="39">
        <f t="shared" si="44"/>
        <v>141.92884464370087</v>
      </c>
      <c r="G53" s="39">
        <f t="shared" si="44"/>
        <v>199.06666286338373</v>
      </c>
      <c r="H53" s="39">
        <f t="shared" si="44"/>
        <v>48.798794159243329</v>
      </c>
      <c r="I53" s="39">
        <f t="shared" si="44"/>
        <v>45.528452037560072</v>
      </c>
      <c r="J53" s="39">
        <f t="shared" si="44"/>
        <v>-11.468291280186605</v>
      </c>
      <c r="K53" s="39">
        <f t="shared" si="44"/>
        <v>16.754791717038003</v>
      </c>
      <c r="L53" s="39">
        <f t="shared" si="44"/>
        <v>-27.680367852884004</v>
      </c>
      <c r="M53" s="39">
        <f t="shared" si="44"/>
        <v>42.535436350536173</v>
      </c>
      <c r="N53" s="39">
        <f t="shared" si="44"/>
        <v>11.173205082712883</v>
      </c>
      <c r="O53" s="39" t="str">
        <f t="shared" si="44"/>
        <v>--</v>
      </c>
      <c r="P53" s="39" t="str">
        <f t="shared" si="44"/>
        <v>--</v>
      </c>
      <c r="Q53" s="39">
        <f t="shared" si="44"/>
        <v>5.3146704728452789</v>
      </c>
      <c r="R53" s="39">
        <f t="shared" si="44"/>
        <v>-11.790042517957616</v>
      </c>
      <c r="S53" s="39">
        <f t="shared" si="44"/>
        <v>-24.952275737350362</v>
      </c>
      <c r="T53" s="39">
        <f t="shared" si="44"/>
        <v>-2.5104461456178342</v>
      </c>
      <c r="U53" s="39">
        <f t="shared" si="39"/>
        <v>25.773665571012288</v>
      </c>
    </row>
    <row r="54" spans="1:21" x14ac:dyDescent="0.2">
      <c r="B54" s="85"/>
      <c r="C54" s="38" t="s">
        <v>28</v>
      </c>
      <c r="D54" s="39" t="str">
        <f t="shared" ref="D54:T54" si="45">IFERROR(IF(C16=0,"--",(D16/C16)*100-100),"--")</f>
        <v>--</v>
      </c>
      <c r="E54" s="39" t="str">
        <f t="shared" si="45"/>
        <v>--</v>
      </c>
      <c r="F54" s="39">
        <f t="shared" si="45"/>
        <v>70.710944808232</v>
      </c>
      <c r="G54" s="39">
        <f t="shared" si="45"/>
        <v>4034.6183352512462</v>
      </c>
      <c r="H54" s="39">
        <f t="shared" si="45"/>
        <v>137.43261502412443</v>
      </c>
      <c r="I54" s="39">
        <f t="shared" si="45"/>
        <v>43.954480399577562</v>
      </c>
      <c r="J54" s="39">
        <f t="shared" si="45"/>
        <v>-71.66072170157193</v>
      </c>
      <c r="K54" s="39">
        <f t="shared" si="45"/>
        <v>15.48379902333032</v>
      </c>
      <c r="L54" s="39">
        <f t="shared" si="45"/>
        <v>-11.31929605474788</v>
      </c>
      <c r="M54" s="39">
        <f t="shared" si="45"/>
        <v>49.476871731700868</v>
      </c>
      <c r="N54" s="39">
        <f t="shared" si="45"/>
        <v>97.093273471656943</v>
      </c>
      <c r="O54" s="39" t="str">
        <f t="shared" si="45"/>
        <v>--</v>
      </c>
      <c r="P54" s="39" t="str">
        <f t="shared" si="45"/>
        <v>--</v>
      </c>
      <c r="Q54" s="39">
        <f t="shared" si="45"/>
        <v>373.93619867706838</v>
      </c>
      <c r="R54" s="39">
        <f t="shared" si="45"/>
        <v>-43.366530158194053</v>
      </c>
      <c r="S54" s="39">
        <f t="shared" si="45"/>
        <v>3.0523502446756225</v>
      </c>
      <c r="T54" s="39">
        <f t="shared" si="45"/>
        <v>3.3547850652541769</v>
      </c>
      <c r="U54" s="39" t="str">
        <f t="shared" si="39"/>
        <v>--</v>
      </c>
    </row>
    <row r="55" spans="1:21" x14ac:dyDescent="0.2">
      <c r="B55" s="85"/>
      <c r="C55" s="38" t="s">
        <v>28</v>
      </c>
      <c r="D55" s="39" t="str">
        <f t="shared" ref="D55:T55" si="46">IFERROR(IF(C17=0,"--",(D17/C17)*100-100),"--")</f>
        <v>--</v>
      </c>
      <c r="E55" s="39">
        <f t="shared" si="46"/>
        <v>2.1500366105305204</v>
      </c>
      <c r="F55" s="39">
        <f t="shared" si="46"/>
        <v>54.033624397237077</v>
      </c>
      <c r="G55" s="39">
        <f t="shared" si="46"/>
        <v>1455.3388611557662</v>
      </c>
      <c r="H55" s="39">
        <f t="shared" si="46"/>
        <v>-33.191260189690766</v>
      </c>
      <c r="I55" s="39">
        <f t="shared" si="46"/>
        <v>71.498190316053439</v>
      </c>
      <c r="J55" s="39">
        <f t="shared" si="46"/>
        <v>158.2711952122192</v>
      </c>
      <c r="K55" s="39">
        <f t="shared" si="46"/>
        <v>-40.963601819587311</v>
      </c>
      <c r="L55" s="39">
        <f t="shared" si="46"/>
        <v>12.715638039484347</v>
      </c>
      <c r="M55" s="39">
        <f t="shared" si="46"/>
        <v>34.160646453484361</v>
      </c>
      <c r="N55" s="39">
        <f t="shared" si="46"/>
        <v>163.38843724002732</v>
      </c>
      <c r="O55" s="39" t="str">
        <f t="shared" si="46"/>
        <v>--</v>
      </c>
      <c r="P55" s="39" t="str">
        <f t="shared" si="46"/>
        <v>--</v>
      </c>
      <c r="Q55" s="39">
        <f t="shared" si="46"/>
        <v>-27.917694710800816</v>
      </c>
      <c r="R55" s="39">
        <f t="shared" si="46"/>
        <v>18.991305625009318</v>
      </c>
      <c r="S55" s="39">
        <f t="shared" si="46"/>
        <v>-24.826541072277536</v>
      </c>
      <c r="T55" s="39">
        <f t="shared" si="46"/>
        <v>57.43293645423168</v>
      </c>
      <c r="U55" s="39" t="str">
        <f t="shared" si="39"/>
        <v>--</v>
      </c>
    </row>
    <row r="56" spans="1:21" x14ac:dyDescent="0.2">
      <c r="B56" s="85"/>
      <c r="C56" s="38" t="s">
        <v>28</v>
      </c>
      <c r="D56" s="39">
        <f t="shared" ref="D56:T56" si="47">IFERROR(IF(C18=0,"--",(D18/C18)*100-100),"--")</f>
        <v>-86.012658227848107</v>
      </c>
      <c r="E56" s="39">
        <f t="shared" si="47"/>
        <v>54.298642533936658</v>
      </c>
      <c r="F56" s="39">
        <f t="shared" si="47"/>
        <v>323.48296864425896</v>
      </c>
      <c r="G56" s="39">
        <f t="shared" si="47"/>
        <v>674.93741011026464</v>
      </c>
      <c r="H56" s="39">
        <f t="shared" si="47"/>
        <v>67.744485458382314</v>
      </c>
      <c r="I56" s="39">
        <f t="shared" si="47"/>
        <v>118.0418222125696</v>
      </c>
      <c r="J56" s="39">
        <f t="shared" si="47"/>
        <v>56.484756452807204</v>
      </c>
      <c r="K56" s="39">
        <f t="shared" si="47"/>
        <v>175.08797255976731</v>
      </c>
      <c r="L56" s="39">
        <f t="shared" si="47"/>
        <v>-35.223611869676134</v>
      </c>
      <c r="M56" s="39">
        <f t="shared" si="47"/>
        <v>54.048266877130231</v>
      </c>
      <c r="N56" s="39">
        <f t="shared" si="47"/>
        <v>94.910632876391105</v>
      </c>
      <c r="O56" s="39" t="str">
        <f t="shared" si="47"/>
        <v>--</v>
      </c>
      <c r="P56" s="39" t="str">
        <f t="shared" si="47"/>
        <v>--</v>
      </c>
      <c r="Q56" s="39">
        <f t="shared" si="47"/>
        <v>45.709959417898062</v>
      </c>
      <c r="R56" s="39">
        <f t="shared" si="47"/>
        <v>-14.569995773591643</v>
      </c>
      <c r="S56" s="39">
        <f t="shared" si="47"/>
        <v>2.7164480179053356</v>
      </c>
      <c r="T56" s="39">
        <f t="shared" si="47"/>
        <v>-13.206713704290991</v>
      </c>
      <c r="U56" s="39">
        <f t="shared" si="39"/>
        <v>28.538717556317124</v>
      </c>
    </row>
    <row r="57" spans="1:21" x14ac:dyDescent="0.2">
      <c r="B57" s="85"/>
      <c r="C57" s="38" t="s">
        <v>28</v>
      </c>
      <c r="D57" s="39" t="str">
        <f t="shared" ref="D57:T57" si="48">IFERROR(IF(C19=0,"--",(D19/C19)*100-100),"--")</f>
        <v>--</v>
      </c>
      <c r="E57" s="39" t="str">
        <f t="shared" si="48"/>
        <v>--</v>
      </c>
      <c r="F57" s="39" t="str">
        <f t="shared" si="48"/>
        <v>--</v>
      </c>
      <c r="G57" s="39">
        <f t="shared" si="48"/>
        <v>146109.43627450979</v>
      </c>
      <c r="H57" s="39">
        <f t="shared" si="48"/>
        <v>-93.432232335263095</v>
      </c>
      <c r="I57" s="39">
        <f t="shared" si="48"/>
        <v>69.976262793843659</v>
      </c>
      <c r="J57" s="39">
        <f t="shared" si="48"/>
        <v>57.834672272693155</v>
      </c>
      <c r="K57" s="39">
        <f t="shared" si="48"/>
        <v>-8.6975549424412577</v>
      </c>
      <c r="L57" s="39">
        <f t="shared" si="48"/>
        <v>93.003917972657547</v>
      </c>
      <c r="M57" s="39">
        <f t="shared" si="48"/>
        <v>-3.4410059280215108</v>
      </c>
      <c r="N57" s="39">
        <f t="shared" si="48"/>
        <v>157.33148446869836</v>
      </c>
      <c r="O57" s="39" t="str">
        <f t="shared" si="48"/>
        <v>--</v>
      </c>
      <c r="P57" s="39" t="str">
        <f t="shared" si="48"/>
        <v>--</v>
      </c>
      <c r="Q57" s="39">
        <f t="shared" si="48"/>
        <v>-20.833824298312848</v>
      </c>
      <c r="R57" s="39">
        <f t="shared" si="48"/>
        <v>11.6872849060764</v>
      </c>
      <c r="S57" s="39">
        <f t="shared" si="48"/>
        <v>-11.909119122813607</v>
      </c>
      <c r="T57" s="39">
        <f t="shared" si="48"/>
        <v>10.642717948717944</v>
      </c>
      <c r="U57" s="39" t="str">
        <f t="shared" si="39"/>
        <v>--</v>
      </c>
    </row>
    <row r="58" spans="1:21" x14ac:dyDescent="0.2">
      <c r="B58" s="85"/>
      <c r="C58" s="38" t="s">
        <v>28</v>
      </c>
      <c r="D58" s="39" t="str">
        <f t="shared" ref="D58:T58" si="49">IFERROR(IF(C20=0,"--",(D20/C20)*100-100),"--")</f>
        <v>--</v>
      </c>
      <c r="E58" s="39" t="str">
        <f t="shared" si="49"/>
        <v>--</v>
      </c>
      <c r="F58" s="39" t="str">
        <f t="shared" si="49"/>
        <v>--</v>
      </c>
      <c r="G58" s="39">
        <f t="shared" si="49"/>
        <v>5819.8275862068958</v>
      </c>
      <c r="H58" s="39">
        <f t="shared" si="49"/>
        <v>316.0768894713849</v>
      </c>
      <c r="I58" s="39">
        <f t="shared" si="49"/>
        <v>32.398852022959545</v>
      </c>
      <c r="J58" s="39">
        <f t="shared" si="49"/>
        <v>113.17243384704855</v>
      </c>
      <c r="K58" s="39">
        <f t="shared" si="49"/>
        <v>211.2064582532459</v>
      </c>
      <c r="L58" s="39">
        <f t="shared" si="49"/>
        <v>-66.72537456168314</v>
      </c>
      <c r="M58" s="39">
        <f t="shared" si="49"/>
        <v>135.45733240725215</v>
      </c>
      <c r="N58" s="39">
        <f t="shared" si="49"/>
        <v>189.78847630721032</v>
      </c>
      <c r="O58" s="39" t="str">
        <f t="shared" si="49"/>
        <v>--</v>
      </c>
      <c r="P58" s="39" t="str">
        <f t="shared" si="49"/>
        <v>--</v>
      </c>
      <c r="Q58" s="39">
        <f t="shared" si="49"/>
        <v>96.500054513823613</v>
      </c>
      <c r="R58" s="39">
        <f t="shared" si="49"/>
        <v>-3.972952369924343</v>
      </c>
      <c r="S58" s="39">
        <f t="shared" si="49"/>
        <v>-12.670985959367826</v>
      </c>
      <c r="T58" s="39">
        <f t="shared" si="49"/>
        <v>-33.250005034218304</v>
      </c>
      <c r="U58" s="39" t="str">
        <f t="shared" si="39"/>
        <v>--</v>
      </c>
    </row>
    <row r="59" spans="1:21" x14ac:dyDescent="0.2">
      <c r="B59" s="85"/>
      <c r="C59" s="38" t="s">
        <v>28</v>
      </c>
      <c r="D59" s="39">
        <f t="shared" ref="D59:T59" si="50">IFERROR(IF(C21=0,"--",(D21/C21)*100-100),"--")</f>
        <v>139.05307279719148</v>
      </c>
      <c r="E59" s="39">
        <f t="shared" si="50"/>
        <v>22.093395188987387</v>
      </c>
      <c r="F59" s="39">
        <f t="shared" si="50"/>
        <v>70.315353474701539</v>
      </c>
      <c r="G59" s="39">
        <f t="shared" si="50"/>
        <v>252.14575553364875</v>
      </c>
      <c r="H59" s="39">
        <f t="shared" si="50"/>
        <v>-13.503209773884237</v>
      </c>
      <c r="I59" s="39">
        <f t="shared" si="50"/>
        <v>-16.670297535911502</v>
      </c>
      <c r="J59" s="39">
        <f t="shared" si="50"/>
        <v>1765.2239728320997</v>
      </c>
      <c r="K59" s="39">
        <f t="shared" si="50"/>
        <v>29.546587475078212</v>
      </c>
      <c r="L59" s="39">
        <f t="shared" si="50"/>
        <v>-27.100451919695757</v>
      </c>
      <c r="M59" s="39">
        <f t="shared" si="50"/>
        <v>30.479533808548609</v>
      </c>
      <c r="N59" s="39">
        <f t="shared" si="50"/>
        <v>48.622553652715936</v>
      </c>
      <c r="O59" s="39" t="str">
        <f t="shared" si="50"/>
        <v>--</v>
      </c>
      <c r="P59" s="39" t="str">
        <f t="shared" si="50"/>
        <v>--</v>
      </c>
      <c r="Q59" s="39">
        <f t="shared" si="50"/>
        <v>-46.189645140198742</v>
      </c>
      <c r="R59" s="39">
        <f t="shared" si="50"/>
        <v>-44.999207044820388</v>
      </c>
      <c r="S59" s="39">
        <f t="shared" si="50"/>
        <v>-15.181991245859592</v>
      </c>
      <c r="T59" s="39">
        <f t="shared" si="50"/>
        <v>-23.949231737485604</v>
      </c>
      <c r="U59" s="39">
        <f t="shared" si="39"/>
        <v>23.199699579953915</v>
      </c>
    </row>
    <row r="60" spans="1:21" x14ac:dyDescent="0.2">
      <c r="B60" s="85"/>
      <c r="C60" s="38" t="s">
        <v>28</v>
      </c>
      <c r="D60" s="39">
        <f t="shared" ref="D60:T60" si="51">IFERROR(IF(C22=0,"--",(D22/C22)*100-100),"--")</f>
        <v>123.42758713928768</v>
      </c>
      <c r="E60" s="39">
        <f t="shared" si="51"/>
        <v>26.420815544424642</v>
      </c>
      <c r="F60" s="39">
        <f t="shared" si="51"/>
        <v>72.042170127070619</v>
      </c>
      <c r="G60" s="39">
        <f t="shared" si="51"/>
        <v>555.18685025909781</v>
      </c>
      <c r="H60" s="39">
        <f t="shared" si="51"/>
        <v>8.3973253343528711</v>
      </c>
      <c r="I60" s="39">
        <f t="shared" si="51"/>
        <v>23.94526508037309</v>
      </c>
      <c r="J60" s="39">
        <f t="shared" si="51"/>
        <v>436.57377118838997</v>
      </c>
      <c r="K60" s="39">
        <f t="shared" si="51"/>
        <v>30.212568372280543</v>
      </c>
      <c r="L60" s="39">
        <f t="shared" si="51"/>
        <v>-26.317809377354877</v>
      </c>
      <c r="M60" s="39">
        <f t="shared" si="51"/>
        <v>31.895498579268832</v>
      </c>
      <c r="N60" s="39">
        <f t="shared" si="51"/>
        <v>55.386689344135789</v>
      </c>
      <c r="O60" s="39" t="str">
        <f t="shared" si="51"/>
        <v>--</v>
      </c>
      <c r="P60" s="39" t="str">
        <f t="shared" si="51"/>
        <v>--</v>
      </c>
      <c r="Q60" s="39">
        <f t="shared" si="51"/>
        <v>-31.620031369247101</v>
      </c>
      <c r="R60" s="39">
        <f t="shared" si="51"/>
        <v>-37.371183434074929</v>
      </c>
      <c r="S60" s="39">
        <f t="shared" si="51"/>
        <v>-10.976275300287497</v>
      </c>
      <c r="T60" s="39">
        <f t="shared" si="51"/>
        <v>-12.835495543019533</v>
      </c>
      <c r="U60" s="39">
        <f t="shared" si="39"/>
        <v>26.656805310698431</v>
      </c>
    </row>
    <row r="61" spans="1:21" x14ac:dyDescent="0.2">
      <c r="B61" s="35" t="s">
        <v>79</v>
      </c>
      <c r="C61" s="38" t="s">
        <v>28</v>
      </c>
      <c r="D61" s="39">
        <f t="shared" ref="D61:T61" si="52">IFERROR(IF(C23=0,"--",(D23/C23)*100-100),"--")</f>
        <v>124.04137827231466</v>
      </c>
      <c r="E61" s="39">
        <f t="shared" si="52"/>
        <v>55.677161692532849</v>
      </c>
      <c r="F61" s="39">
        <f t="shared" si="52"/>
        <v>34.181252300542639</v>
      </c>
      <c r="G61" s="39">
        <f t="shared" si="52"/>
        <v>186.48483614866279</v>
      </c>
      <c r="H61" s="39">
        <f t="shared" si="52"/>
        <v>57.872922539518726</v>
      </c>
      <c r="I61" s="39">
        <f t="shared" si="52"/>
        <v>38.693267017643365</v>
      </c>
      <c r="J61" s="39">
        <f t="shared" si="52"/>
        <v>-11.032500336903837</v>
      </c>
      <c r="K61" s="39">
        <f t="shared" si="52"/>
        <v>2.449661488890186</v>
      </c>
      <c r="L61" s="39">
        <f t="shared" si="52"/>
        <v>60.285378788877352</v>
      </c>
      <c r="M61" s="39">
        <f t="shared" si="52"/>
        <v>22.419530176142047</v>
      </c>
      <c r="N61" s="39">
        <f t="shared" si="52"/>
        <v>-4.3026929501545794</v>
      </c>
      <c r="O61" s="39">
        <f t="shared" si="52"/>
        <v>-51.498793622145264</v>
      </c>
      <c r="P61" s="39">
        <f t="shared" si="52"/>
        <v>117.84805241849847</v>
      </c>
      <c r="Q61" s="39">
        <f t="shared" si="52"/>
        <v>16.482817562002268</v>
      </c>
      <c r="R61" s="39">
        <f t="shared" si="52"/>
        <v>-6.0917560072705754</v>
      </c>
      <c r="S61" s="39">
        <f t="shared" si="52"/>
        <v>-3.826990569149757</v>
      </c>
      <c r="T61" s="39">
        <f t="shared" si="52"/>
        <v>-14.224041684486394</v>
      </c>
      <c r="U61" s="39">
        <f t="shared" si="39"/>
        <v>20.231538438033098</v>
      </c>
    </row>
    <row r="62" spans="1:21" x14ac:dyDescent="0.2">
      <c r="B62" s="35" t="s">
        <v>80</v>
      </c>
      <c r="C62" s="38" t="s">
        <v>28</v>
      </c>
      <c r="D62" s="39">
        <f t="shared" ref="D62:T62" si="53">IFERROR(IF(C24=0,"--",(D24/C24)*100-100),"--")</f>
        <v>326.43613370513469</v>
      </c>
      <c r="E62" s="39">
        <f t="shared" si="53"/>
        <v>5.601540742578635</v>
      </c>
      <c r="F62" s="39">
        <f t="shared" si="53"/>
        <v>50.14869201967602</v>
      </c>
      <c r="G62" s="39">
        <f t="shared" si="53"/>
        <v>170.78478462201838</v>
      </c>
      <c r="H62" s="39">
        <f t="shared" si="53"/>
        <v>55.649897746028586</v>
      </c>
      <c r="I62" s="39">
        <f t="shared" si="53"/>
        <v>33.126600086573063</v>
      </c>
      <c r="J62" s="39">
        <f t="shared" si="53"/>
        <v>-34.208278505383831</v>
      </c>
      <c r="K62" s="39">
        <f t="shared" si="53"/>
        <v>19.635361106876886</v>
      </c>
      <c r="L62" s="39">
        <f t="shared" si="53"/>
        <v>80.780427967108295</v>
      </c>
      <c r="M62" s="39">
        <f t="shared" si="53"/>
        <v>25.960066078011351</v>
      </c>
      <c r="N62" s="39">
        <f t="shared" si="53"/>
        <v>7.5983913049364702</v>
      </c>
      <c r="O62" s="39">
        <f t="shared" si="53"/>
        <v>-47.962826238573243</v>
      </c>
      <c r="P62" s="39">
        <f t="shared" si="53"/>
        <v>91.500581759744364</v>
      </c>
      <c r="Q62" s="39">
        <f t="shared" si="53"/>
        <v>6.1161026095386291</v>
      </c>
      <c r="R62" s="39">
        <f t="shared" si="53"/>
        <v>-16.73430831428611</v>
      </c>
      <c r="S62" s="39">
        <f t="shared" si="53"/>
        <v>-15.151723430267637</v>
      </c>
      <c r="T62" s="39">
        <f t="shared" si="53"/>
        <v>1.6073868575304147</v>
      </c>
      <c r="U62" s="39">
        <f t="shared" si="39"/>
        <v>21.081108026328963</v>
      </c>
    </row>
    <row r="63" spans="1:21" x14ac:dyDescent="0.2">
      <c r="A63" s="105"/>
      <c r="B63" s="35" t="s">
        <v>81</v>
      </c>
      <c r="C63" s="38" t="s">
        <v>28</v>
      </c>
      <c r="D63" s="39">
        <f t="shared" ref="D63:T63" si="54">IFERROR(IF(C25=0,"--",(D25/C25)*100-100),"--")</f>
        <v>185.54043841522525</v>
      </c>
      <c r="E63" s="39">
        <f t="shared" si="54"/>
        <v>32.953310186410079</v>
      </c>
      <c r="F63" s="39">
        <f t="shared" si="54"/>
        <v>39.936473028308797</v>
      </c>
      <c r="G63" s="39">
        <f t="shared" si="54"/>
        <v>180.41302288287659</v>
      </c>
      <c r="H63" s="39">
        <f t="shared" si="54"/>
        <v>57.042713010346773</v>
      </c>
      <c r="I63" s="39">
        <f t="shared" si="54"/>
        <v>36.632780890314649</v>
      </c>
      <c r="J63" s="39">
        <f t="shared" si="54"/>
        <v>-19.390814987084553</v>
      </c>
      <c r="K63" s="39">
        <f t="shared" si="54"/>
        <v>7.5083545306703314</v>
      </c>
      <c r="L63" s="39">
        <f t="shared" si="54"/>
        <v>66.998699973403546</v>
      </c>
      <c r="M63" s="39">
        <f t="shared" si="54"/>
        <v>23.674969660215424</v>
      </c>
      <c r="N63" s="39">
        <f t="shared" si="54"/>
        <v>-4.7130731245346169E-3</v>
      </c>
      <c r="O63" s="39">
        <f t="shared" si="54"/>
        <v>-50.124712586686229</v>
      </c>
      <c r="P63" s="39">
        <f t="shared" si="54"/>
        <v>107.16559145009566</v>
      </c>
      <c r="Q63" s="39">
        <f t="shared" si="54"/>
        <v>12.597504521800971</v>
      </c>
      <c r="R63" s="39">
        <f t="shared" si="54"/>
        <v>-9.8508499351480623</v>
      </c>
      <c r="S63" s="39">
        <f t="shared" si="54"/>
        <v>-7.5216108335532539</v>
      </c>
      <c r="T63" s="39">
        <f t="shared" si="54"/>
        <v>-9.4852816648741225</v>
      </c>
      <c r="U63" s="39">
        <f t="shared" si="39"/>
        <v>20.502572074827825</v>
      </c>
    </row>
    <row r="64" spans="1:21" ht="13.5" thickBot="1" x14ac:dyDescent="0.25">
      <c r="A64" s="107"/>
      <c r="B64" s="11"/>
      <c r="C64" s="61"/>
      <c r="D64" s="55"/>
      <c r="E64" s="55"/>
      <c r="F64" s="55"/>
      <c r="G64" s="55"/>
      <c r="H64" s="55"/>
      <c r="I64" s="55"/>
      <c r="J64" s="55"/>
      <c r="K64" s="55"/>
      <c r="L64" s="55"/>
      <c r="M64" s="55"/>
      <c r="N64" s="55"/>
      <c r="O64" s="55"/>
      <c r="P64" s="55"/>
      <c r="Q64" s="55"/>
      <c r="R64" s="55"/>
      <c r="S64" s="55"/>
      <c r="T64" s="55"/>
      <c r="U64" s="55"/>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row r="66" spans="1:21" x14ac:dyDescent="0.2">
      <c r="B66" s="13"/>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pageSetup orientation="portrait"/>
  <headerFooter alignWithMargins="0"/>
  <ignoredErrors>
    <ignoredError sqref="C23:U23"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34" zoomScale="70" zoomScaleNormal="70" workbookViewId="0">
      <selection activeCell="U49" sqref="U49:U66"/>
    </sheetView>
  </sheetViews>
  <sheetFormatPr baseColWidth="10" defaultColWidth="10.85546875" defaultRowHeight="12.75" x14ac:dyDescent="0.2"/>
  <cols>
    <col min="1" max="1" width="10.85546875" style="1"/>
    <col min="2" max="2" width="16.7109375" style="1" customWidth="1"/>
    <col min="3" max="21" width="12.7109375" style="1" customWidth="1"/>
    <col min="22" max="16384" width="10.85546875" style="1"/>
  </cols>
  <sheetData>
    <row r="1" spans="1:21" x14ac:dyDescent="0.2">
      <c r="A1" s="5" t="s">
        <v>75</v>
      </c>
    </row>
    <row r="2" spans="1:21" x14ac:dyDescent="0.2">
      <c r="B2" s="110"/>
      <c r="C2" s="201" t="s">
        <v>157</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769</v>
      </c>
      <c r="D4" s="201"/>
      <c r="E4" s="201"/>
      <c r="F4" s="201"/>
      <c r="G4" s="201"/>
      <c r="H4" s="201"/>
      <c r="I4" s="201"/>
      <c r="J4" s="201"/>
      <c r="K4" s="201"/>
      <c r="L4" s="201"/>
      <c r="M4" s="201"/>
      <c r="N4" s="201"/>
      <c r="O4" s="201"/>
      <c r="P4" s="201"/>
      <c r="Q4" s="201"/>
      <c r="R4" s="201"/>
      <c r="S4" s="201"/>
      <c r="T4" s="201"/>
      <c r="U4" s="201"/>
    </row>
    <row r="5" spans="1:21" ht="13.5" thickBot="1" x14ac:dyDescent="0.25">
      <c r="B5" s="123"/>
      <c r="C5" s="208" t="s">
        <v>158</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11"/>
      <c r="Q8" s="211"/>
      <c r="R8" s="211"/>
      <c r="S8" s="211"/>
      <c r="T8" s="211"/>
      <c r="U8" s="205"/>
    </row>
    <row r="9" spans="1:21" ht="13.5" thickTop="1" x14ac:dyDescent="0.2">
      <c r="B9" s="1" t="s">
        <v>29</v>
      </c>
      <c r="C9" s="9">
        <v>938.87806149999994</v>
      </c>
      <c r="D9" s="9">
        <v>1572.0458570000001</v>
      </c>
      <c r="E9" s="9">
        <v>1397.7739225</v>
      </c>
      <c r="F9" s="9">
        <v>1873.0485905</v>
      </c>
      <c r="G9" s="9">
        <v>6323.6959065000001</v>
      </c>
      <c r="H9" s="9">
        <v>5838.4096024999999</v>
      </c>
      <c r="I9" s="9">
        <v>5625.9458649999997</v>
      </c>
      <c r="J9" s="9">
        <v>6549.3851889999996</v>
      </c>
      <c r="K9" s="9">
        <v>2211.7858890000002</v>
      </c>
      <c r="L9" s="166">
        <v>3530.8095269999999</v>
      </c>
      <c r="M9" s="166">
        <v>3825.5617560000001</v>
      </c>
      <c r="N9" s="166">
        <v>3605.399817</v>
      </c>
      <c r="O9" s="166">
        <v>1309.4374749999999</v>
      </c>
      <c r="P9" s="186">
        <v>3383.5591420000001</v>
      </c>
      <c r="Q9" s="186">
        <v>2323.0754830000001</v>
      </c>
      <c r="R9" s="186">
        <v>2245.4253119999998</v>
      </c>
      <c r="S9" s="186">
        <v>1875.917144</v>
      </c>
      <c r="T9" s="186">
        <v>1914.916111</v>
      </c>
      <c r="U9" s="186">
        <f>(SUM(C9:N9)+P9+Q9+R9)</f>
        <v>51244.799920499994</v>
      </c>
    </row>
    <row r="10" spans="1:21" x14ac:dyDescent="0.2">
      <c r="B10" s="1" t="s">
        <v>30</v>
      </c>
      <c r="C10" s="9">
        <v>51.419887000000003</v>
      </c>
      <c r="D10" s="9">
        <v>296.27623649999998</v>
      </c>
      <c r="E10" s="9">
        <v>320.8061495</v>
      </c>
      <c r="F10" s="9">
        <v>673.37323900000001</v>
      </c>
      <c r="G10" s="9">
        <v>5660.7940715000004</v>
      </c>
      <c r="H10" s="9">
        <v>11585.9811075</v>
      </c>
      <c r="I10" s="9">
        <v>16773.463609499999</v>
      </c>
      <c r="J10" s="9">
        <v>5193.424438</v>
      </c>
      <c r="K10" s="9">
        <v>1355.8855605000001</v>
      </c>
      <c r="L10" s="166">
        <v>2509.3514839999998</v>
      </c>
      <c r="M10" s="166">
        <v>2970.9956830000001</v>
      </c>
      <c r="N10" s="166">
        <v>3986.916287</v>
      </c>
      <c r="O10" s="166">
        <v>0</v>
      </c>
      <c r="P10" s="187">
        <v>5117.2869060000003</v>
      </c>
      <c r="Q10" s="187">
        <v>9491.3286239999998</v>
      </c>
      <c r="R10" s="187">
        <v>7388.3671009999998</v>
      </c>
      <c r="S10" s="187">
        <v>5911.0706309999996</v>
      </c>
      <c r="T10" s="187">
        <v>4512.2479519999997</v>
      </c>
      <c r="U10" s="187">
        <f t="shared" ref="U10:U26" si="0">(SUM(C10:N10)+P10+Q10+R10)</f>
        <v>73375.670383999997</v>
      </c>
    </row>
    <row r="11" spans="1:21" x14ac:dyDescent="0.2">
      <c r="B11" s="1" t="s">
        <v>758</v>
      </c>
      <c r="C11" s="9">
        <v>179.02198200000001</v>
      </c>
      <c r="D11" s="9">
        <v>359.67334749999998</v>
      </c>
      <c r="E11" s="9">
        <v>571.98251149999999</v>
      </c>
      <c r="F11" s="9">
        <v>1204.0171795000001</v>
      </c>
      <c r="G11" s="9">
        <v>5969.2892039999997</v>
      </c>
      <c r="H11" s="9">
        <v>8266.3482010000007</v>
      </c>
      <c r="I11" s="9">
        <v>9328.4413014999991</v>
      </c>
      <c r="J11" s="9">
        <v>2295.4126000000001</v>
      </c>
      <c r="K11" s="9">
        <v>743.8853805</v>
      </c>
      <c r="L11" s="166">
        <v>1030.7545480000001</v>
      </c>
      <c r="M11" s="166">
        <v>1660.754197</v>
      </c>
      <c r="N11" s="166">
        <v>2726.3057180000001</v>
      </c>
      <c r="O11" s="166">
        <v>1358.088219</v>
      </c>
      <c r="P11" s="187">
        <v>3214.4574659999998</v>
      </c>
      <c r="Q11" s="187">
        <v>3790.847248</v>
      </c>
      <c r="R11" s="187">
        <v>3548.2570820000001</v>
      </c>
      <c r="S11" s="187">
        <v>3140.4969099999998</v>
      </c>
      <c r="T11" s="187">
        <v>2943.946019</v>
      </c>
      <c r="U11" s="187">
        <f t="shared" si="0"/>
        <v>44889.447966499996</v>
      </c>
    </row>
    <row r="12" spans="1:21" x14ac:dyDescent="0.2">
      <c r="B12" s="1" t="s">
        <v>760</v>
      </c>
      <c r="C12" s="9">
        <v>129.8916285</v>
      </c>
      <c r="D12" s="9">
        <v>215.4383675</v>
      </c>
      <c r="E12" s="9">
        <v>381.07079750000003</v>
      </c>
      <c r="F12" s="9">
        <v>550.79609849999997</v>
      </c>
      <c r="G12" s="9">
        <v>1774.0424310000001</v>
      </c>
      <c r="H12" s="9">
        <v>1840.3991865</v>
      </c>
      <c r="I12" s="9">
        <v>1947.3334995</v>
      </c>
      <c r="J12" s="9">
        <v>1789.6948995</v>
      </c>
      <c r="K12" s="9">
        <v>393.27253300000001</v>
      </c>
      <c r="L12" s="166">
        <v>463.94082500000002</v>
      </c>
      <c r="M12" s="166">
        <v>832.09947</v>
      </c>
      <c r="N12" s="166">
        <v>904.40502400000003</v>
      </c>
      <c r="O12" s="166">
        <v>0</v>
      </c>
      <c r="P12" s="187">
        <v>1061.286192</v>
      </c>
      <c r="Q12" s="187">
        <v>1049.638645</v>
      </c>
      <c r="R12" s="187">
        <v>1012.710779</v>
      </c>
      <c r="S12" s="187">
        <v>906.22723900000005</v>
      </c>
      <c r="T12" s="187">
        <v>875.80478100000005</v>
      </c>
      <c r="U12" s="187">
        <f t="shared" si="0"/>
        <v>14346.020376499997</v>
      </c>
    </row>
    <row r="13" spans="1:21" x14ac:dyDescent="0.2">
      <c r="B13" s="1" t="s">
        <v>33</v>
      </c>
      <c r="C13" s="9">
        <v>7.0235620000000001</v>
      </c>
      <c r="D13" s="9">
        <v>46.322526500000002</v>
      </c>
      <c r="E13" s="9">
        <v>90.911654999999996</v>
      </c>
      <c r="F13" s="9">
        <v>122.9133535</v>
      </c>
      <c r="G13" s="9">
        <v>664.97728800000004</v>
      </c>
      <c r="H13" s="9">
        <v>574.28728450000006</v>
      </c>
      <c r="I13" s="9">
        <v>657.86391600000002</v>
      </c>
      <c r="J13" s="9">
        <v>740.54990799999996</v>
      </c>
      <c r="K13" s="9">
        <v>273.93072699999999</v>
      </c>
      <c r="L13" s="166">
        <v>474.61741899999998</v>
      </c>
      <c r="M13" s="166">
        <v>645.92223200000001</v>
      </c>
      <c r="N13" s="166">
        <v>694.13446899999997</v>
      </c>
      <c r="O13" s="166">
        <v>166.27411899999998</v>
      </c>
      <c r="P13" s="187">
        <v>819.90754300000003</v>
      </c>
      <c r="Q13" s="187">
        <v>752.61201800000003</v>
      </c>
      <c r="R13" s="187">
        <v>669.74911699999996</v>
      </c>
      <c r="S13" s="187">
        <v>662.552685</v>
      </c>
      <c r="T13" s="187">
        <v>671.32926799999996</v>
      </c>
      <c r="U13" s="187">
        <f t="shared" si="0"/>
        <v>7235.7230184999999</v>
      </c>
    </row>
    <row r="14" spans="1:21" x14ac:dyDescent="0.2">
      <c r="B14" s="1" t="s">
        <v>34</v>
      </c>
      <c r="C14" s="9">
        <v>421.87748749999997</v>
      </c>
      <c r="D14" s="9">
        <v>455.63377750000001</v>
      </c>
      <c r="E14" s="9">
        <v>980.79557750000004</v>
      </c>
      <c r="F14" s="9">
        <v>702.56196999999997</v>
      </c>
      <c r="G14" s="9">
        <v>604.96722299999999</v>
      </c>
      <c r="H14" s="9">
        <v>476.64507200000003</v>
      </c>
      <c r="I14" s="9">
        <v>476.50805250000002</v>
      </c>
      <c r="J14" s="9">
        <v>277.74460299999998</v>
      </c>
      <c r="K14" s="9">
        <v>68.074032500000001</v>
      </c>
      <c r="L14" s="166">
        <v>119.614384</v>
      </c>
      <c r="M14" s="166">
        <v>135.52857599999999</v>
      </c>
      <c r="N14" s="166">
        <v>137.38460000000001</v>
      </c>
      <c r="O14" s="166">
        <v>68.403978999999993</v>
      </c>
      <c r="P14" s="187">
        <v>142.621635</v>
      </c>
      <c r="Q14" s="187">
        <v>137.453552</v>
      </c>
      <c r="R14" s="187">
        <v>146.318174</v>
      </c>
      <c r="S14" s="187">
        <v>169.26906</v>
      </c>
      <c r="T14" s="187">
        <v>188.32183699999999</v>
      </c>
      <c r="U14" s="187">
        <f t="shared" si="0"/>
        <v>5283.7287165000007</v>
      </c>
    </row>
    <row r="15" spans="1:21" x14ac:dyDescent="0.2">
      <c r="B15" s="1" t="s">
        <v>44</v>
      </c>
      <c r="C15" s="9">
        <v>0.40201599999999998</v>
      </c>
      <c r="D15" s="9">
        <v>1.3581129999999999</v>
      </c>
      <c r="E15" s="9">
        <v>5.9249010000000002</v>
      </c>
      <c r="F15" s="9">
        <v>7.6636990000000003</v>
      </c>
      <c r="G15" s="9">
        <v>26.445135000000001</v>
      </c>
      <c r="H15" s="9">
        <v>29.841592500000001</v>
      </c>
      <c r="I15" s="9">
        <v>41.800160499999997</v>
      </c>
      <c r="J15" s="9">
        <v>30.861818499999998</v>
      </c>
      <c r="K15" s="9">
        <v>11.587906</v>
      </c>
      <c r="L15" s="166">
        <v>29.861149000000001</v>
      </c>
      <c r="M15" s="166">
        <v>36.032625000000003</v>
      </c>
      <c r="N15" s="166">
        <v>17.540747</v>
      </c>
      <c r="O15" s="166">
        <v>11.139961</v>
      </c>
      <c r="P15" s="187">
        <v>11.714809000000001</v>
      </c>
      <c r="Q15" s="187">
        <v>8.9551929999999995</v>
      </c>
      <c r="R15" s="187">
        <v>19.135034999999998</v>
      </c>
      <c r="S15" s="187">
        <v>29.323746</v>
      </c>
      <c r="T15" s="187">
        <v>39.032783000000002</v>
      </c>
      <c r="U15" s="187">
        <f t="shared" si="0"/>
        <v>279.12489950000003</v>
      </c>
    </row>
    <row r="16" spans="1:21" x14ac:dyDescent="0.2">
      <c r="A16" s="1" t="s">
        <v>109</v>
      </c>
      <c r="B16" s="1" t="s">
        <v>792</v>
      </c>
      <c r="C16" s="9">
        <v>0.20686299999999999</v>
      </c>
      <c r="D16" s="9">
        <v>0.74870599999999998</v>
      </c>
      <c r="E16" s="9">
        <v>16.683926</v>
      </c>
      <c r="F16" s="9">
        <v>13.498177999999999</v>
      </c>
      <c r="G16" s="9">
        <v>17.978702999999999</v>
      </c>
      <c r="H16" s="9">
        <v>38.143616000000002</v>
      </c>
      <c r="I16" s="9">
        <v>42.789375</v>
      </c>
      <c r="J16" s="9">
        <v>17.036372</v>
      </c>
      <c r="K16" s="9">
        <v>23.285087999999998</v>
      </c>
      <c r="L16" s="166">
        <v>30.465633</v>
      </c>
      <c r="M16" s="166">
        <v>36.84263</v>
      </c>
      <c r="N16" s="166">
        <v>20.569901999999999</v>
      </c>
      <c r="O16" s="191" t="s">
        <v>28</v>
      </c>
      <c r="P16" s="187">
        <v>15.899297000000001</v>
      </c>
      <c r="Q16" s="187">
        <v>12.979016</v>
      </c>
      <c r="R16" s="187">
        <v>21.977211</v>
      </c>
      <c r="S16" s="187">
        <v>32.275433</v>
      </c>
      <c r="T16" s="187">
        <v>40.505229999999997</v>
      </c>
      <c r="U16" s="187">
        <f t="shared" si="0"/>
        <v>309.10451600000005</v>
      </c>
    </row>
    <row r="17" spans="1:21" x14ac:dyDescent="0.2">
      <c r="B17" s="1" t="s">
        <v>793</v>
      </c>
      <c r="C17" s="9">
        <v>0</v>
      </c>
      <c r="D17" s="9">
        <v>0</v>
      </c>
      <c r="E17" s="9">
        <v>2.4133529999999999</v>
      </c>
      <c r="F17" s="9">
        <v>8.6418999999999996E-2</v>
      </c>
      <c r="G17" s="9">
        <v>1.862819</v>
      </c>
      <c r="H17" s="9">
        <v>12.942869</v>
      </c>
      <c r="I17" s="9">
        <v>5.9940889999999998</v>
      </c>
      <c r="J17" s="9">
        <v>0.112123</v>
      </c>
      <c r="K17" s="9">
        <v>2.41E-2</v>
      </c>
      <c r="L17" s="166">
        <v>0</v>
      </c>
      <c r="M17" s="166">
        <v>0.17468900000000001</v>
      </c>
      <c r="N17" s="166">
        <v>1.2696989999999999</v>
      </c>
      <c r="O17" s="191" t="s">
        <v>28</v>
      </c>
      <c r="P17" s="187">
        <v>0.94992799999999999</v>
      </c>
      <c r="Q17" s="187">
        <v>1.465983</v>
      </c>
      <c r="R17" s="187">
        <v>1.818006</v>
      </c>
      <c r="S17" s="187">
        <v>2.1972700000000001</v>
      </c>
      <c r="T17" s="187">
        <v>1.3434489999999999</v>
      </c>
      <c r="U17" s="187">
        <f t="shared" si="0"/>
        <v>29.114077000000002</v>
      </c>
    </row>
    <row r="18" spans="1:21" x14ac:dyDescent="0.2">
      <c r="B18" s="1" t="s">
        <v>794</v>
      </c>
      <c r="C18" s="9">
        <v>0</v>
      </c>
      <c r="D18" s="9">
        <v>0</v>
      </c>
      <c r="E18" s="9">
        <v>0</v>
      </c>
      <c r="F18" s="9">
        <v>0</v>
      </c>
      <c r="G18" s="9">
        <v>0</v>
      </c>
      <c r="H18" s="9">
        <v>0</v>
      </c>
      <c r="I18" s="9">
        <v>0</v>
      </c>
      <c r="J18" s="9">
        <v>0</v>
      </c>
      <c r="K18" s="9">
        <v>0</v>
      </c>
      <c r="L18" s="166">
        <v>0</v>
      </c>
      <c r="M18" s="166">
        <v>0</v>
      </c>
      <c r="N18" s="166">
        <v>0</v>
      </c>
      <c r="O18" s="191" t="s">
        <v>28</v>
      </c>
      <c r="P18" s="187">
        <v>2.3460999999999999E-2</v>
      </c>
      <c r="Q18" s="187">
        <v>0</v>
      </c>
      <c r="R18" s="187">
        <v>0</v>
      </c>
      <c r="S18" s="187">
        <v>0</v>
      </c>
      <c r="T18" s="187">
        <v>0</v>
      </c>
      <c r="U18" s="187">
        <f t="shared" si="0"/>
        <v>2.3460999999999999E-2</v>
      </c>
    </row>
    <row r="19" spans="1:21" x14ac:dyDescent="0.2">
      <c r="B19" s="1" t="s">
        <v>795</v>
      </c>
      <c r="C19" s="9">
        <v>0</v>
      </c>
      <c r="D19" s="9">
        <v>0</v>
      </c>
      <c r="E19" s="9">
        <v>7.0089999999999996E-3</v>
      </c>
      <c r="F19" s="9">
        <v>0</v>
      </c>
      <c r="G19" s="9">
        <v>1.6899999999999999E-4</v>
      </c>
      <c r="H19" s="9">
        <v>0</v>
      </c>
      <c r="I19" s="9">
        <v>0</v>
      </c>
      <c r="J19" s="9">
        <v>0</v>
      </c>
      <c r="K19" s="9">
        <v>0</v>
      </c>
      <c r="L19" s="166">
        <v>6.5200000000000002E-4</v>
      </c>
      <c r="M19" s="166">
        <v>0</v>
      </c>
      <c r="N19" s="166">
        <v>0</v>
      </c>
      <c r="O19" s="191" t="s">
        <v>28</v>
      </c>
      <c r="P19" s="187">
        <v>0</v>
      </c>
      <c r="Q19" s="187">
        <v>0</v>
      </c>
      <c r="R19" s="187">
        <v>4.3750000000000004E-3</v>
      </c>
      <c r="S19" s="187">
        <v>0</v>
      </c>
      <c r="T19" s="187">
        <v>0</v>
      </c>
      <c r="U19" s="187">
        <f t="shared" si="0"/>
        <v>1.2205000000000001E-2</v>
      </c>
    </row>
    <row r="20" spans="1:21" x14ac:dyDescent="0.2">
      <c r="B20" s="1" t="s">
        <v>796</v>
      </c>
      <c r="C20" s="9">
        <v>0</v>
      </c>
      <c r="D20" s="9">
        <v>0</v>
      </c>
      <c r="E20" s="9">
        <v>0</v>
      </c>
      <c r="F20" s="9">
        <v>0</v>
      </c>
      <c r="G20" s="9">
        <v>2.7399999999999999E-4</v>
      </c>
      <c r="H20" s="9">
        <v>0</v>
      </c>
      <c r="I20" s="9">
        <v>0</v>
      </c>
      <c r="J20" s="9">
        <v>0</v>
      </c>
      <c r="K20" s="9">
        <v>5.5139999999999998E-3</v>
      </c>
      <c r="L20" s="166">
        <v>0</v>
      </c>
      <c r="M20" s="166">
        <v>0</v>
      </c>
      <c r="N20" s="166">
        <v>0</v>
      </c>
      <c r="O20" s="191" t="s">
        <v>28</v>
      </c>
      <c r="P20" s="187">
        <v>0</v>
      </c>
      <c r="Q20" s="187">
        <v>0</v>
      </c>
      <c r="R20" s="187">
        <v>0</v>
      </c>
      <c r="S20" s="187">
        <v>0</v>
      </c>
      <c r="T20" s="187">
        <v>0</v>
      </c>
      <c r="U20" s="187">
        <f t="shared" si="0"/>
        <v>5.7879999999999997E-3</v>
      </c>
    </row>
    <row r="21" spans="1:21" x14ac:dyDescent="0.2">
      <c r="B21" s="1" t="s">
        <v>797</v>
      </c>
      <c r="C21" s="9">
        <v>0</v>
      </c>
      <c r="D21" s="9">
        <v>0</v>
      </c>
      <c r="E21" s="9">
        <v>0</v>
      </c>
      <c r="F21" s="9">
        <v>0</v>
      </c>
      <c r="G21" s="9">
        <v>0</v>
      </c>
      <c r="H21" s="9">
        <v>0</v>
      </c>
      <c r="I21" s="9">
        <v>0</v>
      </c>
      <c r="J21" s="9">
        <v>0</v>
      </c>
      <c r="K21" s="9">
        <v>0</v>
      </c>
      <c r="L21" s="166">
        <v>0</v>
      </c>
      <c r="M21" s="166">
        <v>0</v>
      </c>
      <c r="N21" s="166">
        <v>0</v>
      </c>
      <c r="O21" s="191" t="s">
        <v>28</v>
      </c>
      <c r="P21" s="187">
        <v>0</v>
      </c>
      <c r="Q21" s="187">
        <v>0</v>
      </c>
      <c r="R21" s="187">
        <v>0</v>
      </c>
      <c r="S21" s="187">
        <v>0</v>
      </c>
      <c r="T21" s="187">
        <v>0</v>
      </c>
      <c r="U21" s="187">
        <f t="shared" si="0"/>
        <v>0</v>
      </c>
    </row>
    <row r="22" spans="1:21" x14ac:dyDescent="0.2">
      <c r="B22" s="1" t="s">
        <v>798</v>
      </c>
      <c r="C22" s="9">
        <v>0</v>
      </c>
      <c r="D22" s="9">
        <v>0</v>
      </c>
      <c r="E22" s="9">
        <v>0</v>
      </c>
      <c r="F22" s="9">
        <v>0</v>
      </c>
      <c r="G22" s="9">
        <v>7.7000000000000002E-3</v>
      </c>
      <c r="H22" s="9">
        <v>0</v>
      </c>
      <c r="I22" s="9">
        <v>0</v>
      </c>
      <c r="J22" s="9">
        <v>0</v>
      </c>
      <c r="K22" s="9">
        <v>0</v>
      </c>
      <c r="L22" s="166">
        <v>0</v>
      </c>
      <c r="M22" s="166">
        <v>0</v>
      </c>
      <c r="N22" s="166">
        <v>0</v>
      </c>
      <c r="O22" s="191" t="s">
        <v>28</v>
      </c>
      <c r="P22" s="187">
        <v>1.0449999999999999E-3</v>
      </c>
      <c r="Q22" s="187">
        <v>0</v>
      </c>
      <c r="R22" s="187">
        <v>0</v>
      </c>
      <c r="S22" s="187">
        <v>0</v>
      </c>
      <c r="T22" s="187">
        <v>0</v>
      </c>
      <c r="U22" s="187">
        <f t="shared" si="0"/>
        <v>8.7449999999999993E-3</v>
      </c>
    </row>
    <row r="23" spans="1:21" x14ac:dyDescent="0.2">
      <c r="B23" s="1" t="s">
        <v>799</v>
      </c>
      <c r="C23" s="9">
        <v>0</v>
      </c>
      <c r="D23" s="9">
        <v>0</v>
      </c>
      <c r="E23" s="9">
        <v>2.4203619999999999</v>
      </c>
      <c r="F23" s="9">
        <v>8.6418999999999996E-2</v>
      </c>
      <c r="G23" s="9">
        <v>1.8709620000000002</v>
      </c>
      <c r="H23" s="9">
        <v>12.942869</v>
      </c>
      <c r="I23" s="9">
        <v>5.9940889999999998</v>
      </c>
      <c r="J23" s="9">
        <v>0.112123</v>
      </c>
      <c r="K23" s="9">
        <v>2.9614000000000001E-2</v>
      </c>
      <c r="L23" s="166">
        <v>6.5200000000000002E-4</v>
      </c>
      <c r="M23" s="166">
        <v>0.17468900000000001</v>
      </c>
      <c r="N23" s="166">
        <v>1.2696989999999999</v>
      </c>
      <c r="O23" s="191" t="s">
        <v>28</v>
      </c>
      <c r="P23" s="187">
        <v>0.97443399999999991</v>
      </c>
      <c r="Q23" s="187">
        <v>1.465983</v>
      </c>
      <c r="R23" s="187">
        <v>1.822381</v>
      </c>
      <c r="S23" s="187">
        <v>2.1972700000000001</v>
      </c>
      <c r="T23" s="187">
        <v>1.3434489999999999</v>
      </c>
      <c r="U23" s="187">
        <f t="shared" si="0"/>
        <v>29.164275999999997</v>
      </c>
    </row>
    <row r="24" spans="1:21" x14ac:dyDescent="0.2">
      <c r="A24" s="105"/>
      <c r="B24" s="35" t="s">
        <v>79</v>
      </c>
      <c r="C24" s="9">
        <f>SUM(C9:C15)</f>
        <v>1728.5146245000001</v>
      </c>
      <c r="D24" s="9">
        <f t="shared" ref="D24:Q24" si="1">SUM(D9:D15)</f>
        <v>2946.7482255</v>
      </c>
      <c r="E24" s="9">
        <f t="shared" si="1"/>
        <v>3749.2655144999999</v>
      </c>
      <c r="F24" s="9">
        <f t="shared" si="1"/>
        <v>5134.3741300000002</v>
      </c>
      <c r="G24" s="9">
        <f t="shared" si="1"/>
        <v>21024.211259000003</v>
      </c>
      <c r="H24" s="9">
        <f t="shared" si="1"/>
        <v>28611.912046499998</v>
      </c>
      <c r="I24" s="9">
        <f t="shared" si="1"/>
        <v>34851.356404500002</v>
      </c>
      <c r="J24" s="9">
        <f t="shared" si="1"/>
        <v>16877.073455999998</v>
      </c>
      <c r="K24" s="9">
        <f t="shared" si="1"/>
        <v>5058.4220285000001</v>
      </c>
      <c r="L24" s="9">
        <f t="shared" si="1"/>
        <v>8158.9493360000006</v>
      </c>
      <c r="M24" s="9">
        <f t="shared" si="1"/>
        <v>10106.894539000001</v>
      </c>
      <c r="N24" s="9">
        <f t="shared" si="1"/>
        <v>12072.086661999998</v>
      </c>
      <c r="O24" s="9">
        <f t="shared" si="1"/>
        <v>2913.3437530000001</v>
      </c>
      <c r="P24" s="189">
        <f t="shared" si="1"/>
        <v>13750.833692999997</v>
      </c>
      <c r="Q24" s="189">
        <f t="shared" si="1"/>
        <v>17553.910763</v>
      </c>
      <c r="R24" s="189">
        <v>15029.962599999999</v>
      </c>
      <c r="S24" s="189">
        <v>12694.857415</v>
      </c>
      <c r="T24" s="189">
        <v>11145.598751</v>
      </c>
      <c r="U24" s="187">
        <f t="shared" si="0"/>
        <v>196654.51528199998</v>
      </c>
    </row>
    <row r="25" spans="1:21" x14ac:dyDescent="0.2">
      <c r="A25" s="105"/>
      <c r="B25" s="35" t="s">
        <v>80</v>
      </c>
      <c r="C25" s="9">
        <f>C26-C24</f>
        <v>1047.305456</v>
      </c>
      <c r="D25" s="9">
        <f t="shared" ref="D25:Q25" si="2">D26-D24</f>
        <v>4196.1635889999998</v>
      </c>
      <c r="E25" s="9">
        <f t="shared" si="2"/>
        <v>3370.6359430000002</v>
      </c>
      <c r="F25" s="9">
        <f t="shared" si="2"/>
        <v>3220.3884634999995</v>
      </c>
      <c r="G25" s="9">
        <f t="shared" si="2"/>
        <v>4234.3825079999951</v>
      </c>
      <c r="H25" s="9">
        <f t="shared" si="2"/>
        <v>4813.7030580000028</v>
      </c>
      <c r="I25" s="9">
        <f t="shared" si="2"/>
        <v>4884.0805159999945</v>
      </c>
      <c r="J25" s="9">
        <f t="shared" si="2"/>
        <v>2049.1754740000033</v>
      </c>
      <c r="K25" s="9">
        <f t="shared" si="2"/>
        <v>737.12310950000028</v>
      </c>
      <c r="L25" s="9">
        <f t="shared" si="2"/>
        <v>1299.1635080000005</v>
      </c>
      <c r="M25" s="9">
        <f t="shared" si="2"/>
        <v>1637.7508240000025</v>
      </c>
      <c r="N25" s="9">
        <f t="shared" si="2"/>
        <v>2171.4112760000025</v>
      </c>
      <c r="O25" s="9">
        <f t="shared" si="2"/>
        <v>2132.130095999999</v>
      </c>
      <c r="P25" s="189">
        <f t="shared" si="2"/>
        <v>3542.2295060000033</v>
      </c>
      <c r="Q25" s="189">
        <f t="shared" si="2"/>
        <v>3310.1665969999995</v>
      </c>
      <c r="R25" s="189">
        <v>3459.1768110000012</v>
      </c>
      <c r="S25" s="189">
        <v>4404.1720569999979</v>
      </c>
      <c r="T25" s="189">
        <v>4017.1563690000003</v>
      </c>
      <c r="U25" s="189">
        <f t="shared" si="0"/>
        <v>43972.856639000005</v>
      </c>
    </row>
    <row r="26" spans="1:21" x14ac:dyDescent="0.2">
      <c r="A26" s="105"/>
      <c r="B26" s="35" t="s">
        <v>755</v>
      </c>
      <c r="C26" s="9">
        <v>2775.8200805000001</v>
      </c>
      <c r="D26" s="9">
        <v>7142.9118145000002</v>
      </c>
      <c r="E26" s="9">
        <v>7119.9014575000001</v>
      </c>
      <c r="F26" s="9">
        <v>8354.7625934999996</v>
      </c>
      <c r="G26" s="9">
        <v>25258.593766999998</v>
      </c>
      <c r="H26" s="9">
        <v>33425.615104500001</v>
      </c>
      <c r="I26" s="9">
        <v>39735.436920499997</v>
      </c>
      <c r="J26" s="9">
        <v>18926.248930000002</v>
      </c>
      <c r="K26" s="9">
        <v>5795.5451380000004</v>
      </c>
      <c r="L26" s="166">
        <v>9458.1128440000011</v>
      </c>
      <c r="M26" s="9">
        <v>11744.645363000003</v>
      </c>
      <c r="N26" s="9">
        <v>14243.497938</v>
      </c>
      <c r="O26" s="9">
        <v>5045.4738489999991</v>
      </c>
      <c r="P26" s="190">
        <v>17293.063199</v>
      </c>
      <c r="Q26" s="190">
        <v>20864.077359999999</v>
      </c>
      <c r="R26" s="190">
        <v>18489.139411</v>
      </c>
      <c r="S26" s="190">
        <v>17099.029471999998</v>
      </c>
      <c r="T26" s="190">
        <v>15162.75512</v>
      </c>
      <c r="U26" s="190">
        <f t="shared" si="0"/>
        <v>240627.37192099998</v>
      </c>
    </row>
    <row r="27" spans="1:21" x14ac:dyDescent="0.2">
      <c r="A27" s="105"/>
      <c r="B27" s="35"/>
      <c r="C27" s="202" t="s">
        <v>76</v>
      </c>
      <c r="D27" s="202"/>
      <c r="E27" s="202"/>
      <c r="F27" s="202"/>
      <c r="G27" s="202"/>
      <c r="H27" s="202"/>
      <c r="I27" s="202"/>
      <c r="J27" s="202"/>
      <c r="K27" s="202"/>
      <c r="L27" s="202"/>
      <c r="M27" s="202"/>
      <c r="N27" s="202"/>
      <c r="O27" s="202"/>
      <c r="P27" s="212"/>
      <c r="Q27" s="212"/>
      <c r="R27" s="212"/>
      <c r="S27" s="212"/>
      <c r="T27" s="21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29</v>
      </c>
      <c r="C29" s="37">
        <f t="shared" ref="C29:U29" si="3">C9/C$26*100</f>
        <v>33.823447999946836</v>
      </c>
      <c r="D29" s="37">
        <f t="shared" si="3"/>
        <v>22.008473544483238</v>
      </c>
      <c r="E29" s="37">
        <f t="shared" si="3"/>
        <v>19.631927925457525</v>
      </c>
      <c r="F29" s="37">
        <f t="shared" si="3"/>
        <v>22.418932549408773</v>
      </c>
      <c r="G29" s="37">
        <f t="shared" si="3"/>
        <v>25.035819352547726</v>
      </c>
      <c r="H29" s="37">
        <f t="shared" si="3"/>
        <v>17.466872589321447</v>
      </c>
      <c r="I29" s="37">
        <f t="shared" si="3"/>
        <v>14.158510138584901</v>
      </c>
      <c r="J29" s="37">
        <f t="shared" si="3"/>
        <v>34.604771464347422</v>
      </c>
      <c r="K29" s="37">
        <f t="shared" si="3"/>
        <v>38.163552113464704</v>
      </c>
      <c r="L29" s="37">
        <f t="shared" si="3"/>
        <v>37.331015026320607</v>
      </c>
      <c r="M29" s="37">
        <f t="shared" si="3"/>
        <v>32.572816272953979</v>
      </c>
      <c r="N29" s="37">
        <f t="shared" si="3"/>
        <v>25.312601108897638</v>
      </c>
      <c r="O29" s="37">
        <f t="shared" si="3"/>
        <v>25.952715526600684</v>
      </c>
      <c r="P29" s="37">
        <f t="shared" si="3"/>
        <v>19.565990727401378</v>
      </c>
      <c r="Q29" s="37">
        <f t="shared" si="3"/>
        <v>11.134331237928272</v>
      </c>
      <c r="R29" s="37">
        <f t="shared" si="3"/>
        <v>12.14456369269463</v>
      </c>
      <c r="S29" s="37">
        <f t="shared" si="3"/>
        <v>10.970898360470411</v>
      </c>
      <c r="T29" s="37">
        <f t="shared" si="3"/>
        <v>12.629077603938777</v>
      </c>
      <c r="U29" s="37">
        <f t="shared" si="3"/>
        <v>21.296330301659989</v>
      </c>
    </row>
    <row r="30" spans="1:21" x14ac:dyDescent="0.2">
      <c r="B30" s="1" t="s">
        <v>30</v>
      </c>
      <c r="C30" s="37">
        <f t="shared" ref="C30:U30" si="4">C10/C$26*100</f>
        <v>1.8524214649653334</v>
      </c>
      <c r="D30" s="37">
        <f t="shared" si="4"/>
        <v>4.1478355633421629</v>
      </c>
      <c r="E30" s="37">
        <f t="shared" si="4"/>
        <v>4.5057667077971635</v>
      </c>
      <c r="F30" s="37">
        <f t="shared" si="4"/>
        <v>8.0597531224152785</v>
      </c>
      <c r="G30" s="37">
        <f t="shared" si="4"/>
        <v>22.411358778396242</v>
      </c>
      <c r="H30" s="37">
        <f t="shared" si="4"/>
        <v>34.661983246316417</v>
      </c>
      <c r="I30" s="37">
        <f t="shared" si="4"/>
        <v>42.212858117199573</v>
      </c>
      <c r="J30" s="37">
        <f t="shared" si="4"/>
        <v>27.44032616927014</v>
      </c>
      <c r="K30" s="37">
        <f t="shared" si="4"/>
        <v>23.395306709109786</v>
      </c>
      <c r="L30" s="37">
        <f t="shared" si="4"/>
        <v>26.531206863236694</v>
      </c>
      <c r="M30" s="37">
        <f t="shared" si="4"/>
        <v>25.296597650872798</v>
      </c>
      <c r="N30" s="37">
        <f t="shared" si="4"/>
        <v>27.991131843838513</v>
      </c>
      <c r="O30" s="37">
        <f t="shared" si="4"/>
        <v>0</v>
      </c>
      <c r="P30" s="37">
        <f t="shared" si="4"/>
        <v>29.591558459671361</v>
      </c>
      <c r="Q30" s="37">
        <f t="shared" si="4"/>
        <v>45.491245360298073</v>
      </c>
      <c r="R30" s="37">
        <f t="shared" si="4"/>
        <v>39.960578676822223</v>
      </c>
      <c r="S30" s="37">
        <f t="shared" si="4"/>
        <v>34.569626543304672</v>
      </c>
      <c r="T30" s="37">
        <f t="shared" si="4"/>
        <v>29.758760306352556</v>
      </c>
      <c r="U30" s="37">
        <f t="shared" si="4"/>
        <v>30.493484510186917</v>
      </c>
    </row>
    <row r="31" spans="1:21" x14ac:dyDescent="0.2">
      <c r="B31" s="1" t="s">
        <v>31</v>
      </c>
      <c r="C31" s="37">
        <f t="shared" ref="C31:U31" si="5">C11/C$26*100</f>
        <v>6.4493366575744826</v>
      </c>
      <c r="D31" s="37">
        <f t="shared" si="5"/>
        <v>5.0353883239867061</v>
      </c>
      <c r="E31" s="37">
        <f t="shared" si="5"/>
        <v>8.033573426742894</v>
      </c>
      <c r="F31" s="37">
        <f t="shared" si="5"/>
        <v>14.411147725929697</v>
      </c>
      <c r="G31" s="37">
        <f t="shared" si="5"/>
        <v>23.632705997270492</v>
      </c>
      <c r="H31" s="37">
        <f t="shared" si="5"/>
        <v>24.730579153611821</v>
      </c>
      <c r="I31" s="37">
        <f t="shared" si="5"/>
        <v>23.476377824066009</v>
      </c>
      <c r="J31" s="37">
        <f t="shared" si="5"/>
        <v>12.128196181344423</v>
      </c>
      <c r="K31" s="37">
        <f t="shared" si="5"/>
        <v>12.835468670971464</v>
      </c>
      <c r="L31" s="37">
        <f t="shared" si="5"/>
        <v>10.898099494064358</v>
      </c>
      <c r="M31" s="37">
        <f t="shared" si="5"/>
        <v>14.14052230331273</v>
      </c>
      <c r="N31" s="37">
        <f t="shared" si="5"/>
        <v>19.140703567812036</v>
      </c>
      <c r="O31" s="37">
        <f t="shared" si="5"/>
        <v>26.91696081764788</v>
      </c>
      <c r="P31" s="37">
        <f t="shared" si="5"/>
        <v>18.588132299116801</v>
      </c>
      <c r="Q31" s="37">
        <f t="shared" si="5"/>
        <v>18.169254180717822</v>
      </c>
      <c r="R31" s="37">
        <f t="shared" si="5"/>
        <v>19.191034277609408</v>
      </c>
      <c r="S31" s="37">
        <f t="shared" si="5"/>
        <v>18.3665214165671</v>
      </c>
      <c r="T31" s="37">
        <f t="shared" si="5"/>
        <v>19.415640467060449</v>
      </c>
      <c r="U31" s="37">
        <f t="shared" si="5"/>
        <v>18.655171108812006</v>
      </c>
    </row>
    <row r="32" spans="1:21" x14ac:dyDescent="0.2">
      <c r="B32" s="1" t="s">
        <v>32</v>
      </c>
      <c r="C32" s="37">
        <f t="shared" ref="C32:U32" si="6">C12/C$26*100</f>
        <v>4.679396529064773</v>
      </c>
      <c r="D32" s="37">
        <f t="shared" si="6"/>
        <v>3.0161140595725047</v>
      </c>
      <c r="E32" s="37">
        <f t="shared" si="6"/>
        <v>5.3521920180311708</v>
      </c>
      <c r="F32" s="37">
        <f t="shared" si="6"/>
        <v>6.5926002365228067</v>
      </c>
      <c r="G32" s="37">
        <f t="shared" si="6"/>
        <v>7.0235201823379487</v>
      </c>
      <c r="H32" s="37">
        <f t="shared" si="6"/>
        <v>5.5059545822755318</v>
      </c>
      <c r="I32" s="37">
        <f t="shared" si="6"/>
        <v>4.9007476711432529</v>
      </c>
      <c r="J32" s="37">
        <f t="shared" si="6"/>
        <v>9.456152173202975</v>
      </c>
      <c r="K32" s="37">
        <f t="shared" si="6"/>
        <v>6.7857729279236612</v>
      </c>
      <c r="L32" s="37">
        <f t="shared" si="6"/>
        <v>4.9052155821371164</v>
      </c>
      <c r="M32" s="37">
        <f t="shared" si="6"/>
        <v>7.084926315624843</v>
      </c>
      <c r="N32" s="37">
        <f t="shared" si="6"/>
        <v>6.34959914998936</v>
      </c>
      <c r="O32" s="37">
        <f t="shared" si="6"/>
        <v>0</v>
      </c>
      <c r="P32" s="37">
        <f t="shared" si="6"/>
        <v>6.1370630511624489</v>
      </c>
      <c r="Q32" s="37">
        <f t="shared" si="6"/>
        <v>5.0308414165120796</v>
      </c>
      <c r="R32" s="37">
        <f t="shared" si="6"/>
        <v>5.477327832778923</v>
      </c>
      <c r="S32" s="37">
        <f t="shared" si="6"/>
        <v>5.2998752969223499</v>
      </c>
      <c r="T32" s="37">
        <f t="shared" si="6"/>
        <v>5.7760266789825998</v>
      </c>
      <c r="U32" s="37">
        <f t="shared" si="6"/>
        <v>5.9619237254562707</v>
      </c>
    </row>
    <row r="33" spans="1:21" x14ac:dyDescent="0.2">
      <c r="B33" s="1" t="s">
        <v>33</v>
      </c>
      <c r="C33" s="37">
        <f t="shared" ref="C33:U33" si="7">C13/C$26*100</f>
        <v>0.25302655778521738</v>
      </c>
      <c r="D33" s="37">
        <f t="shared" si="7"/>
        <v>0.64851040728188736</v>
      </c>
      <c r="E33" s="37">
        <f t="shared" si="7"/>
        <v>1.2768667592194689</v>
      </c>
      <c r="F33" s="37">
        <f t="shared" si="7"/>
        <v>1.4711770935972079</v>
      </c>
      <c r="G33" s="37">
        <f t="shared" si="7"/>
        <v>2.6326773934215755</v>
      </c>
      <c r="H33" s="37">
        <f t="shared" si="7"/>
        <v>1.7181053593316982</v>
      </c>
      <c r="I33" s="37">
        <f t="shared" si="7"/>
        <v>1.6556101228135736</v>
      </c>
      <c r="J33" s="37">
        <f t="shared" si="7"/>
        <v>3.9128192318455359</v>
      </c>
      <c r="K33" s="37">
        <f t="shared" si="7"/>
        <v>4.7265739542584502</v>
      </c>
      <c r="L33" s="37">
        <f t="shared" si="7"/>
        <v>5.0180985026107594</v>
      </c>
      <c r="M33" s="37">
        <f t="shared" si="7"/>
        <v>5.4997167818697621</v>
      </c>
      <c r="N33" s="37">
        <f t="shared" si="7"/>
        <v>4.8733427141385661</v>
      </c>
      <c r="O33" s="37">
        <f t="shared" si="7"/>
        <v>3.2955104708937326</v>
      </c>
      <c r="P33" s="37">
        <f t="shared" si="7"/>
        <v>4.741251064458103</v>
      </c>
      <c r="Q33" s="37">
        <f t="shared" si="7"/>
        <v>3.6072144720997144</v>
      </c>
      <c r="R33" s="37">
        <f t="shared" si="7"/>
        <v>3.6223920546650046</v>
      </c>
      <c r="S33" s="37">
        <f t="shared" si="7"/>
        <v>3.8747970233336528</v>
      </c>
      <c r="T33" s="37">
        <f t="shared" si="7"/>
        <v>4.4274886897995351</v>
      </c>
      <c r="U33" s="37">
        <f t="shared" si="7"/>
        <v>3.0070240807332382</v>
      </c>
    </row>
    <row r="34" spans="1:21" x14ac:dyDescent="0.2">
      <c r="B34" s="1" t="s">
        <v>34</v>
      </c>
      <c r="C34" s="37">
        <f t="shared" ref="C34:U34" si="8">C14/C$26*100</f>
        <v>15.198300872007831</v>
      </c>
      <c r="D34" s="37">
        <f t="shared" si="8"/>
        <v>6.3788240612892704</v>
      </c>
      <c r="E34" s="37">
        <f t="shared" si="8"/>
        <v>13.775409440068081</v>
      </c>
      <c r="F34" s="37">
        <f t="shared" si="8"/>
        <v>8.4091194948686248</v>
      </c>
      <c r="G34" s="37">
        <f t="shared" si="8"/>
        <v>2.395094630289281</v>
      </c>
      <c r="H34" s="37">
        <f t="shared" si="8"/>
        <v>1.4259874366106449</v>
      </c>
      <c r="I34" s="37">
        <f t="shared" si="8"/>
        <v>1.1992017439077503</v>
      </c>
      <c r="J34" s="37">
        <f t="shared" si="8"/>
        <v>1.4675100387153153</v>
      </c>
      <c r="K34" s="37">
        <f t="shared" si="8"/>
        <v>1.1745923960397597</v>
      </c>
      <c r="L34" s="37">
        <f t="shared" si="8"/>
        <v>1.2646749512602873</v>
      </c>
      <c r="M34" s="37">
        <f t="shared" si="8"/>
        <v>1.1539605651011426</v>
      </c>
      <c r="N34" s="37">
        <f t="shared" si="8"/>
        <v>0.96454256249424386</v>
      </c>
      <c r="O34" s="37">
        <f t="shared" si="8"/>
        <v>1.3557493517394308</v>
      </c>
      <c r="P34" s="37">
        <f t="shared" si="8"/>
        <v>0.8247332086789998</v>
      </c>
      <c r="Q34" s="37">
        <f t="shared" si="8"/>
        <v>0.65880484254492822</v>
      </c>
      <c r="R34" s="37">
        <f t="shared" si="8"/>
        <v>0.79137363155447304</v>
      </c>
      <c r="S34" s="37">
        <f t="shared" si="8"/>
        <v>0.98993372856150375</v>
      </c>
      <c r="T34" s="37">
        <f t="shared" si="8"/>
        <v>1.2420027594562906</v>
      </c>
      <c r="U34" s="37">
        <f t="shared" si="8"/>
        <v>2.1958136658844838</v>
      </c>
    </row>
    <row r="35" spans="1:21" x14ac:dyDescent="0.2">
      <c r="B35" s="1" t="s">
        <v>44</v>
      </c>
      <c r="C35" s="37">
        <f t="shared" ref="C35:U35" si="9">C15/C$26*100</f>
        <v>1.448278304577961E-2</v>
      </c>
      <c r="D35" s="37">
        <f t="shared" si="9"/>
        <v>1.9013436470586849E-2</v>
      </c>
      <c r="E35" s="37">
        <f t="shared" si="9"/>
        <v>8.3216053415441527E-2</v>
      </c>
      <c r="F35" s="37">
        <f t="shared" si="9"/>
        <v>9.1728507114760549E-2</v>
      </c>
      <c r="G35" s="37">
        <f t="shared" si="9"/>
        <v>0.10469757439367111</v>
      </c>
      <c r="H35" s="37">
        <f t="shared" si="9"/>
        <v>8.9277616602431678E-2</v>
      </c>
      <c r="I35" s="37">
        <f t="shared" si="9"/>
        <v>0.10519617686255965</v>
      </c>
      <c r="J35" s="37">
        <f t="shared" si="9"/>
        <v>0.16306357701488816</v>
      </c>
      <c r="K35" s="37">
        <f t="shared" si="9"/>
        <v>0.1999450564886619</v>
      </c>
      <c r="L35" s="37">
        <f t="shared" si="9"/>
        <v>0.31571994849842794</v>
      </c>
      <c r="M35" s="37">
        <f t="shared" si="9"/>
        <v>0.30680045149354751</v>
      </c>
      <c r="N35" s="37">
        <f t="shared" si="9"/>
        <v>0.12314915252104837</v>
      </c>
      <c r="O35" s="37">
        <f t="shared" si="9"/>
        <v>0.22079117508869683</v>
      </c>
      <c r="P35" s="37">
        <f t="shared" si="9"/>
        <v>6.7742821877141049E-2</v>
      </c>
      <c r="Q35" s="37">
        <f t="shared" si="9"/>
        <v>4.2921586444884613E-2</v>
      </c>
      <c r="R35" s="37">
        <f t="shared" si="9"/>
        <v>0.10349337832682318</v>
      </c>
      <c r="S35" s="37">
        <f t="shared" si="9"/>
        <v>0.17149362803320631</v>
      </c>
      <c r="T35" s="37">
        <f t="shared" si="9"/>
        <v>0.25742539987680024</v>
      </c>
      <c r="U35" s="37">
        <f t="shared" si="9"/>
        <v>0.11599881479470221</v>
      </c>
    </row>
    <row r="36" spans="1:21" x14ac:dyDescent="0.2">
      <c r="C36" s="37">
        <f t="shared" ref="C36:U36" si="10">C16/C$26*100</f>
        <v>7.4523201792941274E-3</v>
      </c>
      <c r="D36" s="37">
        <f t="shared" si="10"/>
        <v>1.0481803771959475E-2</v>
      </c>
      <c r="E36" s="37">
        <f t="shared" si="10"/>
        <v>0.23432804652689954</v>
      </c>
      <c r="F36" s="37">
        <f t="shared" si="10"/>
        <v>0.16156267576653313</v>
      </c>
      <c r="G36" s="37">
        <f t="shared" si="10"/>
        <v>7.1178558734686675E-2</v>
      </c>
      <c r="H36" s="37">
        <f t="shared" si="10"/>
        <v>0.11411492617488085</v>
      </c>
      <c r="I36" s="37">
        <f t="shared" si="10"/>
        <v>0.10768567887050071</v>
      </c>
      <c r="J36" s="37">
        <f t="shared" si="10"/>
        <v>9.0014519321869657E-2</v>
      </c>
      <c r="K36" s="37">
        <f t="shared" si="10"/>
        <v>0.40177563017023638</v>
      </c>
      <c r="L36" s="37">
        <f t="shared" si="10"/>
        <v>0.32211111775143031</v>
      </c>
      <c r="M36" s="37">
        <f t="shared" si="10"/>
        <v>0.313697254036022</v>
      </c>
      <c r="N36" s="37">
        <f t="shared" si="10"/>
        <v>0.14441608437434378</v>
      </c>
      <c r="O36" s="37"/>
      <c r="P36" s="37">
        <f t="shared" si="10"/>
        <v>9.194031628196099E-2</v>
      </c>
      <c r="Q36" s="37">
        <f t="shared" si="10"/>
        <v>6.2207476400959812E-2</v>
      </c>
      <c r="R36" s="37">
        <f t="shared" si="10"/>
        <v>0.1188655161901413</v>
      </c>
      <c r="S36" s="37">
        <f t="shared" si="10"/>
        <v>0.18875593525849912</v>
      </c>
      <c r="T36" s="37">
        <f t="shared" si="10"/>
        <v>0.26713634612863152</v>
      </c>
      <c r="U36" s="37">
        <f t="shared" si="10"/>
        <v>0.12845775338538032</v>
      </c>
    </row>
    <row r="37" spans="1:21" x14ac:dyDescent="0.2">
      <c r="C37" s="37">
        <f t="shared" ref="C37:U37" si="11">C17/C$26*100</f>
        <v>0</v>
      </c>
      <c r="D37" s="37">
        <f t="shared" si="11"/>
        <v>0</v>
      </c>
      <c r="E37" s="37">
        <f t="shared" si="11"/>
        <v>3.3895876430393698E-2</v>
      </c>
      <c r="F37" s="37">
        <f t="shared" si="11"/>
        <v>1.034368110797474E-3</v>
      </c>
      <c r="G37" s="37">
        <f t="shared" si="11"/>
        <v>7.3749909325266831E-3</v>
      </c>
      <c r="H37" s="37">
        <f t="shared" si="11"/>
        <v>3.8721408594983596E-2</v>
      </c>
      <c r="I37" s="37">
        <f t="shared" si="11"/>
        <v>1.5084995823734295E-2</v>
      </c>
      <c r="J37" s="37">
        <f t="shared" si="11"/>
        <v>5.9242061337507715E-4</v>
      </c>
      <c r="K37" s="37">
        <f t="shared" si="11"/>
        <v>4.1583663704009612E-4</v>
      </c>
      <c r="L37" s="37">
        <f t="shared" si="11"/>
        <v>0</v>
      </c>
      <c r="M37" s="37">
        <f t="shared" si="11"/>
        <v>1.4873927189860945E-3</v>
      </c>
      <c r="N37" s="37">
        <f t="shared" si="11"/>
        <v>8.9142358536282735E-3</v>
      </c>
      <c r="O37" s="37" t="e">
        <f t="shared" si="11"/>
        <v>#VALUE!</v>
      </c>
      <c r="P37" s="37">
        <f t="shared" si="11"/>
        <v>5.4931158758208393E-3</v>
      </c>
      <c r="Q37" s="37">
        <f t="shared" si="11"/>
        <v>7.0263495226994318E-3</v>
      </c>
      <c r="R37" s="37">
        <f t="shared" si="11"/>
        <v>9.8328319105993028E-3</v>
      </c>
      <c r="S37" s="37">
        <f t="shared" si="11"/>
        <v>1.2850261493484606E-2</v>
      </c>
      <c r="T37" s="37">
        <f t="shared" si="11"/>
        <v>8.8601905746532959E-3</v>
      </c>
      <c r="U37" s="37">
        <f t="shared" si="11"/>
        <v>1.2099237409100076E-2</v>
      </c>
    </row>
    <row r="38" spans="1:21" x14ac:dyDescent="0.2">
      <c r="C38" s="37">
        <f t="shared" ref="C38:U38" si="12">C18/C$26*100</f>
        <v>0</v>
      </c>
      <c r="D38" s="37">
        <f t="shared" si="12"/>
        <v>0</v>
      </c>
      <c r="E38" s="37">
        <f t="shared" si="12"/>
        <v>0</v>
      </c>
      <c r="F38" s="37">
        <f t="shared" si="12"/>
        <v>0</v>
      </c>
      <c r="G38" s="37">
        <f t="shared" si="12"/>
        <v>0</v>
      </c>
      <c r="H38" s="37">
        <f t="shared" si="12"/>
        <v>0</v>
      </c>
      <c r="I38" s="37">
        <f t="shared" si="12"/>
        <v>0</v>
      </c>
      <c r="J38" s="37">
        <f t="shared" si="12"/>
        <v>0</v>
      </c>
      <c r="K38" s="37">
        <f t="shared" si="12"/>
        <v>0</v>
      </c>
      <c r="L38" s="37">
        <f t="shared" si="12"/>
        <v>0</v>
      </c>
      <c r="M38" s="37">
        <f t="shared" si="12"/>
        <v>0</v>
      </c>
      <c r="N38" s="37">
        <f t="shared" si="12"/>
        <v>0</v>
      </c>
      <c r="O38" s="37" t="e">
        <f t="shared" si="12"/>
        <v>#VALUE!</v>
      </c>
      <c r="P38" s="37">
        <f t="shared" si="12"/>
        <v>1.356671153630935E-4</v>
      </c>
      <c r="Q38" s="37">
        <f t="shared" si="12"/>
        <v>0</v>
      </c>
      <c r="R38" s="37">
        <f t="shared" si="12"/>
        <v>0</v>
      </c>
      <c r="S38" s="37">
        <f t="shared" si="12"/>
        <v>0</v>
      </c>
      <c r="T38" s="37">
        <f t="shared" si="12"/>
        <v>0</v>
      </c>
      <c r="U38" s="37">
        <f t="shared" si="12"/>
        <v>9.749929865710558E-6</v>
      </c>
    </row>
    <row r="39" spans="1:21" x14ac:dyDescent="0.2">
      <c r="C39" s="37">
        <f t="shared" ref="C39:U39" si="13">C19/C$26*100</f>
        <v>0</v>
      </c>
      <c r="D39" s="37">
        <f t="shared" si="13"/>
        <v>0</v>
      </c>
      <c r="E39" s="37">
        <f t="shared" si="13"/>
        <v>9.8442373701911596E-5</v>
      </c>
      <c r="F39" s="37">
        <f t="shared" si="13"/>
        <v>0</v>
      </c>
      <c r="G39" s="37">
        <f t="shared" si="13"/>
        <v>6.6907921145157397E-7</v>
      </c>
      <c r="H39" s="37">
        <f t="shared" si="13"/>
        <v>0</v>
      </c>
      <c r="I39" s="37">
        <f t="shared" si="13"/>
        <v>0</v>
      </c>
      <c r="J39" s="37">
        <f t="shared" si="13"/>
        <v>0</v>
      </c>
      <c r="K39" s="37">
        <f t="shared" si="13"/>
        <v>0</v>
      </c>
      <c r="L39" s="37">
        <f t="shared" si="13"/>
        <v>6.8935527705573222E-6</v>
      </c>
      <c r="M39" s="37">
        <f t="shared" si="13"/>
        <v>0</v>
      </c>
      <c r="N39" s="37">
        <f t="shared" si="13"/>
        <v>0</v>
      </c>
      <c r="O39" s="37" t="e">
        <f t="shared" si="13"/>
        <v>#VALUE!</v>
      </c>
      <c r="P39" s="37">
        <f t="shared" si="13"/>
        <v>0</v>
      </c>
      <c r="Q39" s="37">
        <f t="shared" si="13"/>
        <v>0</v>
      </c>
      <c r="R39" s="37">
        <f t="shared" si="13"/>
        <v>2.366253995249298E-5</v>
      </c>
      <c r="S39" s="37">
        <f t="shared" si="13"/>
        <v>0</v>
      </c>
      <c r="T39" s="37">
        <f t="shared" si="13"/>
        <v>0</v>
      </c>
      <c r="U39" s="37">
        <f t="shared" si="13"/>
        <v>5.0721577942541822E-6</v>
      </c>
    </row>
    <row r="40" spans="1:21" x14ac:dyDescent="0.2">
      <c r="C40" s="37">
        <f t="shared" ref="C40:U40" si="14">C20/C$26*100</f>
        <v>0</v>
      </c>
      <c r="D40" s="37">
        <f t="shared" si="14"/>
        <v>0</v>
      </c>
      <c r="E40" s="37">
        <f t="shared" si="14"/>
        <v>0</v>
      </c>
      <c r="F40" s="37">
        <f t="shared" si="14"/>
        <v>0</v>
      </c>
      <c r="G40" s="37">
        <f t="shared" si="14"/>
        <v>1.0847793132410133E-6</v>
      </c>
      <c r="H40" s="37">
        <f t="shared" si="14"/>
        <v>0</v>
      </c>
      <c r="I40" s="37">
        <f t="shared" si="14"/>
        <v>0</v>
      </c>
      <c r="J40" s="37">
        <f t="shared" si="14"/>
        <v>0</v>
      </c>
      <c r="K40" s="37">
        <f t="shared" si="14"/>
        <v>9.5142042184194605E-5</v>
      </c>
      <c r="L40" s="37">
        <f t="shared" si="14"/>
        <v>0</v>
      </c>
      <c r="M40" s="37">
        <f t="shared" si="14"/>
        <v>0</v>
      </c>
      <c r="N40" s="37">
        <f t="shared" si="14"/>
        <v>0</v>
      </c>
      <c r="O40" s="37" t="e">
        <f t="shared" si="14"/>
        <v>#VALUE!</v>
      </c>
      <c r="P40" s="37">
        <f t="shared" si="14"/>
        <v>0</v>
      </c>
      <c r="Q40" s="37">
        <f t="shared" si="14"/>
        <v>0</v>
      </c>
      <c r="R40" s="37">
        <f t="shared" si="14"/>
        <v>0</v>
      </c>
      <c r="S40" s="37">
        <f t="shared" si="14"/>
        <v>0</v>
      </c>
      <c r="T40" s="37">
        <f t="shared" si="14"/>
        <v>0</v>
      </c>
      <c r="U40" s="37">
        <f t="shared" si="14"/>
        <v>2.4053788867794517E-6</v>
      </c>
    </row>
    <row r="41" spans="1:21" x14ac:dyDescent="0.2">
      <c r="C41" s="37">
        <f t="shared" ref="C41:U41" si="15">C21/C$26*100</f>
        <v>0</v>
      </c>
      <c r="D41" s="37">
        <f t="shared" si="15"/>
        <v>0</v>
      </c>
      <c r="E41" s="37">
        <f t="shared" si="15"/>
        <v>0</v>
      </c>
      <c r="F41" s="37">
        <f t="shared" si="15"/>
        <v>0</v>
      </c>
      <c r="G41" s="37">
        <f t="shared" si="15"/>
        <v>0</v>
      </c>
      <c r="H41" s="37">
        <f t="shared" si="15"/>
        <v>0</v>
      </c>
      <c r="I41" s="37">
        <f t="shared" si="15"/>
        <v>0</v>
      </c>
      <c r="J41" s="37">
        <f t="shared" si="15"/>
        <v>0</v>
      </c>
      <c r="K41" s="37">
        <f t="shared" si="15"/>
        <v>0</v>
      </c>
      <c r="L41" s="37">
        <f t="shared" si="15"/>
        <v>0</v>
      </c>
      <c r="M41" s="37">
        <f t="shared" si="15"/>
        <v>0</v>
      </c>
      <c r="N41" s="37">
        <f t="shared" si="15"/>
        <v>0</v>
      </c>
      <c r="O41" s="37" t="e">
        <f t="shared" si="15"/>
        <v>#VALUE!</v>
      </c>
      <c r="P41" s="37">
        <f t="shared" si="15"/>
        <v>0</v>
      </c>
      <c r="Q41" s="37">
        <f t="shared" si="15"/>
        <v>0</v>
      </c>
      <c r="R41" s="37">
        <f t="shared" si="15"/>
        <v>0</v>
      </c>
      <c r="S41" s="37">
        <f t="shared" si="15"/>
        <v>0</v>
      </c>
      <c r="T41" s="37">
        <f t="shared" si="15"/>
        <v>0</v>
      </c>
      <c r="U41" s="37">
        <f t="shared" si="15"/>
        <v>0</v>
      </c>
    </row>
    <row r="42" spans="1:21" x14ac:dyDescent="0.2">
      <c r="C42" s="37">
        <f t="shared" ref="C42:U42" si="16">C22/C$26*100</f>
        <v>0</v>
      </c>
      <c r="D42" s="37">
        <f t="shared" si="16"/>
        <v>0</v>
      </c>
      <c r="E42" s="37">
        <f t="shared" si="16"/>
        <v>0</v>
      </c>
      <c r="F42" s="37">
        <f t="shared" si="16"/>
        <v>0</v>
      </c>
      <c r="G42" s="37">
        <f t="shared" si="16"/>
        <v>3.0484674131225558E-5</v>
      </c>
      <c r="H42" s="37">
        <f t="shared" si="16"/>
        <v>0</v>
      </c>
      <c r="I42" s="37">
        <f t="shared" si="16"/>
        <v>0</v>
      </c>
      <c r="J42" s="37">
        <f t="shared" si="16"/>
        <v>0</v>
      </c>
      <c r="K42" s="37">
        <f t="shared" si="16"/>
        <v>0</v>
      </c>
      <c r="L42" s="37">
        <f t="shared" si="16"/>
        <v>0</v>
      </c>
      <c r="M42" s="37">
        <f t="shared" si="16"/>
        <v>0</v>
      </c>
      <c r="N42" s="37">
        <f t="shared" si="16"/>
        <v>0</v>
      </c>
      <c r="O42" s="37" t="e">
        <f t="shared" si="16"/>
        <v>#VALUE!</v>
      </c>
      <c r="P42" s="37">
        <f t="shared" si="16"/>
        <v>6.0428854505107513E-6</v>
      </c>
      <c r="Q42" s="37">
        <f t="shared" si="16"/>
        <v>0</v>
      </c>
      <c r="R42" s="37">
        <f t="shared" si="16"/>
        <v>0</v>
      </c>
      <c r="S42" s="37">
        <f t="shared" si="16"/>
        <v>0</v>
      </c>
      <c r="T42" s="37">
        <f t="shared" si="16"/>
        <v>0</v>
      </c>
      <c r="U42" s="37">
        <f t="shared" si="16"/>
        <v>3.634249890270612E-6</v>
      </c>
    </row>
    <row r="43" spans="1:21" x14ac:dyDescent="0.2">
      <c r="C43" s="37">
        <f t="shared" ref="C43:U43" si="17">C23/C$26*100</f>
        <v>0</v>
      </c>
      <c r="D43" s="37">
        <f t="shared" si="17"/>
        <v>0</v>
      </c>
      <c r="E43" s="37">
        <f t="shared" si="17"/>
        <v>3.3994318804095612E-2</v>
      </c>
      <c r="F43" s="37">
        <f t="shared" si="17"/>
        <v>1.034368110797474E-3</v>
      </c>
      <c r="G43" s="37">
        <f t="shared" si="17"/>
        <v>7.4072294651826029E-3</v>
      </c>
      <c r="H43" s="37">
        <f t="shared" si="17"/>
        <v>3.8721408594983596E-2</v>
      </c>
      <c r="I43" s="37">
        <f t="shared" si="17"/>
        <v>1.5084995823734295E-2</v>
      </c>
      <c r="J43" s="37">
        <f t="shared" si="17"/>
        <v>5.9242061337507715E-4</v>
      </c>
      <c r="K43" s="37">
        <f t="shared" si="17"/>
        <v>5.1097867922429078E-4</v>
      </c>
      <c r="L43" s="37">
        <f t="shared" si="17"/>
        <v>6.8935527705573222E-6</v>
      </c>
      <c r="M43" s="37">
        <f t="shared" si="17"/>
        <v>1.4873927189860945E-3</v>
      </c>
      <c r="N43" s="37">
        <f t="shared" si="17"/>
        <v>8.9142358536282735E-3</v>
      </c>
      <c r="O43" s="37" t="e">
        <f t="shared" si="17"/>
        <v>#VALUE!</v>
      </c>
      <c r="P43" s="37">
        <f t="shared" si="17"/>
        <v>5.6348258766344425E-3</v>
      </c>
      <c r="Q43" s="37">
        <f t="shared" si="17"/>
        <v>7.0263495226994318E-3</v>
      </c>
      <c r="R43" s="37">
        <f t="shared" si="17"/>
        <v>9.8564944505517959E-3</v>
      </c>
      <c r="S43" s="37">
        <f t="shared" si="17"/>
        <v>1.2850261493484606E-2</v>
      </c>
      <c r="T43" s="37">
        <f t="shared" si="17"/>
        <v>8.8601905746532959E-3</v>
      </c>
      <c r="U43" s="37">
        <f t="shared" si="17"/>
        <v>1.2120099125537088E-2</v>
      </c>
    </row>
    <row r="44" spans="1:21" x14ac:dyDescent="0.2">
      <c r="A44" s="105"/>
      <c r="B44" s="35" t="s">
        <v>79</v>
      </c>
      <c r="C44" s="37">
        <f t="shared" ref="C44:U44" si="18">C24/C$26*100</f>
        <v>62.270412864390259</v>
      </c>
      <c r="D44" s="37">
        <f t="shared" si="18"/>
        <v>41.254159396426353</v>
      </c>
      <c r="E44" s="37">
        <f t="shared" si="18"/>
        <v>52.658952330731744</v>
      </c>
      <c r="F44" s="37">
        <f t="shared" si="18"/>
        <v>61.454458729857151</v>
      </c>
      <c r="G44" s="37">
        <f t="shared" si="18"/>
        <v>83.235873908656956</v>
      </c>
      <c r="H44" s="37">
        <f t="shared" si="18"/>
        <v>85.598759984069986</v>
      </c>
      <c r="I44" s="37">
        <f t="shared" si="18"/>
        <v>87.708501794577629</v>
      </c>
      <c r="J44" s="37">
        <f t="shared" si="18"/>
        <v>89.172838835740691</v>
      </c>
      <c r="K44" s="37">
        <f t="shared" si="18"/>
        <v>87.281211828256488</v>
      </c>
      <c r="L44" s="37">
        <f t="shared" si="18"/>
        <v>86.26403036812826</v>
      </c>
      <c r="M44" s="37">
        <f t="shared" si="18"/>
        <v>86.055340341228813</v>
      </c>
      <c r="N44" s="37">
        <f t="shared" si="18"/>
        <v>84.75507009969138</v>
      </c>
      <c r="O44" s="37">
        <f t="shared" si="18"/>
        <v>57.741727341970432</v>
      </c>
      <c r="P44" s="37">
        <f t="shared" si="18"/>
        <v>79.516471632366219</v>
      </c>
      <c r="Q44" s="37">
        <f t="shared" si="18"/>
        <v>84.134613096545763</v>
      </c>
      <c r="R44" s="37">
        <f t="shared" si="18"/>
        <v>81.29076354445148</v>
      </c>
      <c r="S44" s="37">
        <f t="shared" si="18"/>
        <v>74.243145997192897</v>
      </c>
      <c r="T44" s="37">
        <f t="shared" si="18"/>
        <v>73.506421905467008</v>
      </c>
      <c r="U44" s="37">
        <f t="shared" si="18"/>
        <v>81.725746207527607</v>
      </c>
    </row>
    <row r="45" spans="1:21" x14ac:dyDescent="0.2">
      <c r="A45" s="105"/>
      <c r="B45" s="35" t="s">
        <v>80</v>
      </c>
      <c r="C45" s="37">
        <f t="shared" ref="C45:U45" si="19">C25/C$26*100</f>
        <v>37.729587135609741</v>
      </c>
      <c r="D45" s="37">
        <f t="shared" si="19"/>
        <v>58.74584060357364</v>
      </c>
      <c r="E45" s="37">
        <f t="shared" si="19"/>
        <v>47.341047669268256</v>
      </c>
      <c r="F45" s="37">
        <f t="shared" si="19"/>
        <v>38.545541270142856</v>
      </c>
      <c r="G45" s="37">
        <f t="shared" si="19"/>
        <v>16.764126091343044</v>
      </c>
      <c r="H45" s="37">
        <f t="shared" si="19"/>
        <v>14.40124001593002</v>
      </c>
      <c r="I45" s="37">
        <f t="shared" si="19"/>
        <v>12.291498205422368</v>
      </c>
      <c r="J45" s="37">
        <f t="shared" si="19"/>
        <v>10.827161164259309</v>
      </c>
      <c r="K45" s="37">
        <f t="shared" si="19"/>
        <v>12.718788171743512</v>
      </c>
      <c r="L45" s="37">
        <f t="shared" si="19"/>
        <v>13.73596963187174</v>
      </c>
      <c r="M45" s="37">
        <f t="shared" si="19"/>
        <v>13.944659658771188</v>
      </c>
      <c r="N45" s="37">
        <f t="shared" si="19"/>
        <v>15.244929900308609</v>
      </c>
      <c r="O45" s="37">
        <f t="shared" si="19"/>
        <v>42.258272658029568</v>
      </c>
      <c r="P45" s="37">
        <f t="shared" si="19"/>
        <v>20.483528367633781</v>
      </c>
      <c r="Q45" s="37">
        <f t="shared" si="19"/>
        <v>15.865386903454231</v>
      </c>
      <c r="R45" s="37">
        <f t="shared" si="19"/>
        <v>18.709236455548524</v>
      </c>
      <c r="S45" s="37">
        <f t="shared" si="19"/>
        <v>25.756854002807106</v>
      </c>
      <c r="T45" s="37">
        <f t="shared" si="19"/>
        <v>26.493578094532992</v>
      </c>
      <c r="U45" s="37">
        <f t="shared" si="19"/>
        <v>18.2742537924724</v>
      </c>
    </row>
    <row r="46" spans="1:21" x14ac:dyDescent="0.2">
      <c r="A46" s="105"/>
      <c r="B46" s="35" t="s">
        <v>81</v>
      </c>
      <c r="C46" s="37">
        <f t="shared" ref="C46:U46" si="20">C26/C$26*100</f>
        <v>100</v>
      </c>
      <c r="D46" s="37">
        <f t="shared" si="20"/>
        <v>100</v>
      </c>
      <c r="E46" s="37">
        <f t="shared" si="20"/>
        <v>100</v>
      </c>
      <c r="F46" s="37">
        <f t="shared" si="20"/>
        <v>100</v>
      </c>
      <c r="G46" s="37">
        <f t="shared" si="20"/>
        <v>100</v>
      </c>
      <c r="H46" s="37">
        <f t="shared" si="20"/>
        <v>100</v>
      </c>
      <c r="I46" s="37">
        <f t="shared" si="20"/>
        <v>100</v>
      </c>
      <c r="J46" s="37">
        <f t="shared" si="20"/>
        <v>100</v>
      </c>
      <c r="K46" s="37">
        <f t="shared" si="20"/>
        <v>100</v>
      </c>
      <c r="L46" s="37">
        <f t="shared" si="20"/>
        <v>100</v>
      </c>
      <c r="M46" s="37">
        <f t="shared" si="20"/>
        <v>100</v>
      </c>
      <c r="N46" s="37">
        <f t="shared" si="20"/>
        <v>100</v>
      </c>
      <c r="O46" s="37">
        <f t="shared" si="20"/>
        <v>100</v>
      </c>
      <c r="P46" s="37">
        <f t="shared" si="20"/>
        <v>100</v>
      </c>
      <c r="Q46" s="37">
        <f t="shared" si="20"/>
        <v>100</v>
      </c>
      <c r="R46" s="37">
        <f t="shared" si="20"/>
        <v>100</v>
      </c>
      <c r="S46" s="37">
        <f t="shared" si="20"/>
        <v>100</v>
      </c>
      <c r="T46" s="37">
        <f t="shared" si="20"/>
        <v>100</v>
      </c>
      <c r="U46" s="37">
        <f t="shared" si="20"/>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B49" s="1" t="s">
        <v>29</v>
      </c>
      <c r="C49" s="38" t="s">
        <v>28</v>
      </c>
      <c r="D49" s="39">
        <f>IFERROR(IF(C9=0,"--",(D9/C9)*100-100),"--")</f>
        <v>67.43876776590335</v>
      </c>
      <c r="E49" s="39">
        <f t="shared" ref="E49:T49" si="21">IFERROR(IF(D9=0,"--",(E9/D9)*100-100),"--")</f>
        <v>-11.085677540766554</v>
      </c>
      <c r="F49" s="39">
        <f t="shared" si="21"/>
        <v>34.002256040801171</v>
      </c>
      <c r="G49" s="39">
        <f t="shared" si="21"/>
        <v>237.61515523801353</v>
      </c>
      <c r="H49" s="39">
        <f t="shared" si="21"/>
        <v>-7.6740929857361522</v>
      </c>
      <c r="I49" s="39">
        <f t="shared" si="21"/>
        <v>-3.6390687184575654</v>
      </c>
      <c r="J49" s="39">
        <f t="shared" si="21"/>
        <v>16.413939027477653</v>
      </c>
      <c r="K49" s="39">
        <f t="shared" si="21"/>
        <v>-66.229106623400327</v>
      </c>
      <c r="L49" s="39">
        <f t="shared" si="21"/>
        <v>59.636135873728762</v>
      </c>
      <c r="M49" s="39">
        <f t="shared" si="21"/>
        <v>8.3480070716372126</v>
      </c>
      <c r="N49" s="39">
        <f t="shared" si="21"/>
        <v>-5.7550224788476783</v>
      </c>
      <c r="O49" s="39">
        <f t="shared" si="21"/>
        <v>-63.681213139641095</v>
      </c>
      <c r="P49" s="39">
        <f t="shared" si="21"/>
        <v>158.39791563930919</v>
      </c>
      <c r="Q49" s="39">
        <f t="shared" si="21"/>
        <v>-31.342252772716577</v>
      </c>
      <c r="R49" s="39">
        <f t="shared" si="21"/>
        <v>-3.3425591018559402</v>
      </c>
      <c r="S49" s="39">
        <f t="shared" si="21"/>
        <v>-16.456043584494878</v>
      </c>
      <c r="T49" s="39">
        <f t="shared" si="21"/>
        <v>2.0789280126116267</v>
      </c>
      <c r="U49" s="39">
        <f>IFERROR(POWER(T9/C9,1/21)*100-100,"--")</f>
        <v>3.4522705125003483</v>
      </c>
    </row>
    <row r="50" spans="1:21" x14ac:dyDescent="0.2">
      <c r="B50" s="1" t="s">
        <v>30</v>
      </c>
      <c r="C50" s="38" t="s">
        <v>28</v>
      </c>
      <c r="D50" s="39">
        <f t="shared" ref="D50:T50" si="22">IFERROR(IF(C10=0,"--",(D10/C10)*100-100),"--")</f>
        <v>476.18997976405501</v>
      </c>
      <c r="E50" s="39">
        <f t="shared" si="22"/>
        <v>8.2794061683040212</v>
      </c>
      <c r="F50" s="39">
        <f t="shared" si="22"/>
        <v>109.90035261153869</v>
      </c>
      <c r="G50" s="39">
        <f t="shared" si="22"/>
        <v>740.66216826594143</v>
      </c>
      <c r="H50" s="39">
        <f t="shared" si="22"/>
        <v>104.67059852664698</v>
      </c>
      <c r="I50" s="39">
        <f t="shared" si="22"/>
        <v>44.773786991953273</v>
      </c>
      <c r="J50" s="39">
        <f t="shared" si="22"/>
        <v>-69.037853129757906</v>
      </c>
      <c r="K50" s="39">
        <f t="shared" si="22"/>
        <v>-73.892263636704513</v>
      </c>
      <c r="L50" s="39">
        <f t="shared" si="22"/>
        <v>85.071038227934537</v>
      </c>
      <c r="M50" s="39">
        <f t="shared" si="22"/>
        <v>18.396952437452967</v>
      </c>
      <c r="N50" s="39">
        <f t="shared" si="22"/>
        <v>34.194617306685615</v>
      </c>
      <c r="O50" s="39">
        <f t="shared" si="22"/>
        <v>-100</v>
      </c>
      <c r="P50" s="39" t="str">
        <f t="shared" si="22"/>
        <v>--</v>
      </c>
      <c r="Q50" s="39">
        <f t="shared" si="22"/>
        <v>85.475796029170283</v>
      </c>
      <c r="R50" s="39">
        <f t="shared" si="22"/>
        <v>-22.156661162088525</v>
      </c>
      <c r="S50" s="39">
        <f t="shared" si="22"/>
        <v>-19.994898058057402</v>
      </c>
      <c r="T50" s="39">
        <f t="shared" si="22"/>
        <v>-23.664455499212252</v>
      </c>
      <c r="U50" s="39">
        <f t="shared" ref="U50:U66" si="23">IFERROR(POWER(T10/C10,1/21)*100-100,"--")</f>
        <v>23.747455588542039</v>
      </c>
    </row>
    <row r="51" spans="1:21" x14ac:dyDescent="0.2">
      <c r="B51" s="1" t="s">
        <v>31</v>
      </c>
      <c r="C51" s="38" t="s">
        <v>28</v>
      </c>
      <c r="D51" s="39">
        <f t="shared" ref="D51:T51" si="24">IFERROR(IF(C11=0,"--",(D11/C11)*100-100),"--")</f>
        <v>100.91015834021988</v>
      </c>
      <c r="E51" s="39">
        <f t="shared" si="24"/>
        <v>59.028328197156725</v>
      </c>
      <c r="F51" s="39">
        <f t="shared" si="24"/>
        <v>110.49894975678819</v>
      </c>
      <c r="G51" s="39">
        <f t="shared" si="24"/>
        <v>395.78106572191143</v>
      </c>
      <c r="H51" s="39">
        <f t="shared" si="24"/>
        <v>38.481281748935032</v>
      </c>
      <c r="I51" s="39">
        <f t="shared" si="24"/>
        <v>12.848395381790411</v>
      </c>
      <c r="J51" s="39">
        <f t="shared" si="24"/>
        <v>-75.393396111835955</v>
      </c>
      <c r="K51" s="39">
        <f t="shared" si="24"/>
        <v>-67.592519946087251</v>
      </c>
      <c r="L51" s="39">
        <f t="shared" si="24"/>
        <v>38.563624856719457</v>
      </c>
      <c r="M51" s="39">
        <f t="shared" si="24"/>
        <v>61.120239558719845</v>
      </c>
      <c r="N51" s="39">
        <f t="shared" si="24"/>
        <v>64.160700176150158</v>
      </c>
      <c r="O51" s="39">
        <f t="shared" si="24"/>
        <v>-50.185769334912131</v>
      </c>
      <c r="P51" s="39">
        <f t="shared" si="24"/>
        <v>136.68988663835836</v>
      </c>
      <c r="Q51" s="39">
        <f t="shared" si="24"/>
        <v>17.931168419448625</v>
      </c>
      <c r="R51" s="39">
        <f t="shared" si="24"/>
        <v>-6.3993653695222719</v>
      </c>
      <c r="S51" s="39">
        <f t="shared" si="24"/>
        <v>-11.491844096317934</v>
      </c>
      <c r="T51" s="39">
        <f t="shared" si="24"/>
        <v>-6.2585920837603908</v>
      </c>
      <c r="U51" s="39">
        <f t="shared" si="23"/>
        <v>14.263067799763363</v>
      </c>
    </row>
    <row r="52" spans="1:21" x14ac:dyDescent="0.2">
      <c r="B52" s="1" t="s">
        <v>32</v>
      </c>
      <c r="C52" s="38" t="s">
        <v>28</v>
      </c>
      <c r="D52" s="39">
        <f t="shared" ref="D52:T52" si="25">IFERROR(IF(C12=0,"--",(D12/C12)*100-100),"--")</f>
        <v>65.860086587489377</v>
      </c>
      <c r="E52" s="39">
        <f t="shared" si="25"/>
        <v>76.881584242416835</v>
      </c>
      <c r="F52" s="39">
        <f t="shared" si="25"/>
        <v>44.539046842076601</v>
      </c>
      <c r="G52" s="39">
        <f t="shared" si="25"/>
        <v>222.08696391120139</v>
      </c>
      <c r="H52" s="39">
        <f t="shared" si="25"/>
        <v>3.7404266290629522</v>
      </c>
      <c r="I52" s="39">
        <f t="shared" si="25"/>
        <v>5.8103868869537649</v>
      </c>
      <c r="J52" s="39">
        <f t="shared" si="25"/>
        <v>-8.0951003020527992</v>
      </c>
      <c r="K52" s="39">
        <f t="shared" si="25"/>
        <v>-78.025721975859042</v>
      </c>
      <c r="L52" s="39">
        <f t="shared" si="25"/>
        <v>17.969292556721726</v>
      </c>
      <c r="M52" s="39">
        <f t="shared" si="25"/>
        <v>79.354655844309463</v>
      </c>
      <c r="N52" s="39">
        <f t="shared" si="25"/>
        <v>8.6895325146643785</v>
      </c>
      <c r="O52" s="39">
        <f t="shared" si="25"/>
        <v>-100</v>
      </c>
      <c r="P52" s="39" t="str">
        <f t="shared" si="25"/>
        <v>--</v>
      </c>
      <c r="Q52" s="39">
        <f t="shared" si="25"/>
        <v>-1.0974935024877936</v>
      </c>
      <c r="R52" s="39">
        <f t="shared" si="25"/>
        <v>-3.5181503821250715</v>
      </c>
      <c r="S52" s="39">
        <f t="shared" si="25"/>
        <v>-10.514703922194542</v>
      </c>
      <c r="T52" s="39">
        <f t="shared" si="25"/>
        <v>-3.3570451969166584</v>
      </c>
      <c r="U52" s="39">
        <f t="shared" si="23"/>
        <v>9.5135637647264986</v>
      </c>
    </row>
    <row r="53" spans="1:21" x14ac:dyDescent="0.2">
      <c r="B53" s="1" t="s">
        <v>33</v>
      </c>
      <c r="C53" s="38" t="s">
        <v>28</v>
      </c>
      <c r="D53" s="39">
        <f t="shared" ref="D53:T53" si="26">IFERROR(IF(C13=0,"--",(D13/C13)*100-100),"--")</f>
        <v>559.53039924756126</v>
      </c>
      <c r="E53" s="39">
        <f t="shared" si="26"/>
        <v>96.257980445000101</v>
      </c>
      <c r="F53" s="39">
        <f t="shared" si="26"/>
        <v>35.200875509306258</v>
      </c>
      <c r="G53" s="39">
        <f t="shared" si="26"/>
        <v>441.01305437085807</v>
      </c>
      <c r="H53" s="39">
        <f t="shared" si="26"/>
        <v>-13.638060297181156</v>
      </c>
      <c r="I53" s="39">
        <f t="shared" si="26"/>
        <v>14.553104997399586</v>
      </c>
      <c r="J53" s="39">
        <f t="shared" si="26"/>
        <v>12.568859605912763</v>
      </c>
      <c r="K53" s="39">
        <f t="shared" si="26"/>
        <v>-63.009822290059617</v>
      </c>
      <c r="L53" s="39">
        <f t="shared" si="26"/>
        <v>73.2618403922244</v>
      </c>
      <c r="M53" s="39">
        <f t="shared" si="26"/>
        <v>36.093241870669743</v>
      </c>
      <c r="N53" s="39">
        <f t="shared" si="26"/>
        <v>7.4640931386922773</v>
      </c>
      <c r="O53" s="39">
        <f t="shared" si="26"/>
        <v>-76.045834571572044</v>
      </c>
      <c r="P53" s="39">
        <f t="shared" si="26"/>
        <v>393.10593129649965</v>
      </c>
      <c r="Q53" s="39">
        <f t="shared" si="26"/>
        <v>-8.2076967792940536</v>
      </c>
      <c r="R53" s="39">
        <f t="shared" si="26"/>
        <v>-11.010042228690537</v>
      </c>
      <c r="S53" s="39">
        <f t="shared" si="26"/>
        <v>-1.0744966760441343</v>
      </c>
      <c r="T53" s="39">
        <f t="shared" si="26"/>
        <v>1.3246619021700923</v>
      </c>
      <c r="U53" s="39">
        <f t="shared" si="23"/>
        <v>24.252095543989284</v>
      </c>
    </row>
    <row r="54" spans="1:21" x14ac:dyDescent="0.2">
      <c r="B54" s="1" t="s">
        <v>34</v>
      </c>
      <c r="C54" s="38" t="s">
        <v>28</v>
      </c>
      <c r="D54" s="39">
        <f t="shared" ref="D54:T54" si="27">IFERROR(IF(C14=0,"--",(D14/C14)*100-100),"--")</f>
        <v>8.0014437840796262</v>
      </c>
      <c r="E54" s="39">
        <f t="shared" si="27"/>
        <v>115.25962866087119</v>
      </c>
      <c r="F54" s="39">
        <f t="shared" si="27"/>
        <v>-28.36815477993936</v>
      </c>
      <c r="G54" s="39">
        <f t="shared" si="27"/>
        <v>-13.891265278705589</v>
      </c>
      <c r="H54" s="39">
        <f t="shared" si="27"/>
        <v>-21.211422060794845</v>
      </c>
      <c r="I54" s="39">
        <f t="shared" si="27"/>
        <v>-2.8746651974202564E-2</v>
      </c>
      <c r="J54" s="39">
        <f t="shared" si="27"/>
        <v>-41.712505897263931</v>
      </c>
      <c r="K54" s="39">
        <f t="shared" si="27"/>
        <v>-75.490421140604482</v>
      </c>
      <c r="L54" s="39">
        <f t="shared" si="27"/>
        <v>75.71220567842812</v>
      </c>
      <c r="M54" s="39">
        <f t="shared" si="27"/>
        <v>13.304580492593601</v>
      </c>
      <c r="N54" s="39">
        <f t="shared" si="27"/>
        <v>1.3694705978464867</v>
      </c>
      <c r="O54" s="39">
        <f t="shared" si="27"/>
        <v>-50.209864133243471</v>
      </c>
      <c r="P54" s="39">
        <f t="shared" si="27"/>
        <v>108.49903336763495</v>
      </c>
      <c r="Q54" s="39">
        <f t="shared" si="27"/>
        <v>-3.6236318564150594</v>
      </c>
      <c r="R54" s="39">
        <f t="shared" si="27"/>
        <v>6.449176373412314</v>
      </c>
      <c r="S54" s="39">
        <f t="shared" si="27"/>
        <v>15.685601707960075</v>
      </c>
      <c r="T54" s="39">
        <f t="shared" si="27"/>
        <v>11.255912332708647</v>
      </c>
      <c r="U54" s="39">
        <f t="shared" si="23"/>
        <v>-3.7679516573647049</v>
      </c>
    </row>
    <row r="55" spans="1:21" x14ac:dyDescent="0.2">
      <c r="B55" s="1" t="s">
        <v>44</v>
      </c>
      <c r="C55" s="38" t="s">
        <v>28</v>
      </c>
      <c r="D55" s="39">
        <f t="shared" ref="D55:T55" si="28">IFERROR(IF(C15=0,"--",(D15/C15)*100-100),"--")</f>
        <v>237.82560893098781</v>
      </c>
      <c r="E55" s="39">
        <f t="shared" si="28"/>
        <v>336.2597957607357</v>
      </c>
      <c r="F55" s="39">
        <f t="shared" si="28"/>
        <v>29.347292047580197</v>
      </c>
      <c r="G55" s="39">
        <f t="shared" si="28"/>
        <v>245.07011561910247</v>
      </c>
      <c r="H55" s="39">
        <f t="shared" si="28"/>
        <v>12.843411463015798</v>
      </c>
      <c r="I55" s="39">
        <f t="shared" si="28"/>
        <v>40.073491386225442</v>
      </c>
      <c r="J55" s="39">
        <f t="shared" si="28"/>
        <v>-26.16818181834492</v>
      </c>
      <c r="K55" s="39">
        <f t="shared" si="28"/>
        <v>-62.45229036001232</v>
      </c>
      <c r="L55" s="39">
        <f t="shared" si="28"/>
        <v>157.69236478100532</v>
      </c>
      <c r="M55" s="39">
        <f t="shared" si="28"/>
        <v>20.667242241750316</v>
      </c>
      <c r="N55" s="39">
        <f t="shared" si="28"/>
        <v>-51.319819191635361</v>
      </c>
      <c r="O55" s="39">
        <f t="shared" si="28"/>
        <v>-36.490954461631539</v>
      </c>
      <c r="P55" s="39">
        <f t="shared" si="28"/>
        <v>5.1602335053058113</v>
      </c>
      <c r="Q55" s="39">
        <f t="shared" si="28"/>
        <v>-23.556645268394902</v>
      </c>
      <c r="R55" s="39">
        <f t="shared" si="28"/>
        <v>113.67529432363992</v>
      </c>
      <c r="S55" s="39">
        <f t="shared" si="28"/>
        <v>53.246367200269049</v>
      </c>
      <c r="T55" s="39">
        <f t="shared" si="28"/>
        <v>33.10981141358954</v>
      </c>
      <c r="U55" s="39">
        <f t="shared" si="23"/>
        <v>24.344881642900319</v>
      </c>
    </row>
    <row r="56" spans="1:21" x14ac:dyDescent="0.2">
      <c r="C56" s="38" t="s">
        <v>28</v>
      </c>
      <c r="D56" s="39">
        <f t="shared" ref="D56:T56" si="29">IFERROR(IF(C16=0,"--",(D16/C16)*100-100),"--")</f>
        <v>261.93326017702537</v>
      </c>
      <c r="E56" s="39">
        <f t="shared" si="29"/>
        <v>2128.3681445053198</v>
      </c>
      <c r="F56" s="39">
        <f t="shared" si="29"/>
        <v>-19.094714277682598</v>
      </c>
      <c r="G56" s="39">
        <f t="shared" si="29"/>
        <v>33.193553974469751</v>
      </c>
      <c r="H56" s="39">
        <f t="shared" si="29"/>
        <v>112.15999841590354</v>
      </c>
      <c r="I56" s="39">
        <f t="shared" si="29"/>
        <v>12.179650193626102</v>
      </c>
      <c r="J56" s="39">
        <f t="shared" si="29"/>
        <v>-60.185508668916057</v>
      </c>
      <c r="K56" s="39">
        <f t="shared" si="29"/>
        <v>36.678677831172024</v>
      </c>
      <c r="L56" s="39">
        <f t="shared" si="29"/>
        <v>30.837525716029091</v>
      </c>
      <c r="M56" s="39">
        <f t="shared" si="29"/>
        <v>20.93177253201992</v>
      </c>
      <c r="N56" s="39">
        <f t="shared" si="29"/>
        <v>-44.168204061436441</v>
      </c>
      <c r="O56" s="39" t="str">
        <f t="shared" si="29"/>
        <v>--</v>
      </c>
      <c r="P56" s="39" t="str">
        <f t="shared" si="29"/>
        <v>--</v>
      </c>
      <c r="Q56" s="39">
        <f t="shared" si="29"/>
        <v>-18.367359261230234</v>
      </c>
      <c r="R56" s="39">
        <f t="shared" si="29"/>
        <v>69.328791951562437</v>
      </c>
      <c r="S56" s="39">
        <f t="shared" si="29"/>
        <v>46.858639160355693</v>
      </c>
      <c r="T56" s="39">
        <f t="shared" si="29"/>
        <v>25.498641644869636</v>
      </c>
      <c r="U56" s="39">
        <f t="shared" si="23"/>
        <v>28.568530532176993</v>
      </c>
    </row>
    <row r="57" spans="1:21" x14ac:dyDescent="0.2">
      <c r="C57" s="38" t="s">
        <v>28</v>
      </c>
      <c r="D57" s="39" t="str">
        <f t="shared" ref="D57:T57" si="30">IFERROR(IF(C17=0,"--",(D17/C17)*100-100),"--")</f>
        <v>--</v>
      </c>
      <c r="E57" s="39" t="str">
        <f t="shared" si="30"/>
        <v>--</v>
      </c>
      <c r="F57" s="39">
        <f t="shared" si="30"/>
        <v>-96.419131391056339</v>
      </c>
      <c r="G57" s="39">
        <f t="shared" si="30"/>
        <v>2055.5664842222195</v>
      </c>
      <c r="H57" s="39">
        <f t="shared" si="30"/>
        <v>594.800138929225</v>
      </c>
      <c r="I57" s="39">
        <f t="shared" si="30"/>
        <v>-53.688096510904963</v>
      </c>
      <c r="J57" s="39">
        <f t="shared" si="30"/>
        <v>-98.129440520486099</v>
      </c>
      <c r="K57" s="39">
        <f t="shared" si="30"/>
        <v>-78.505748151583532</v>
      </c>
      <c r="L57" s="39">
        <f t="shared" si="30"/>
        <v>-100</v>
      </c>
      <c r="M57" s="39" t="str">
        <f t="shared" si="30"/>
        <v>--</v>
      </c>
      <c r="N57" s="39">
        <f t="shared" si="30"/>
        <v>626.83397351865301</v>
      </c>
      <c r="O57" s="39" t="str">
        <f t="shared" si="30"/>
        <v>--</v>
      </c>
      <c r="P57" s="39" t="str">
        <f t="shared" si="30"/>
        <v>--</v>
      </c>
      <c r="Q57" s="39">
        <f t="shared" si="30"/>
        <v>54.325696263295754</v>
      </c>
      <c r="R57" s="39">
        <f t="shared" si="30"/>
        <v>24.012761403099489</v>
      </c>
      <c r="S57" s="39">
        <f t="shared" si="30"/>
        <v>20.861537310657937</v>
      </c>
      <c r="T57" s="39">
        <f t="shared" si="30"/>
        <v>-38.858265028876751</v>
      </c>
      <c r="U57" s="39" t="str">
        <f t="shared" si="23"/>
        <v>--</v>
      </c>
    </row>
    <row r="58" spans="1:21" x14ac:dyDescent="0.2">
      <c r="C58" s="38" t="s">
        <v>28</v>
      </c>
      <c r="D58" s="39" t="str">
        <f t="shared" ref="D58:T58" si="31">IFERROR(IF(C18=0,"--",(D18/C18)*100-100),"--")</f>
        <v>--</v>
      </c>
      <c r="E58" s="39" t="str">
        <f t="shared" si="31"/>
        <v>--</v>
      </c>
      <c r="F58" s="39" t="str">
        <f t="shared" si="31"/>
        <v>--</v>
      </c>
      <c r="G58" s="39" t="str">
        <f t="shared" si="31"/>
        <v>--</v>
      </c>
      <c r="H58" s="39" t="str">
        <f t="shared" si="31"/>
        <v>--</v>
      </c>
      <c r="I58" s="39" t="str">
        <f t="shared" si="31"/>
        <v>--</v>
      </c>
      <c r="J58" s="39" t="str">
        <f t="shared" si="31"/>
        <v>--</v>
      </c>
      <c r="K58" s="39" t="str">
        <f t="shared" si="31"/>
        <v>--</v>
      </c>
      <c r="L58" s="39" t="str">
        <f t="shared" si="31"/>
        <v>--</v>
      </c>
      <c r="M58" s="39" t="str">
        <f t="shared" si="31"/>
        <v>--</v>
      </c>
      <c r="N58" s="39" t="str">
        <f t="shared" si="31"/>
        <v>--</v>
      </c>
      <c r="O58" s="39" t="str">
        <f t="shared" si="31"/>
        <v>--</v>
      </c>
      <c r="P58" s="39" t="str">
        <f t="shared" si="31"/>
        <v>--</v>
      </c>
      <c r="Q58" s="39">
        <f t="shared" si="31"/>
        <v>-100</v>
      </c>
      <c r="R58" s="39" t="str">
        <f t="shared" si="31"/>
        <v>--</v>
      </c>
      <c r="S58" s="39" t="str">
        <f t="shared" si="31"/>
        <v>--</v>
      </c>
      <c r="T58" s="39" t="str">
        <f t="shared" si="31"/>
        <v>--</v>
      </c>
      <c r="U58" s="39" t="str">
        <f t="shared" si="23"/>
        <v>--</v>
      </c>
    </row>
    <row r="59" spans="1:21" x14ac:dyDescent="0.2">
      <c r="C59" s="38" t="s">
        <v>28</v>
      </c>
      <c r="D59" s="39" t="str">
        <f t="shared" ref="D59:T59" si="32">IFERROR(IF(C19=0,"--",(D19/C19)*100-100),"--")</f>
        <v>--</v>
      </c>
      <c r="E59" s="39" t="str">
        <f t="shared" si="32"/>
        <v>--</v>
      </c>
      <c r="F59" s="39">
        <f t="shared" si="32"/>
        <v>-100</v>
      </c>
      <c r="G59" s="39" t="str">
        <f t="shared" si="32"/>
        <v>--</v>
      </c>
      <c r="H59" s="39">
        <f t="shared" si="32"/>
        <v>-100</v>
      </c>
      <c r="I59" s="39" t="str">
        <f t="shared" si="32"/>
        <v>--</v>
      </c>
      <c r="J59" s="39" t="str">
        <f t="shared" si="32"/>
        <v>--</v>
      </c>
      <c r="K59" s="39" t="str">
        <f t="shared" si="32"/>
        <v>--</v>
      </c>
      <c r="L59" s="39" t="str">
        <f t="shared" si="32"/>
        <v>--</v>
      </c>
      <c r="M59" s="39">
        <f t="shared" si="32"/>
        <v>-100</v>
      </c>
      <c r="N59" s="39" t="str">
        <f t="shared" si="32"/>
        <v>--</v>
      </c>
      <c r="O59" s="39" t="str">
        <f t="shared" si="32"/>
        <v>--</v>
      </c>
      <c r="P59" s="39" t="str">
        <f t="shared" si="32"/>
        <v>--</v>
      </c>
      <c r="Q59" s="39" t="str">
        <f t="shared" si="32"/>
        <v>--</v>
      </c>
      <c r="R59" s="39" t="str">
        <f t="shared" si="32"/>
        <v>--</v>
      </c>
      <c r="S59" s="39">
        <f t="shared" si="32"/>
        <v>-100</v>
      </c>
      <c r="T59" s="39" t="str">
        <f t="shared" si="32"/>
        <v>--</v>
      </c>
      <c r="U59" s="39" t="str">
        <f t="shared" si="23"/>
        <v>--</v>
      </c>
    </row>
    <row r="60" spans="1:21" x14ac:dyDescent="0.2">
      <c r="C60" s="38" t="s">
        <v>28</v>
      </c>
      <c r="D60" s="39" t="str">
        <f t="shared" ref="D60:T60" si="33">IFERROR(IF(C20=0,"--",(D20/C20)*100-100),"--")</f>
        <v>--</v>
      </c>
      <c r="E60" s="39" t="str">
        <f t="shared" si="33"/>
        <v>--</v>
      </c>
      <c r="F60" s="39" t="str">
        <f t="shared" si="33"/>
        <v>--</v>
      </c>
      <c r="G60" s="39" t="str">
        <f t="shared" si="33"/>
        <v>--</v>
      </c>
      <c r="H60" s="39">
        <f t="shared" si="33"/>
        <v>-100</v>
      </c>
      <c r="I60" s="39" t="str">
        <f t="shared" si="33"/>
        <v>--</v>
      </c>
      <c r="J60" s="39" t="str">
        <f t="shared" si="33"/>
        <v>--</v>
      </c>
      <c r="K60" s="39" t="str">
        <f t="shared" si="33"/>
        <v>--</v>
      </c>
      <c r="L60" s="39">
        <f t="shared" si="33"/>
        <v>-100</v>
      </c>
      <c r="M60" s="39" t="str">
        <f t="shared" si="33"/>
        <v>--</v>
      </c>
      <c r="N60" s="39" t="str">
        <f t="shared" si="33"/>
        <v>--</v>
      </c>
      <c r="O60" s="39" t="str">
        <f t="shared" si="33"/>
        <v>--</v>
      </c>
      <c r="P60" s="39" t="str">
        <f t="shared" si="33"/>
        <v>--</v>
      </c>
      <c r="Q60" s="39" t="str">
        <f t="shared" si="33"/>
        <v>--</v>
      </c>
      <c r="R60" s="39" t="str">
        <f t="shared" si="33"/>
        <v>--</v>
      </c>
      <c r="S60" s="39" t="str">
        <f t="shared" si="33"/>
        <v>--</v>
      </c>
      <c r="T60" s="39" t="str">
        <f t="shared" si="33"/>
        <v>--</v>
      </c>
      <c r="U60" s="39" t="str">
        <f t="shared" si="23"/>
        <v>--</v>
      </c>
    </row>
    <row r="61" spans="1:21" x14ac:dyDescent="0.2">
      <c r="C61" s="38" t="s">
        <v>28</v>
      </c>
      <c r="D61" s="39" t="str">
        <f t="shared" ref="D61:T61" si="34">IFERROR(IF(C21=0,"--",(D21/C21)*100-100),"--")</f>
        <v>--</v>
      </c>
      <c r="E61" s="39" t="str">
        <f t="shared" si="34"/>
        <v>--</v>
      </c>
      <c r="F61" s="39" t="str">
        <f t="shared" si="34"/>
        <v>--</v>
      </c>
      <c r="G61" s="39" t="str">
        <f t="shared" si="34"/>
        <v>--</v>
      </c>
      <c r="H61" s="39" t="str">
        <f t="shared" si="34"/>
        <v>--</v>
      </c>
      <c r="I61" s="39" t="str">
        <f t="shared" si="34"/>
        <v>--</v>
      </c>
      <c r="J61" s="39" t="str">
        <f t="shared" si="34"/>
        <v>--</v>
      </c>
      <c r="K61" s="39" t="str">
        <f t="shared" si="34"/>
        <v>--</v>
      </c>
      <c r="L61" s="39" t="str">
        <f t="shared" si="34"/>
        <v>--</v>
      </c>
      <c r="M61" s="39" t="str">
        <f t="shared" si="34"/>
        <v>--</v>
      </c>
      <c r="N61" s="39" t="str">
        <f t="shared" si="34"/>
        <v>--</v>
      </c>
      <c r="O61" s="39" t="str">
        <f t="shared" si="34"/>
        <v>--</v>
      </c>
      <c r="P61" s="39" t="str">
        <f t="shared" si="34"/>
        <v>--</v>
      </c>
      <c r="Q61" s="39" t="str">
        <f t="shared" si="34"/>
        <v>--</v>
      </c>
      <c r="R61" s="39" t="str">
        <f t="shared" si="34"/>
        <v>--</v>
      </c>
      <c r="S61" s="39" t="str">
        <f t="shared" si="34"/>
        <v>--</v>
      </c>
      <c r="T61" s="39" t="str">
        <f t="shared" si="34"/>
        <v>--</v>
      </c>
      <c r="U61" s="39" t="str">
        <f t="shared" si="23"/>
        <v>--</v>
      </c>
    </row>
    <row r="62" spans="1:21" x14ac:dyDescent="0.2">
      <c r="C62" s="38" t="s">
        <v>28</v>
      </c>
      <c r="D62" s="39" t="str">
        <f t="shared" ref="D62:T62" si="35">IFERROR(IF(C22=0,"--",(D22/C22)*100-100),"--")</f>
        <v>--</v>
      </c>
      <c r="E62" s="39" t="str">
        <f t="shared" si="35"/>
        <v>--</v>
      </c>
      <c r="F62" s="39" t="str">
        <f t="shared" si="35"/>
        <v>--</v>
      </c>
      <c r="G62" s="39" t="str">
        <f t="shared" si="35"/>
        <v>--</v>
      </c>
      <c r="H62" s="39">
        <f t="shared" si="35"/>
        <v>-100</v>
      </c>
      <c r="I62" s="39" t="str">
        <f t="shared" si="35"/>
        <v>--</v>
      </c>
      <c r="J62" s="39" t="str">
        <f t="shared" si="35"/>
        <v>--</v>
      </c>
      <c r="K62" s="39" t="str">
        <f t="shared" si="35"/>
        <v>--</v>
      </c>
      <c r="L62" s="39" t="str">
        <f t="shared" si="35"/>
        <v>--</v>
      </c>
      <c r="M62" s="39" t="str">
        <f t="shared" si="35"/>
        <v>--</v>
      </c>
      <c r="N62" s="39" t="str">
        <f t="shared" si="35"/>
        <v>--</v>
      </c>
      <c r="O62" s="39" t="str">
        <f t="shared" si="35"/>
        <v>--</v>
      </c>
      <c r="P62" s="39" t="str">
        <f t="shared" si="35"/>
        <v>--</v>
      </c>
      <c r="Q62" s="39">
        <f t="shared" si="35"/>
        <v>-100</v>
      </c>
      <c r="R62" s="39" t="str">
        <f t="shared" si="35"/>
        <v>--</v>
      </c>
      <c r="S62" s="39" t="str">
        <f t="shared" si="35"/>
        <v>--</v>
      </c>
      <c r="T62" s="39" t="str">
        <f t="shared" si="35"/>
        <v>--</v>
      </c>
      <c r="U62" s="39" t="str">
        <f t="shared" si="23"/>
        <v>--</v>
      </c>
    </row>
    <row r="63" spans="1:21" x14ac:dyDescent="0.2">
      <c r="C63" s="38" t="s">
        <v>28</v>
      </c>
      <c r="D63" s="39" t="str">
        <f t="shared" ref="D63:T63" si="36">IFERROR(IF(C23=0,"--",(D23/C23)*100-100),"--")</f>
        <v>--</v>
      </c>
      <c r="E63" s="39" t="str">
        <f t="shared" si="36"/>
        <v>--</v>
      </c>
      <c r="F63" s="39">
        <f t="shared" si="36"/>
        <v>-96.429501041579726</v>
      </c>
      <c r="G63" s="39">
        <f t="shared" si="36"/>
        <v>2064.9891806200026</v>
      </c>
      <c r="H63" s="39">
        <f t="shared" si="36"/>
        <v>591.77615579578844</v>
      </c>
      <c r="I63" s="39">
        <f t="shared" si="36"/>
        <v>-53.688096510904963</v>
      </c>
      <c r="J63" s="39">
        <f t="shared" si="36"/>
        <v>-98.129440520486099</v>
      </c>
      <c r="K63" s="39">
        <f t="shared" si="36"/>
        <v>-73.587934678879449</v>
      </c>
      <c r="L63" s="39">
        <f t="shared" si="36"/>
        <v>-97.798338623623962</v>
      </c>
      <c r="M63" s="39">
        <f t="shared" si="36"/>
        <v>26692.791411042948</v>
      </c>
      <c r="N63" s="39">
        <f t="shared" si="36"/>
        <v>626.83397351865301</v>
      </c>
      <c r="O63" s="39" t="str">
        <f t="shared" si="36"/>
        <v>--</v>
      </c>
      <c r="P63" s="39" t="str">
        <f t="shared" si="36"/>
        <v>--</v>
      </c>
      <c r="Q63" s="39">
        <f t="shared" si="36"/>
        <v>50.444565768435865</v>
      </c>
      <c r="R63" s="39">
        <f t="shared" si="36"/>
        <v>24.31119596884821</v>
      </c>
      <c r="S63" s="39">
        <f t="shared" si="36"/>
        <v>20.571384359253102</v>
      </c>
      <c r="T63" s="39">
        <f t="shared" si="36"/>
        <v>-38.858265028876751</v>
      </c>
      <c r="U63" s="39" t="str">
        <f t="shared" si="23"/>
        <v>--</v>
      </c>
    </row>
    <row r="64" spans="1:21" x14ac:dyDescent="0.2">
      <c r="A64" s="105"/>
      <c r="B64" s="35" t="s">
        <v>79</v>
      </c>
      <c r="C64" s="38" t="s">
        <v>28</v>
      </c>
      <c r="D64" s="39">
        <f t="shared" ref="D64:T64" si="37">IFERROR(IF(C24=0,"--",(D24/C24)*100-100),"--")</f>
        <v>70.478640083961864</v>
      </c>
      <c r="E64" s="39">
        <f t="shared" si="37"/>
        <v>27.23399583497941</v>
      </c>
      <c r="F64" s="39">
        <f t="shared" si="37"/>
        <v>36.943465597280266</v>
      </c>
      <c r="G64" s="39">
        <f t="shared" si="37"/>
        <v>309.47953395441408</v>
      </c>
      <c r="H64" s="39">
        <f t="shared" si="37"/>
        <v>36.090299388767164</v>
      </c>
      <c r="I64" s="39">
        <f t="shared" si="37"/>
        <v>21.807156221715204</v>
      </c>
      <c r="J64" s="39">
        <f t="shared" si="37"/>
        <v>-51.574127387992185</v>
      </c>
      <c r="K64" s="39">
        <f t="shared" si="37"/>
        <v>-70.027848479253549</v>
      </c>
      <c r="L64" s="39">
        <f t="shared" si="37"/>
        <v>61.294358003960667</v>
      </c>
      <c r="M64" s="39">
        <f t="shared" si="37"/>
        <v>23.874951575014919</v>
      </c>
      <c r="N64" s="39">
        <f t="shared" si="37"/>
        <v>19.444074689973334</v>
      </c>
      <c r="O64" s="39">
        <f t="shared" si="37"/>
        <v>-75.867107033198323</v>
      </c>
      <c r="P64" s="39">
        <f t="shared" si="37"/>
        <v>371.99489174046658</v>
      </c>
      <c r="Q64" s="39">
        <f t="shared" si="37"/>
        <v>27.657065418048063</v>
      </c>
      <c r="R64" s="39">
        <f t="shared" si="37"/>
        <v>-14.378267025943643</v>
      </c>
      <c r="S64" s="39">
        <f t="shared" si="37"/>
        <v>-15.536333969320708</v>
      </c>
      <c r="T64" s="39">
        <f t="shared" si="37"/>
        <v>-12.203828789517772</v>
      </c>
      <c r="U64" s="39">
        <f t="shared" si="23"/>
        <v>9.280909845428269</v>
      </c>
    </row>
    <row r="65" spans="1:21" x14ac:dyDescent="0.2">
      <c r="A65" s="105"/>
      <c r="B65" s="35" t="s">
        <v>80</v>
      </c>
      <c r="C65" s="38" t="s">
        <v>28</v>
      </c>
      <c r="D65" s="39">
        <f t="shared" ref="D65:T65" si="38">IFERROR(IF(C25=0,"--",(D25/C25)*100-100),"--")</f>
        <v>300.66282143000694</v>
      </c>
      <c r="E65" s="39">
        <f t="shared" si="38"/>
        <v>-19.673390431299495</v>
      </c>
      <c r="F65" s="39">
        <f t="shared" si="38"/>
        <v>-4.4575410112749978</v>
      </c>
      <c r="G65" s="39">
        <f t="shared" si="38"/>
        <v>31.486699694544342</v>
      </c>
      <c r="H65" s="39">
        <f t="shared" si="38"/>
        <v>13.681346664017724</v>
      </c>
      <c r="I65" s="39">
        <f t="shared" si="38"/>
        <v>1.4620232522035224</v>
      </c>
      <c r="J65" s="39">
        <f t="shared" si="38"/>
        <v>-58.043781889200829</v>
      </c>
      <c r="K65" s="39">
        <f t="shared" si="38"/>
        <v>-64.028307050682614</v>
      </c>
      <c r="L65" s="39">
        <f t="shared" si="38"/>
        <v>76.247833130783164</v>
      </c>
      <c r="M65" s="39">
        <f t="shared" si="38"/>
        <v>26.061947854526849</v>
      </c>
      <c r="N65" s="39">
        <f t="shared" si="38"/>
        <v>32.584960067160949</v>
      </c>
      <c r="O65" s="39">
        <f t="shared" si="38"/>
        <v>-1.8090161193398728</v>
      </c>
      <c r="P65" s="39">
        <f t="shared" si="38"/>
        <v>66.135711542435104</v>
      </c>
      <c r="Q65" s="39">
        <f t="shared" si="38"/>
        <v>-6.551323357420074</v>
      </c>
      <c r="R65" s="39">
        <f t="shared" si="38"/>
        <v>4.5015925825319272</v>
      </c>
      <c r="S65" s="39">
        <f t="shared" si="38"/>
        <v>27.318500835081963</v>
      </c>
      <c r="T65" s="39">
        <f t="shared" si="38"/>
        <v>-8.7874788493985818</v>
      </c>
      <c r="U65" s="39">
        <f t="shared" si="23"/>
        <v>6.611035231788037</v>
      </c>
    </row>
    <row r="66" spans="1:21" x14ac:dyDescent="0.2">
      <c r="A66" s="105"/>
      <c r="B66" s="35" t="s">
        <v>81</v>
      </c>
      <c r="C66" s="38" t="s">
        <v>28</v>
      </c>
      <c r="D66" s="39">
        <f t="shared" ref="D66:T66" si="39">IFERROR(IF(C26=0,"--",(D26/C26)*100-100),"--")</f>
        <v>157.32618135730786</v>
      </c>
      <c r="E66" s="39">
        <f t="shared" si="39"/>
        <v>-0.32214253231140333</v>
      </c>
      <c r="F66" s="39">
        <f t="shared" si="39"/>
        <v>17.343795323167214</v>
      </c>
      <c r="G66" s="39">
        <f t="shared" si="39"/>
        <v>202.32569129673618</v>
      </c>
      <c r="H66" s="39">
        <f t="shared" si="39"/>
        <v>32.333634298240725</v>
      </c>
      <c r="I66" s="39">
        <f t="shared" si="39"/>
        <v>18.877204791215703</v>
      </c>
      <c r="J66" s="39">
        <f t="shared" si="39"/>
        <v>-52.369344854905272</v>
      </c>
      <c r="K66" s="39">
        <f t="shared" si="39"/>
        <v>-69.378268459665662</v>
      </c>
      <c r="L66" s="39">
        <f t="shared" si="39"/>
        <v>63.196258829655591</v>
      </c>
      <c r="M66" s="39">
        <f t="shared" si="39"/>
        <v>24.175356719818836</v>
      </c>
      <c r="N66" s="39">
        <f t="shared" si="39"/>
        <v>21.276526431971376</v>
      </c>
      <c r="O66" s="39">
        <f t="shared" si="39"/>
        <v>-64.577002987873783</v>
      </c>
      <c r="P66" s="39">
        <f t="shared" si="39"/>
        <v>242.74408542276842</v>
      </c>
      <c r="Q66" s="39">
        <f t="shared" si="39"/>
        <v>20.649980399114582</v>
      </c>
      <c r="R66" s="39">
        <f t="shared" si="39"/>
        <v>-11.382904252230006</v>
      </c>
      <c r="S66" s="39">
        <f t="shared" si="39"/>
        <v>-7.5185215931303162</v>
      </c>
      <c r="T66" s="39">
        <f t="shared" si="39"/>
        <v>-11.323884523216279</v>
      </c>
      <c r="U66" s="39">
        <f t="shared" si="23"/>
        <v>8.4210621447256386</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topLeftCell="A16" zoomScale="55" zoomScaleNormal="55" workbookViewId="0">
      <selection activeCell="U47" sqref="U47:U63"/>
    </sheetView>
  </sheetViews>
  <sheetFormatPr baseColWidth="10" defaultColWidth="10.85546875" defaultRowHeight="12.75" x14ac:dyDescent="0.2"/>
  <cols>
    <col min="1" max="1" width="10.85546875" style="1"/>
    <col min="2" max="2" width="16.85546875" style="1" customWidth="1"/>
    <col min="3" max="3" width="14.140625" style="1" bestFit="1" customWidth="1"/>
    <col min="4" max="16384" width="10.85546875" style="1"/>
  </cols>
  <sheetData>
    <row r="1" spans="1:21" x14ac:dyDescent="0.2">
      <c r="A1" s="5" t="s">
        <v>75</v>
      </c>
    </row>
    <row r="2" spans="1:21" x14ac:dyDescent="0.2">
      <c r="B2" s="110"/>
      <c r="C2" s="201" t="s">
        <v>52</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770</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112</v>
      </c>
      <c r="D5" s="209"/>
      <c r="E5" s="209"/>
      <c r="F5" s="209"/>
      <c r="G5" s="209"/>
      <c r="H5" s="209"/>
      <c r="I5" s="209"/>
      <c r="J5" s="209"/>
      <c r="K5" s="209"/>
      <c r="L5" s="209"/>
      <c r="M5" s="209"/>
      <c r="N5" s="209"/>
      <c r="O5" s="209"/>
      <c r="P5" s="209"/>
      <c r="Q5" s="209"/>
      <c r="R5" s="209"/>
      <c r="S5" s="209"/>
      <c r="T5" s="209"/>
      <c r="U5" s="209"/>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11"/>
      <c r="O8" s="205"/>
      <c r="P8" s="205"/>
      <c r="Q8" s="205"/>
      <c r="R8" s="205"/>
      <c r="S8" s="205"/>
      <c r="T8" s="205"/>
      <c r="U8" s="205"/>
    </row>
    <row r="9" spans="1:21" ht="13.5" thickTop="1" x14ac:dyDescent="0.2">
      <c r="B9" s="86" t="s">
        <v>34</v>
      </c>
      <c r="C9" s="10">
        <v>37.438045500000001</v>
      </c>
      <c r="D9" s="10">
        <v>96.640722499999995</v>
      </c>
      <c r="E9" s="10">
        <v>97.687448500000002</v>
      </c>
      <c r="F9" s="10">
        <v>105.15314100000001</v>
      </c>
      <c r="G9" s="10">
        <v>144.5985895</v>
      </c>
      <c r="H9" s="10">
        <v>181.8957345</v>
      </c>
      <c r="I9" s="10">
        <v>248.08616900000001</v>
      </c>
      <c r="J9" s="10">
        <v>351.23463600000002</v>
      </c>
      <c r="K9" s="10">
        <v>363.27854250000001</v>
      </c>
      <c r="L9" s="10">
        <v>470.14885500000003</v>
      </c>
      <c r="M9" s="10">
        <v>640.41837299999997</v>
      </c>
      <c r="N9" s="132">
        <v>633.51425800000004</v>
      </c>
      <c r="O9" s="133">
        <v>797.54357499999992</v>
      </c>
      <c r="P9" s="133">
        <v>797.93664200000001</v>
      </c>
      <c r="Q9" s="133">
        <v>781.883375</v>
      </c>
      <c r="R9" s="71">
        <v>777.78945299999998</v>
      </c>
      <c r="S9" s="71">
        <v>876.22181799999998</v>
      </c>
      <c r="T9" s="71">
        <v>841.84648400000003</v>
      </c>
      <c r="U9" s="10">
        <f>(SUM(C9:N9)+P9+Q9+R9)</f>
        <v>5727.703985000001</v>
      </c>
    </row>
    <row r="10" spans="1:21" x14ac:dyDescent="0.2">
      <c r="B10" s="86" t="s">
        <v>41</v>
      </c>
      <c r="C10" s="10">
        <v>76.402400999999998</v>
      </c>
      <c r="D10" s="10">
        <v>120.27122</v>
      </c>
      <c r="E10" s="10">
        <v>248.10294300000001</v>
      </c>
      <c r="F10" s="10">
        <v>250.71136899999999</v>
      </c>
      <c r="G10" s="10">
        <v>275.75468000000001</v>
      </c>
      <c r="H10" s="10">
        <v>387.00011849999999</v>
      </c>
      <c r="I10" s="10">
        <v>696.83960149999996</v>
      </c>
      <c r="J10" s="10">
        <v>403.36863649999998</v>
      </c>
      <c r="K10" s="10">
        <v>333.30249850000001</v>
      </c>
      <c r="L10" s="10">
        <v>354.64878499999998</v>
      </c>
      <c r="M10" s="10">
        <v>662.75077799999997</v>
      </c>
      <c r="N10" s="133">
        <v>468.05440499999997</v>
      </c>
      <c r="O10" s="133">
        <v>748.09002699999985</v>
      </c>
      <c r="P10" s="133">
        <v>748.56414500000005</v>
      </c>
      <c r="Q10" s="133">
        <v>854.55634599999996</v>
      </c>
      <c r="R10" s="71">
        <v>730.61275899999998</v>
      </c>
      <c r="S10" s="71">
        <v>746.24125400000003</v>
      </c>
      <c r="T10" s="71">
        <v>791.99706900000001</v>
      </c>
      <c r="U10" s="10">
        <f t="shared" ref="U10:U25" si="0">(SUM(C10:N10)+P10+Q10+R10)</f>
        <v>6610.9406859999999</v>
      </c>
    </row>
    <row r="11" spans="1:21" x14ac:dyDescent="0.2">
      <c r="B11" s="86" t="s">
        <v>29</v>
      </c>
      <c r="C11" s="10">
        <v>28.517623499999999</v>
      </c>
      <c r="D11" s="10">
        <v>33.858603000000002</v>
      </c>
      <c r="E11" s="10">
        <v>38.411946</v>
      </c>
      <c r="F11" s="10">
        <v>46.455429500000001</v>
      </c>
      <c r="G11" s="10">
        <v>49.180683999999999</v>
      </c>
      <c r="H11" s="10">
        <v>67.338292499999994</v>
      </c>
      <c r="I11" s="10">
        <v>79.286916000000005</v>
      </c>
      <c r="J11" s="10">
        <v>77.5985345</v>
      </c>
      <c r="K11" s="10">
        <v>121.24007450000001</v>
      </c>
      <c r="L11" s="10">
        <v>157.87919600000001</v>
      </c>
      <c r="M11" s="10">
        <v>226.90020000000001</v>
      </c>
      <c r="N11" s="133">
        <v>181.702966</v>
      </c>
      <c r="O11" s="133">
        <v>240.84486800000002</v>
      </c>
      <c r="P11" s="133">
        <v>240.66321199999999</v>
      </c>
      <c r="Q11" s="133">
        <v>230.35646499999999</v>
      </c>
      <c r="R11" s="71">
        <v>171.757881</v>
      </c>
      <c r="S11" s="71">
        <v>156.139397</v>
      </c>
      <c r="T11" s="71">
        <v>135.09994399999999</v>
      </c>
      <c r="U11" s="10">
        <f t="shared" si="0"/>
        <v>1751.1480235000001</v>
      </c>
    </row>
    <row r="12" spans="1:21" x14ac:dyDescent="0.2">
      <c r="B12" s="86" t="s">
        <v>36</v>
      </c>
      <c r="C12" s="10">
        <v>7.9158315000000004</v>
      </c>
      <c r="D12" s="10">
        <v>9.6615350000000007</v>
      </c>
      <c r="E12" s="10">
        <v>58.560331499999997</v>
      </c>
      <c r="F12" s="10">
        <v>14.4632825</v>
      </c>
      <c r="G12" s="10">
        <v>14.886588</v>
      </c>
      <c r="H12" s="10">
        <v>17.615793</v>
      </c>
      <c r="I12" s="10">
        <v>24.4874215</v>
      </c>
      <c r="J12" s="10">
        <v>39.3786585</v>
      </c>
      <c r="K12" s="10">
        <v>46.488741500000003</v>
      </c>
      <c r="L12" s="10">
        <v>67.815959000000007</v>
      </c>
      <c r="M12" s="10">
        <v>110.462384</v>
      </c>
      <c r="N12" s="133">
        <v>93.101208999999997</v>
      </c>
      <c r="O12" s="133">
        <v>147.00072800000001</v>
      </c>
      <c r="P12" s="133">
        <v>147.36817199999999</v>
      </c>
      <c r="Q12" s="133">
        <v>188.620397</v>
      </c>
      <c r="R12" s="71">
        <v>180.89401599999999</v>
      </c>
      <c r="S12" s="71">
        <v>197.48325700000001</v>
      </c>
      <c r="T12" s="71">
        <v>197.24235899999999</v>
      </c>
      <c r="U12" s="10">
        <f t="shared" si="0"/>
        <v>1021.72032</v>
      </c>
    </row>
    <row r="13" spans="1:21" x14ac:dyDescent="0.2">
      <c r="B13" s="86" t="s">
        <v>754</v>
      </c>
      <c r="C13" s="10">
        <v>3.4150944999999999</v>
      </c>
      <c r="D13" s="10">
        <v>14.829986999999999</v>
      </c>
      <c r="E13" s="10">
        <v>12.2521795</v>
      </c>
      <c r="F13" s="10">
        <v>11.874145499999999</v>
      </c>
      <c r="G13" s="10">
        <v>14.52228</v>
      </c>
      <c r="H13" s="10">
        <v>19.450032</v>
      </c>
      <c r="I13" s="10">
        <v>26.857747499999999</v>
      </c>
      <c r="J13" s="10">
        <v>35.186194499999999</v>
      </c>
      <c r="K13" s="10">
        <v>39.905028999999999</v>
      </c>
      <c r="L13" s="10">
        <v>76.412124000000006</v>
      </c>
      <c r="M13" s="10">
        <v>118.821051</v>
      </c>
      <c r="N13" s="133">
        <v>112.633369</v>
      </c>
      <c r="O13" s="133">
        <v>135.650116</v>
      </c>
      <c r="P13" s="133">
        <v>135.60363799999999</v>
      </c>
      <c r="Q13" s="133">
        <v>152.59255099999999</v>
      </c>
      <c r="R13" s="71">
        <v>155.44225800000001</v>
      </c>
      <c r="S13" s="71">
        <v>212.39787999999999</v>
      </c>
      <c r="T13" s="71">
        <v>190.47841600000001</v>
      </c>
      <c r="U13" s="10">
        <f t="shared" si="0"/>
        <v>929.79768050000007</v>
      </c>
    </row>
    <row r="14" spans="1:21" x14ac:dyDescent="0.2">
      <c r="B14" s="86" t="s">
        <v>44</v>
      </c>
      <c r="C14" s="10">
        <v>4.2700000000000002E-4</v>
      </c>
      <c r="D14" s="10">
        <v>1.0092380000000001</v>
      </c>
      <c r="E14" s="10">
        <v>1.9455525</v>
      </c>
      <c r="F14" s="10">
        <v>2.8171145000000002</v>
      </c>
      <c r="G14" s="10">
        <v>2.0828044999999999</v>
      </c>
      <c r="H14" s="10">
        <v>3.9127215</v>
      </c>
      <c r="I14" s="10">
        <v>6.4581664999999999</v>
      </c>
      <c r="J14" s="10">
        <v>11.250465500000001</v>
      </c>
      <c r="K14" s="10">
        <v>6.1466180000000001</v>
      </c>
      <c r="L14" s="10">
        <v>9.8745589999999996</v>
      </c>
      <c r="M14" s="10">
        <v>12.600415999999999</v>
      </c>
      <c r="N14" s="133">
        <v>11.859969</v>
      </c>
      <c r="O14" s="133">
        <v>15.360331999999998</v>
      </c>
      <c r="P14" s="133">
        <v>15.350421000000001</v>
      </c>
      <c r="Q14" s="133">
        <v>20.190988999999998</v>
      </c>
      <c r="R14" s="71">
        <v>13.804195</v>
      </c>
      <c r="S14" s="71">
        <v>15.644788</v>
      </c>
      <c r="T14" s="71">
        <v>17.573739</v>
      </c>
      <c r="U14" s="10">
        <f t="shared" si="0"/>
        <v>119.30365700000002</v>
      </c>
    </row>
    <row r="15" spans="1:21" x14ac:dyDescent="0.2">
      <c r="A15" s="1" t="s">
        <v>111</v>
      </c>
      <c r="B15" s="86" t="s">
        <v>792</v>
      </c>
      <c r="C15" s="10">
        <v>0.52238399999999996</v>
      </c>
      <c r="D15" s="10">
        <v>5.7786520000000001</v>
      </c>
      <c r="E15" s="10">
        <v>8.8515969999999999</v>
      </c>
      <c r="F15" s="10">
        <v>8.8020510000000005</v>
      </c>
      <c r="G15" s="10">
        <v>14.462619999999999</v>
      </c>
      <c r="H15" s="10">
        <v>19.509556</v>
      </c>
      <c r="I15" s="10">
        <v>28.988212999999998</v>
      </c>
      <c r="J15" s="10">
        <v>45.925663999999998</v>
      </c>
      <c r="K15" s="10">
        <v>59.341799000000002</v>
      </c>
      <c r="L15" s="10">
        <v>48.957726999999998</v>
      </c>
      <c r="M15" s="10">
        <v>57.345655999999998</v>
      </c>
      <c r="N15" s="133">
        <v>77.396583000000007</v>
      </c>
      <c r="O15" s="192" t="s">
        <v>28</v>
      </c>
      <c r="P15" s="133">
        <v>111.14018</v>
      </c>
      <c r="Q15" s="133">
        <v>100.41373400000001</v>
      </c>
      <c r="R15" s="71">
        <v>86.724401</v>
      </c>
      <c r="S15" s="71">
        <v>83.544360999999995</v>
      </c>
      <c r="T15" s="71">
        <v>86.288126000000005</v>
      </c>
      <c r="U15" s="10">
        <f t="shared" si="0"/>
        <v>674.16081699999995</v>
      </c>
    </row>
    <row r="16" spans="1:21" x14ac:dyDescent="0.2">
      <c r="B16" s="86" t="s">
        <v>793</v>
      </c>
      <c r="C16" s="10">
        <v>0</v>
      </c>
      <c r="D16" s="10">
        <v>6.6290000000000003E-3</v>
      </c>
      <c r="E16" s="10">
        <v>5.3290000000000004E-3</v>
      </c>
      <c r="F16" s="10">
        <v>1.4115000000000001E-2</v>
      </c>
      <c r="G16" s="10">
        <v>6.9093000000000002E-2</v>
      </c>
      <c r="H16" s="10">
        <v>2.0815E-2</v>
      </c>
      <c r="I16" s="10">
        <v>0.19023799999999999</v>
      </c>
      <c r="J16" s="10">
        <v>0.398866</v>
      </c>
      <c r="K16" s="10">
        <v>0.17463000000000001</v>
      </c>
      <c r="L16" s="10">
        <v>0.52416200000000002</v>
      </c>
      <c r="M16" s="10">
        <v>1.138347</v>
      </c>
      <c r="N16" s="133">
        <v>0.60578299999999996</v>
      </c>
      <c r="O16" s="192" t="s">
        <v>28</v>
      </c>
      <c r="P16" s="133">
        <v>0.81671000000000005</v>
      </c>
      <c r="Q16" s="133">
        <v>0.63439599999999996</v>
      </c>
      <c r="R16" s="71">
        <v>0.827569</v>
      </c>
      <c r="S16" s="71">
        <v>1.1190150000000001</v>
      </c>
      <c r="T16" s="71">
        <v>1.7210099999999999</v>
      </c>
      <c r="U16" s="10">
        <f t="shared" si="0"/>
        <v>5.4266819999999996</v>
      </c>
    </row>
    <row r="17" spans="1:21" x14ac:dyDescent="0.2">
      <c r="B17" s="86" t="s">
        <v>794</v>
      </c>
      <c r="C17" s="10">
        <v>0</v>
      </c>
      <c r="D17" s="10">
        <v>0</v>
      </c>
      <c r="E17" s="10">
        <v>0</v>
      </c>
      <c r="F17" s="10">
        <v>9.5200000000000005E-4</v>
      </c>
      <c r="G17" s="10">
        <v>5.2731E-2</v>
      </c>
      <c r="H17" s="10">
        <v>1.4456E-2</v>
      </c>
      <c r="I17" s="10">
        <v>0.125973</v>
      </c>
      <c r="J17" s="10">
        <v>0.19772999999999999</v>
      </c>
      <c r="K17" s="10">
        <v>1.8530000000000001E-2</v>
      </c>
      <c r="L17" s="10">
        <v>0.154141</v>
      </c>
      <c r="M17" s="10">
        <v>3.3843999999999999E-2</v>
      </c>
      <c r="N17" s="133">
        <v>0.23626900000000001</v>
      </c>
      <c r="O17" s="192" t="s">
        <v>28</v>
      </c>
      <c r="P17" s="133">
        <v>0.29319600000000001</v>
      </c>
      <c r="Q17" s="133">
        <v>0.16972499999999999</v>
      </c>
      <c r="R17" s="71">
        <v>0.16502800000000001</v>
      </c>
      <c r="S17" s="71">
        <v>0.21297199999999999</v>
      </c>
      <c r="T17" s="71">
        <v>0.36701600000000001</v>
      </c>
      <c r="U17" s="10">
        <f t="shared" si="0"/>
        <v>1.462575</v>
      </c>
    </row>
    <row r="18" spans="1:21" x14ac:dyDescent="0.2">
      <c r="B18" s="86" t="s">
        <v>795</v>
      </c>
      <c r="C18" s="10">
        <v>0</v>
      </c>
      <c r="D18" s="10">
        <v>1.761E-3</v>
      </c>
      <c r="E18" s="10">
        <v>2.8249999999999998E-3</v>
      </c>
      <c r="F18" s="10">
        <v>1.6988E-2</v>
      </c>
      <c r="G18" s="10">
        <v>6.1192000000000003E-2</v>
      </c>
      <c r="H18" s="10">
        <v>8.9469000000000007E-2</v>
      </c>
      <c r="I18" s="10">
        <v>0.12955800000000001</v>
      </c>
      <c r="J18" s="10">
        <v>0.250249</v>
      </c>
      <c r="K18" s="10">
        <v>0.66034099999999996</v>
      </c>
      <c r="L18" s="10">
        <v>0.51449100000000003</v>
      </c>
      <c r="M18" s="10">
        <v>0.60459200000000002</v>
      </c>
      <c r="N18" s="133">
        <v>0.35917199999999999</v>
      </c>
      <c r="O18" s="192" t="s">
        <v>28</v>
      </c>
      <c r="P18" s="133">
        <v>0.80610999999999999</v>
      </c>
      <c r="Q18" s="133">
        <v>0.67800300000000002</v>
      </c>
      <c r="R18" s="71">
        <v>1.1764859999999999</v>
      </c>
      <c r="S18" s="71">
        <v>0.89960300000000004</v>
      </c>
      <c r="T18" s="71">
        <v>0.80527199999999999</v>
      </c>
      <c r="U18" s="10">
        <f t="shared" si="0"/>
        <v>5.3512369999999994</v>
      </c>
    </row>
    <row r="19" spans="1:21" x14ac:dyDescent="0.2">
      <c r="B19" s="86" t="s">
        <v>796</v>
      </c>
      <c r="C19" s="10">
        <v>0</v>
      </c>
      <c r="D19" s="10">
        <v>3.15E-3</v>
      </c>
      <c r="E19" s="10">
        <v>4.4299999999999998E-4</v>
      </c>
      <c r="F19" s="10">
        <v>3.5360000000000001E-3</v>
      </c>
      <c r="G19" s="10">
        <v>6.2500000000000001E-4</v>
      </c>
      <c r="H19" s="10">
        <v>2.1336000000000001E-2</v>
      </c>
      <c r="I19" s="10">
        <v>5.7966999999999998E-2</v>
      </c>
      <c r="J19" s="10">
        <v>0.37432799999999999</v>
      </c>
      <c r="K19" s="10">
        <v>0.214118</v>
      </c>
      <c r="L19" s="10">
        <v>4.6015E-2</v>
      </c>
      <c r="M19" s="10">
        <v>5.4188E-2</v>
      </c>
      <c r="N19" s="133">
        <v>0.12281599999999999</v>
      </c>
      <c r="O19" s="192" t="s">
        <v>28</v>
      </c>
      <c r="P19" s="133">
        <v>0.79613800000000001</v>
      </c>
      <c r="Q19" s="133">
        <v>0.24294499999999999</v>
      </c>
      <c r="R19" s="71">
        <v>9.5312999999999995E-2</v>
      </c>
      <c r="S19" s="71">
        <v>5.5357999999999997E-2</v>
      </c>
      <c r="T19" s="71">
        <v>0.174287</v>
      </c>
      <c r="U19" s="10">
        <f t="shared" si="0"/>
        <v>2.032918</v>
      </c>
    </row>
    <row r="20" spans="1:21" x14ac:dyDescent="0.2">
      <c r="B20" s="86" t="s">
        <v>797</v>
      </c>
      <c r="C20" s="10">
        <v>0</v>
      </c>
      <c r="D20" s="10">
        <v>0</v>
      </c>
      <c r="E20" s="10">
        <v>0</v>
      </c>
      <c r="F20" s="10">
        <v>0</v>
      </c>
      <c r="G20" s="10">
        <v>0</v>
      </c>
      <c r="H20" s="10">
        <v>1.25E-3</v>
      </c>
      <c r="I20" s="10">
        <v>5.2960000000000004E-3</v>
      </c>
      <c r="J20" s="10">
        <v>9.3999999999999997E-4</v>
      </c>
      <c r="K20" s="10">
        <v>9.5808000000000004E-2</v>
      </c>
      <c r="L20" s="10">
        <v>1.3300000000000001E-4</v>
      </c>
      <c r="M20" s="10">
        <v>5.3969999999999999E-3</v>
      </c>
      <c r="N20" s="133">
        <v>1.6712999999999999E-2</v>
      </c>
      <c r="O20" s="192" t="s">
        <v>28</v>
      </c>
      <c r="P20" s="133">
        <v>3.4784000000000002E-2</v>
      </c>
      <c r="Q20" s="133">
        <v>4.301E-2</v>
      </c>
      <c r="R20" s="71">
        <v>1.5441E-2</v>
      </c>
      <c r="S20" s="71">
        <v>0.208727</v>
      </c>
      <c r="T20" s="71">
        <v>0.148842</v>
      </c>
      <c r="U20" s="10">
        <f t="shared" si="0"/>
        <v>0.21877200000000002</v>
      </c>
    </row>
    <row r="21" spans="1:21" x14ac:dyDescent="0.2">
      <c r="B21" s="86" t="s">
        <v>798</v>
      </c>
      <c r="C21" s="10">
        <v>0</v>
      </c>
      <c r="D21" s="10">
        <v>0.14088400000000001</v>
      </c>
      <c r="E21" s="10">
        <v>0.206536</v>
      </c>
      <c r="F21" s="10">
        <v>9.5522999999999997E-2</v>
      </c>
      <c r="G21" s="10">
        <v>0.27242899999999998</v>
      </c>
      <c r="H21" s="10">
        <v>0.73213099999999998</v>
      </c>
      <c r="I21" s="10">
        <v>1.1960120000000001</v>
      </c>
      <c r="J21" s="10">
        <v>2.1591290000000001</v>
      </c>
      <c r="K21" s="10">
        <v>1.708796</v>
      </c>
      <c r="L21" s="10">
        <v>1.942569</v>
      </c>
      <c r="M21" s="10">
        <v>1.6364799999999999</v>
      </c>
      <c r="N21" s="133">
        <v>1.636612</v>
      </c>
      <c r="O21" s="192" t="s">
        <v>28</v>
      </c>
      <c r="P21" s="133">
        <v>2.4854780000000001</v>
      </c>
      <c r="Q21" s="133">
        <v>3.7870119999999998</v>
      </c>
      <c r="R21" s="71">
        <v>1.2403219999999999</v>
      </c>
      <c r="S21" s="71">
        <v>2.1393520000000001</v>
      </c>
      <c r="T21" s="71">
        <v>1.496327</v>
      </c>
      <c r="U21" s="10">
        <f t="shared" si="0"/>
        <v>19.239913000000001</v>
      </c>
    </row>
    <row r="22" spans="1:21" x14ac:dyDescent="0.2">
      <c r="B22" s="86" t="s">
        <v>799</v>
      </c>
      <c r="C22" s="10">
        <v>0</v>
      </c>
      <c r="D22" s="10">
        <v>0.152424</v>
      </c>
      <c r="E22" s="10">
        <v>0.21513299999999999</v>
      </c>
      <c r="F22" s="10">
        <v>0.13111400000000001</v>
      </c>
      <c r="G22" s="10">
        <v>0.45606999999999998</v>
      </c>
      <c r="H22" s="10">
        <v>0.87945699999999993</v>
      </c>
      <c r="I22" s="10">
        <v>1.705044</v>
      </c>
      <c r="J22" s="10">
        <v>3.3812420000000003</v>
      </c>
      <c r="K22" s="10">
        <v>2.872223</v>
      </c>
      <c r="L22" s="10">
        <v>3.181511</v>
      </c>
      <c r="M22" s="10">
        <v>3.4728479999999999</v>
      </c>
      <c r="N22" s="133">
        <v>2.9773649999999998</v>
      </c>
      <c r="O22" s="192" t="s">
        <v>28</v>
      </c>
      <c r="P22" s="133">
        <v>5.2324160000000006</v>
      </c>
      <c r="Q22" s="133">
        <v>5.555091</v>
      </c>
      <c r="R22" s="71">
        <v>3.5201589999999996</v>
      </c>
      <c r="S22" s="71">
        <v>4.6350270000000009</v>
      </c>
      <c r="T22" s="71">
        <v>4.7127540000000003</v>
      </c>
      <c r="U22" s="10">
        <f t="shared" si="0"/>
        <v>33.732096999999996</v>
      </c>
    </row>
    <row r="23" spans="1:21" x14ac:dyDescent="0.2">
      <c r="B23" s="35" t="s">
        <v>79</v>
      </c>
      <c r="C23" s="10">
        <f>SUM(C9:C14)</f>
        <v>153.68942300000001</v>
      </c>
      <c r="D23" s="10">
        <f t="shared" ref="D23:Q23" si="1">SUM(D9:D14)</f>
        <v>276.27130550000004</v>
      </c>
      <c r="E23" s="10">
        <f t="shared" si="1"/>
        <v>456.96040100000005</v>
      </c>
      <c r="F23" s="10">
        <f t="shared" si="1"/>
        <v>431.47448199999997</v>
      </c>
      <c r="G23" s="10">
        <f t="shared" si="1"/>
        <v>501.02562600000005</v>
      </c>
      <c r="H23" s="10">
        <f t="shared" si="1"/>
        <v>677.21269199999995</v>
      </c>
      <c r="I23" s="10">
        <f t="shared" si="1"/>
        <v>1082.016022</v>
      </c>
      <c r="J23" s="10">
        <f t="shared" si="1"/>
        <v>918.01712550000002</v>
      </c>
      <c r="K23" s="10">
        <f t="shared" si="1"/>
        <v>910.36150399999997</v>
      </c>
      <c r="L23" s="10">
        <f t="shared" si="1"/>
        <v>1136.7794779999999</v>
      </c>
      <c r="M23" s="10">
        <f t="shared" si="1"/>
        <v>1771.9532019999999</v>
      </c>
      <c r="N23" s="10">
        <f t="shared" si="1"/>
        <v>1500.866176</v>
      </c>
      <c r="O23" s="10">
        <f t="shared" si="1"/>
        <v>2084.489646</v>
      </c>
      <c r="P23" s="10">
        <f t="shared" si="1"/>
        <v>2085.48623</v>
      </c>
      <c r="Q23" s="10">
        <f t="shared" si="1"/>
        <v>2228.2001230000005</v>
      </c>
      <c r="R23" s="10">
        <v>2030.3005619999999</v>
      </c>
      <c r="S23" s="10">
        <v>2204.1283939999998</v>
      </c>
      <c r="T23" s="10">
        <v>2174.2380110000004</v>
      </c>
      <c r="U23" s="10">
        <f t="shared" si="0"/>
        <v>16160.614352000002</v>
      </c>
    </row>
    <row r="24" spans="1:21" x14ac:dyDescent="0.2">
      <c r="A24" s="105"/>
      <c r="B24" s="35" t="s">
        <v>80</v>
      </c>
      <c r="C24" s="10">
        <f>C25-C23</f>
        <v>16.012661500000007</v>
      </c>
      <c r="D24" s="10">
        <f t="shared" ref="D24:Q24" si="2">D25-D23</f>
        <v>82.172496999999964</v>
      </c>
      <c r="E24" s="10">
        <f t="shared" si="2"/>
        <v>148.4514774999999</v>
      </c>
      <c r="F24" s="10">
        <f t="shared" si="2"/>
        <v>122.42796150000004</v>
      </c>
      <c r="G24" s="10">
        <f t="shared" si="2"/>
        <v>202.45976999999999</v>
      </c>
      <c r="H24" s="10">
        <f t="shared" si="2"/>
        <v>216.29920500000003</v>
      </c>
      <c r="I24" s="10">
        <f t="shared" si="2"/>
        <v>254.0569579999999</v>
      </c>
      <c r="J24" s="10">
        <f t="shared" si="2"/>
        <v>369.27030450000007</v>
      </c>
      <c r="K24" s="10">
        <f t="shared" si="2"/>
        <v>417.72150350000015</v>
      </c>
      <c r="L24" s="10">
        <f t="shared" si="2"/>
        <v>569.93178400000079</v>
      </c>
      <c r="M24" s="10">
        <f t="shared" si="2"/>
        <v>868.01999000000046</v>
      </c>
      <c r="N24" s="10">
        <f t="shared" si="2"/>
        <v>785.33705899999995</v>
      </c>
      <c r="O24" s="10">
        <f t="shared" si="2"/>
        <v>1267.7527879999993</v>
      </c>
      <c r="P24" s="10">
        <f t="shared" si="2"/>
        <v>1267.9733830000005</v>
      </c>
      <c r="Q24" s="10">
        <f t="shared" si="2"/>
        <v>1348.5069209999997</v>
      </c>
      <c r="R24" s="10">
        <v>1281.2546110000003</v>
      </c>
      <c r="S24" s="10">
        <v>1359.8676570000002</v>
      </c>
      <c r="T24" s="10">
        <v>1505.8990989999998</v>
      </c>
      <c r="U24" s="10">
        <f t="shared" si="0"/>
        <v>7949.8960865000026</v>
      </c>
    </row>
    <row r="25" spans="1:21" x14ac:dyDescent="0.2">
      <c r="A25" s="105"/>
      <c r="B25" s="35" t="s">
        <v>755</v>
      </c>
      <c r="C25" s="10">
        <v>169.70208450000001</v>
      </c>
      <c r="D25" s="10">
        <v>358.4438025</v>
      </c>
      <c r="E25" s="10">
        <v>605.41187849999994</v>
      </c>
      <c r="F25" s="10">
        <v>553.9024435</v>
      </c>
      <c r="G25" s="10">
        <v>703.48539600000004</v>
      </c>
      <c r="H25" s="10">
        <v>893.51189699999998</v>
      </c>
      <c r="I25" s="10">
        <v>1336.0729799999999</v>
      </c>
      <c r="J25" s="10">
        <v>1287.2874300000001</v>
      </c>
      <c r="K25" s="10">
        <v>1328.0830075000001</v>
      </c>
      <c r="L25" s="10">
        <v>1706.7112620000007</v>
      </c>
      <c r="M25" s="10">
        <v>2639.9731920000004</v>
      </c>
      <c r="N25" s="10">
        <v>2286.2032349999999</v>
      </c>
      <c r="O25" s="10">
        <v>3352.2424339999993</v>
      </c>
      <c r="P25" s="10">
        <v>3353.4596130000004</v>
      </c>
      <c r="Q25" s="10">
        <v>3576.7070440000002</v>
      </c>
      <c r="R25" s="71">
        <v>3311.5551730000002</v>
      </c>
      <c r="S25" s="71">
        <v>3563.9960510000001</v>
      </c>
      <c r="T25" s="71">
        <v>3680.1371100000001</v>
      </c>
      <c r="U25" s="10">
        <f t="shared" si="0"/>
        <v>24110.510438500001</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6" t="s">
        <v>34</v>
      </c>
      <c r="C28" s="37">
        <f>IFERROR(C9/C$25*100,"--")</f>
        <v>22.061040446441893</v>
      </c>
      <c r="D28" s="37">
        <f t="shared" ref="D28:U28" si="3">IFERROR(D9/D$25*100,"--")</f>
        <v>26.961192194137602</v>
      </c>
      <c r="E28" s="37">
        <f t="shared" si="3"/>
        <v>16.135700664155372</v>
      </c>
      <c r="F28" s="37">
        <f t="shared" si="3"/>
        <v>18.984054364439721</v>
      </c>
      <c r="G28" s="37">
        <f t="shared" si="3"/>
        <v>20.554597198773976</v>
      </c>
      <c r="H28" s="37">
        <f t="shared" si="3"/>
        <v>20.357393685604166</v>
      </c>
      <c r="I28" s="37">
        <f t="shared" si="3"/>
        <v>18.568309719129267</v>
      </c>
      <c r="J28" s="37">
        <f t="shared" si="3"/>
        <v>27.284864888333448</v>
      </c>
      <c r="K28" s="37">
        <f t="shared" si="3"/>
        <v>27.353602180622733</v>
      </c>
      <c r="L28" s="37">
        <f t="shared" si="3"/>
        <v>27.547064665704411</v>
      </c>
      <c r="M28" s="37">
        <f t="shared" si="3"/>
        <v>24.258518038769537</v>
      </c>
      <c r="N28" s="37">
        <f t="shared" si="3"/>
        <v>27.710321125496968</v>
      </c>
      <c r="O28" s="37">
        <f t="shared" si="3"/>
        <v>23.791345366640034</v>
      </c>
      <c r="P28" s="37">
        <f t="shared" si="3"/>
        <v>23.794431246666097</v>
      </c>
      <c r="Q28" s="37">
        <f t="shared" si="3"/>
        <v>21.860425396360753</v>
      </c>
      <c r="R28" s="37">
        <f t="shared" si="3"/>
        <v>23.487135571272571</v>
      </c>
      <c r="S28" s="37">
        <f t="shared" si="3"/>
        <v>24.585375669935051</v>
      </c>
      <c r="T28" s="37">
        <f t="shared" si="3"/>
        <v>22.875410856635174</v>
      </c>
      <c r="U28" s="37">
        <f t="shared" si="3"/>
        <v>23.756046142656203</v>
      </c>
    </row>
    <row r="29" spans="1:21" x14ac:dyDescent="0.2">
      <c r="B29" s="86" t="s">
        <v>41</v>
      </c>
      <c r="C29" s="37">
        <f t="shared" ref="C29:U29" si="4">IFERROR(C10/C$25*100,"--")</f>
        <v>45.021486462648603</v>
      </c>
      <c r="D29" s="37">
        <f t="shared" si="4"/>
        <v>33.553717252511291</v>
      </c>
      <c r="E29" s="37">
        <f t="shared" si="4"/>
        <v>40.980851517930702</v>
      </c>
      <c r="F29" s="37">
        <f t="shared" si="4"/>
        <v>45.262730277159356</v>
      </c>
      <c r="G29" s="37">
        <f t="shared" si="4"/>
        <v>39.198351745172545</v>
      </c>
      <c r="H29" s="37">
        <f t="shared" si="4"/>
        <v>43.312251330885189</v>
      </c>
      <c r="I29" s="37">
        <f t="shared" si="4"/>
        <v>52.155803757067218</v>
      </c>
      <c r="J29" s="37">
        <f t="shared" si="4"/>
        <v>31.334776297784554</v>
      </c>
      <c r="K29" s="37">
        <f t="shared" si="4"/>
        <v>25.096511032650948</v>
      </c>
      <c r="L29" s="37">
        <f t="shared" si="4"/>
        <v>20.779659271973554</v>
      </c>
      <c r="M29" s="37">
        <f t="shared" si="4"/>
        <v>25.104451060653037</v>
      </c>
      <c r="N29" s="37">
        <f t="shared" si="4"/>
        <v>20.47300073040094</v>
      </c>
      <c r="O29" s="37">
        <f t="shared" si="4"/>
        <v>22.31610755273913</v>
      </c>
      <c r="P29" s="37">
        <f t="shared" si="4"/>
        <v>22.322145825109118</v>
      </c>
      <c r="Q29" s="37">
        <f t="shared" si="4"/>
        <v>23.892265580809472</v>
      </c>
      <c r="R29" s="37">
        <f t="shared" si="4"/>
        <v>22.062527146063644</v>
      </c>
      <c r="S29" s="37">
        <f t="shared" si="4"/>
        <v>20.938329990310081</v>
      </c>
      <c r="T29" s="37">
        <f t="shared" si="4"/>
        <v>21.52085765630618</v>
      </c>
      <c r="U29" s="37">
        <f t="shared" si="4"/>
        <v>27.419331095718142</v>
      </c>
    </row>
    <row r="30" spans="1:21" x14ac:dyDescent="0.2">
      <c r="B30" s="86" t="s">
        <v>29</v>
      </c>
      <c r="C30" s="37">
        <f t="shared" ref="C30:U30" si="5">IFERROR(C11/C$25*100,"--")</f>
        <v>16.804521632142944</v>
      </c>
      <c r="D30" s="37">
        <f t="shared" si="5"/>
        <v>9.4460003949991584</v>
      </c>
      <c r="E30" s="37">
        <f t="shared" si="5"/>
        <v>6.3447625268224739</v>
      </c>
      <c r="F30" s="37">
        <f t="shared" si="5"/>
        <v>8.3869334835313829</v>
      </c>
      <c r="G30" s="37">
        <f t="shared" si="5"/>
        <v>6.9910028381029816</v>
      </c>
      <c r="H30" s="37">
        <f t="shared" si="5"/>
        <v>7.5363621599321569</v>
      </c>
      <c r="I30" s="37">
        <f t="shared" si="5"/>
        <v>5.9343252342398252</v>
      </c>
      <c r="J30" s="37">
        <f t="shared" si="5"/>
        <v>6.0280658920129433</v>
      </c>
      <c r="K30" s="37">
        <f t="shared" si="5"/>
        <v>9.1289530711053839</v>
      </c>
      <c r="L30" s="37">
        <f t="shared" si="5"/>
        <v>9.2504924245352491</v>
      </c>
      <c r="M30" s="37">
        <f t="shared" si="5"/>
        <v>8.5947918216587702</v>
      </c>
      <c r="N30" s="37">
        <f t="shared" si="5"/>
        <v>7.9478046053941487</v>
      </c>
      <c r="O30" s="37">
        <f t="shared" si="5"/>
        <v>7.1845898004642956</v>
      </c>
      <c r="P30" s="37">
        <f t="shared" si="5"/>
        <v>7.1765650931666665</v>
      </c>
      <c r="Q30" s="37">
        <f t="shared" si="5"/>
        <v>6.440462195147564</v>
      </c>
      <c r="R30" s="37">
        <f t="shared" si="5"/>
        <v>5.1866229619360773</v>
      </c>
      <c r="S30" s="37">
        <f t="shared" si="5"/>
        <v>4.3810204827861634</v>
      </c>
      <c r="T30" s="37">
        <f t="shared" si="5"/>
        <v>3.6710573536212618</v>
      </c>
      <c r="U30" s="37">
        <f t="shared" si="5"/>
        <v>7.2630068449473493</v>
      </c>
    </row>
    <row r="31" spans="1:21" x14ac:dyDescent="0.2">
      <c r="B31" s="86" t="s">
        <v>36</v>
      </c>
      <c r="C31" s="37">
        <f t="shared" ref="C31:U31" si="6">IFERROR(C12/C$25*100,"--")</f>
        <v>4.6645458264833506</v>
      </c>
      <c r="D31" s="37">
        <f t="shared" si="6"/>
        <v>2.6954113678670732</v>
      </c>
      <c r="E31" s="37">
        <f t="shared" si="6"/>
        <v>9.672808476287603</v>
      </c>
      <c r="F31" s="37">
        <f t="shared" si="6"/>
        <v>2.6111606239917227</v>
      </c>
      <c r="G31" s="37">
        <f t="shared" si="6"/>
        <v>2.1161189819496977</v>
      </c>
      <c r="H31" s="37">
        <f t="shared" si="6"/>
        <v>1.9715230495694229</v>
      </c>
      <c r="I31" s="37">
        <f t="shared" si="6"/>
        <v>1.8327907132737618</v>
      </c>
      <c r="J31" s="37">
        <f t="shared" si="6"/>
        <v>3.059041639208735</v>
      </c>
      <c r="K31" s="37">
        <f t="shared" si="6"/>
        <v>3.5004394482473637</v>
      </c>
      <c r="L31" s="37">
        <f t="shared" si="6"/>
        <v>3.9734875201169197</v>
      </c>
      <c r="M31" s="37">
        <f t="shared" si="6"/>
        <v>4.1842237010109757</v>
      </c>
      <c r="N31" s="37">
        <f t="shared" si="6"/>
        <v>4.0723067649757745</v>
      </c>
      <c r="O31" s="37">
        <f t="shared" si="6"/>
        <v>4.3851460893475478</v>
      </c>
      <c r="P31" s="37">
        <f t="shared" si="6"/>
        <v>4.3945116091070089</v>
      </c>
      <c r="Q31" s="37">
        <f t="shared" si="6"/>
        <v>5.2735769152918079</v>
      </c>
      <c r="R31" s="37">
        <f t="shared" si="6"/>
        <v>5.4625095023292243</v>
      </c>
      <c r="S31" s="37">
        <f t="shared" si="6"/>
        <v>5.5410627333492526</v>
      </c>
      <c r="T31" s="37">
        <f t="shared" si="6"/>
        <v>5.359647021412199</v>
      </c>
      <c r="U31" s="37">
        <f t="shared" si="6"/>
        <v>4.2376552856736813</v>
      </c>
    </row>
    <row r="32" spans="1:21" x14ac:dyDescent="0.2">
      <c r="B32" s="86" t="s">
        <v>35</v>
      </c>
      <c r="C32" s="37">
        <f t="shared" ref="C32:U32" si="7">IFERROR(C13/C$25*100,"--")</f>
        <v>2.01240574625941</v>
      </c>
      <c r="D32" s="37">
        <f t="shared" si="7"/>
        <v>4.1373255435208698</v>
      </c>
      <c r="E32" s="37">
        <f t="shared" si="7"/>
        <v>2.0237758681505622</v>
      </c>
      <c r="F32" s="37">
        <f t="shared" si="7"/>
        <v>2.1437250619386372</v>
      </c>
      <c r="G32" s="37">
        <f t="shared" si="7"/>
        <v>2.0643328322909493</v>
      </c>
      <c r="H32" s="37">
        <f t="shared" si="7"/>
        <v>2.1768072775868141</v>
      </c>
      <c r="I32" s="37">
        <f t="shared" si="7"/>
        <v>2.0102006329025532</v>
      </c>
      <c r="J32" s="37">
        <f t="shared" si="7"/>
        <v>2.733359596310204</v>
      </c>
      <c r="K32" s="37">
        <f t="shared" si="7"/>
        <v>3.004708950769404</v>
      </c>
      <c r="L32" s="37">
        <f t="shared" si="7"/>
        <v>4.4771559021914964</v>
      </c>
      <c r="M32" s="37">
        <f t="shared" si="7"/>
        <v>4.5008430903793801</v>
      </c>
      <c r="N32" s="37">
        <f t="shared" si="7"/>
        <v>4.9266560065907701</v>
      </c>
      <c r="O32" s="37">
        <f t="shared" si="7"/>
        <v>4.0465485021063374</v>
      </c>
      <c r="P32" s="37">
        <f t="shared" si="7"/>
        <v>4.0436937863906213</v>
      </c>
      <c r="Q32" s="37">
        <f t="shared" si="7"/>
        <v>4.2662859754191258</v>
      </c>
      <c r="R32" s="37">
        <f t="shared" si="7"/>
        <v>4.6939353228163778</v>
      </c>
      <c r="S32" s="37">
        <f t="shared" si="7"/>
        <v>5.9595430791906896</v>
      </c>
      <c r="T32" s="37">
        <f t="shared" si="7"/>
        <v>5.1758510703966678</v>
      </c>
      <c r="U32" s="37">
        <f t="shared" si="7"/>
        <v>3.8563998172982936</v>
      </c>
    </row>
    <row r="33" spans="1:21" x14ac:dyDescent="0.2">
      <c r="B33" s="86" t="s">
        <v>44</v>
      </c>
      <c r="C33" s="37">
        <f t="shared" ref="C33:U33" si="8">IFERROR(C14/C$25*100,"--")</f>
        <v>2.5161741604888771E-4</v>
      </c>
      <c r="D33" s="37">
        <f t="shared" si="8"/>
        <v>0.2815610126220553</v>
      </c>
      <c r="E33" s="37">
        <f t="shared" si="8"/>
        <v>0.32136014655351697</v>
      </c>
      <c r="F33" s="37">
        <f t="shared" si="8"/>
        <v>0.50859398312078397</v>
      </c>
      <c r="G33" s="37">
        <f t="shared" si="8"/>
        <v>0.29606933020113468</v>
      </c>
      <c r="H33" s="37">
        <f t="shared" si="8"/>
        <v>0.43790368243972028</v>
      </c>
      <c r="I33" s="37">
        <f t="shared" si="8"/>
        <v>0.48336929169842208</v>
      </c>
      <c r="J33" s="37">
        <f t="shared" si="8"/>
        <v>0.87396685758051718</v>
      </c>
      <c r="K33" s="37">
        <f t="shared" si="8"/>
        <v>0.46281881217428344</v>
      </c>
      <c r="L33" s="37">
        <f t="shared" si="8"/>
        <v>0.57857232326624186</v>
      </c>
      <c r="M33" s="37">
        <f t="shared" si="8"/>
        <v>0.47729333154531506</v>
      </c>
      <c r="N33" s="37">
        <f t="shared" si="8"/>
        <v>0.51876267247080499</v>
      </c>
      <c r="O33" s="37">
        <f t="shared" si="8"/>
        <v>0.45821065458179211</v>
      </c>
      <c r="P33" s="37">
        <f t="shared" si="8"/>
        <v>0.45774879591490103</v>
      </c>
      <c r="Q33" s="37">
        <f t="shared" si="8"/>
        <v>0.56451335688425475</v>
      </c>
      <c r="R33" s="37">
        <f t="shared" si="8"/>
        <v>0.41684931335432107</v>
      </c>
      <c r="S33" s="37">
        <f t="shared" si="8"/>
        <v>0.43896760198739065</v>
      </c>
      <c r="T33" s="37">
        <f t="shared" si="8"/>
        <v>0.47752946356936143</v>
      </c>
      <c r="U33" s="37">
        <f t="shared" si="8"/>
        <v>0.49482012130898012</v>
      </c>
    </row>
    <row r="34" spans="1:21" x14ac:dyDescent="0.2">
      <c r="B34" s="86"/>
      <c r="C34" s="37">
        <f t="shared" ref="C34:U34" si="9">IFERROR(C15/C$25*100,"--")</f>
        <v>0.30782415050417367</v>
      </c>
      <c r="D34" s="37">
        <f t="shared" si="9"/>
        <v>1.6121500663970889</v>
      </c>
      <c r="E34" s="37">
        <f t="shared" si="9"/>
        <v>1.4620785145364472</v>
      </c>
      <c r="F34" s="37">
        <f t="shared" si="9"/>
        <v>1.5890977018230108</v>
      </c>
      <c r="G34" s="37">
        <f t="shared" si="9"/>
        <v>2.0558522013724927</v>
      </c>
      <c r="H34" s="37">
        <f t="shared" si="9"/>
        <v>2.1834690803227215</v>
      </c>
      <c r="I34" s="37">
        <f t="shared" si="9"/>
        <v>2.1696579029687433</v>
      </c>
      <c r="J34" s="37">
        <f t="shared" si="9"/>
        <v>3.5676308903288203</v>
      </c>
      <c r="K34" s="37">
        <f t="shared" si="9"/>
        <v>4.4682296712541891</v>
      </c>
      <c r="L34" s="37">
        <f t="shared" si="9"/>
        <v>2.8685418611833113</v>
      </c>
      <c r="M34" s="37">
        <f t="shared" si="9"/>
        <v>2.172205997158474</v>
      </c>
      <c r="N34" s="37">
        <f t="shared" si="9"/>
        <v>3.3853763224160609</v>
      </c>
      <c r="O34" s="37" t="str">
        <f t="shared" si="9"/>
        <v>--</v>
      </c>
      <c r="P34" s="37">
        <f t="shared" si="9"/>
        <v>3.3141946773163657</v>
      </c>
      <c r="Q34" s="37">
        <f t="shared" si="9"/>
        <v>2.8074352404244598</v>
      </c>
      <c r="R34" s="37">
        <f t="shared" si="9"/>
        <v>2.6188420989354899</v>
      </c>
      <c r="S34" s="37">
        <f t="shared" si="9"/>
        <v>2.3441204705195675</v>
      </c>
      <c r="T34" s="37">
        <f t="shared" si="9"/>
        <v>2.3446986734687174</v>
      </c>
      <c r="U34" s="37">
        <f t="shared" si="9"/>
        <v>2.7961283470941805</v>
      </c>
    </row>
    <row r="35" spans="1:21" x14ac:dyDescent="0.2">
      <c r="B35" s="86"/>
      <c r="C35" s="37">
        <f t="shared" ref="C35:U35" si="10">IFERROR(C16/C$25*100,"--")</f>
        <v>0</v>
      </c>
      <c r="D35" s="37">
        <f t="shared" si="10"/>
        <v>1.849383349290856E-3</v>
      </c>
      <c r="E35" s="37">
        <f t="shared" si="10"/>
        <v>8.8022719560828719E-4</v>
      </c>
      <c r="F35" s="37">
        <f t="shared" si="10"/>
        <v>2.5482826742576014E-3</v>
      </c>
      <c r="G35" s="37">
        <f t="shared" si="10"/>
        <v>9.8215258472828335E-3</v>
      </c>
      <c r="H35" s="37">
        <f t="shared" si="10"/>
        <v>2.3295716676954331E-3</v>
      </c>
      <c r="I35" s="37">
        <f t="shared" si="10"/>
        <v>1.4238593463659448E-2</v>
      </c>
      <c r="J35" s="37">
        <f t="shared" si="10"/>
        <v>3.0984999208762565E-2</v>
      </c>
      <c r="K35" s="37">
        <f t="shared" si="10"/>
        <v>1.3149027509110721E-2</v>
      </c>
      <c r="L35" s="37">
        <f t="shared" si="10"/>
        <v>3.07118146853829E-2</v>
      </c>
      <c r="M35" s="37">
        <f t="shared" si="10"/>
        <v>4.3119642405823333E-2</v>
      </c>
      <c r="N35" s="37">
        <f t="shared" si="10"/>
        <v>2.6497338063647697E-2</v>
      </c>
      <c r="O35" s="37" t="str">
        <f t="shared" si="10"/>
        <v>--</v>
      </c>
      <c r="P35" s="37">
        <f t="shared" si="10"/>
        <v>2.435425185482918E-2</v>
      </c>
      <c r="Q35" s="37">
        <f t="shared" si="10"/>
        <v>1.7736873392083154E-2</v>
      </c>
      <c r="R35" s="37">
        <f t="shared" si="10"/>
        <v>2.4990343109708473E-2</v>
      </c>
      <c r="S35" s="37">
        <f t="shared" si="10"/>
        <v>3.1397762062222889E-2</v>
      </c>
      <c r="T35" s="37">
        <f t="shared" si="10"/>
        <v>4.6764833715665553E-2</v>
      </c>
      <c r="U35" s="37">
        <f t="shared" si="10"/>
        <v>2.2507536760128469E-2</v>
      </c>
    </row>
    <row r="36" spans="1:21" x14ac:dyDescent="0.2">
      <c r="B36" s="86"/>
      <c r="C36" s="37">
        <f t="shared" ref="C36:U36" si="11">IFERROR(C17/C$25*100,"--")</f>
        <v>0</v>
      </c>
      <c r="D36" s="37">
        <f t="shared" si="11"/>
        <v>0</v>
      </c>
      <c r="E36" s="37">
        <f t="shared" si="11"/>
        <v>0</v>
      </c>
      <c r="F36" s="37">
        <f t="shared" si="11"/>
        <v>1.7187142089218822E-4</v>
      </c>
      <c r="G36" s="37">
        <f t="shared" si="11"/>
        <v>7.4956779913026078E-3</v>
      </c>
      <c r="H36" s="37">
        <f t="shared" si="11"/>
        <v>1.6178855646507412E-3</v>
      </c>
      <c r="I36" s="37">
        <f t="shared" si="11"/>
        <v>9.4286017220406634E-3</v>
      </c>
      <c r="J36" s="37">
        <f t="shared" si="11"/>
        <v>1.5360205917648088E-2</v>
      </c>
      <c r="K36" s="37">
        <f t="shared" si="11"/>
        <v>1.395244114664271E-3</v>
      </c>
      <c r="L36" s="37">
        <f t="shared" si="11"/>
        <v>9.03146322591032E-3</v>
      </c>
      <c r="M36" s="37">
        <f t="shared" si="11"/>
        <v>1.2819827149214474E-3</v>
      </c>
      <c r="N36" s="37">
        <f t="shared" si="11"/>
        <v>1.0334558029789508E-2</v>
      </c>
      <c r="O36" s="37" t="str">
        <f t="shared" si="11"/>
        <v>--</v>
      </c>
      <c r="P36" s="37">
        <f t="shared" si="11"/>
        <v>8.7430902362264397E-3</v>
      </c>
      <c r="Q36" s="37">
        <f t="shared" si="11"/>
        <v>4.7452865977580458E-3</v>
      </c>
      <c r="R36" s="37">
        <f t="shared" si="11"/>
        <v>4.9833987772729162E-3</v>
      </c>
      <c r="S36" s="37">
        <f t="shared" si="11"/>
        <v>5.9756519634819316E-3</v>
      </c>
      <c r="T36" s="37">
        <f t="shared" si="11"/>
        <v>9.9728892981381344E-3</v>
      </c>
      <c r="U36" s="37">
        <f t="shared" si="11"/>
        <v>6.0661303862921939E-3</v>
      </c>
    </row>
    <row r="37" spans="1:21" x14ac:dyDescent="0.2">
      <c r="B37" s="86"/>
      <c r="C37" s="37">
        <f t="shared" ref="C37:U37" si="12">IFERROR(C18/C$25*100,"--")</f>
        <v>0</v>
      </c>
      <c r="D37" s="37">
        <f t="shared" si="12"/>
        <v>4.9129040248924378E-4</v>
      </c>
      <c r="E37" s="37">
        <f t="shared" si="12"/>
        <v>4.6662447505975055E-4</v>
      </c>
      <c r="F37" s="37">
        <f t="shared" si="12"/>
        <v>3.066966069450098E-3</v>
      </c>
      <c r="G37" s="37">
        <f t="shared" si="12"/>
        <v>8.6984037405660655E-3</v>
      </c>
      <c r="H37" s="37">
        <f t="shared" si="12"/>
        <v>1.0013185084652544E-2</v>
      </c>
      <c r="I37" s="37">
        <f t="shared" si="12"/>
        <v>9.6969253880128635E-3</v>
      </c>
      <c r="J37" s="37">
        <f t="shared" si="12"/>
        <v>1.9440025138752422E-2</v>
      </c>
      <c r="K37" s="37">
        <f t="shared" si="12"/>
        <v>4.972136502544626E-2</v>
      </c>
      <c r="L37" s="37">
        <f t="shared" si="12"/>
        <v>3.014516933562016E-2</v>
      </c>
      <c r="M37" s="37">
        <f t="shared" si="12"/>
        <v>2.2901444674973046E-2</v>
      </c>
      <c r="N37" s="37">
        <f t="shared" si="12"/>
        <v>1.5710414301815124E-2</v>
      </c>
      <c r="O37" s="37" t="str">
        <f t="shared" si="12"/>
        <v>--</v>
      </c>
      <c r="P37" s="37">
        <f t="shared" si="12"/>
        <v>2.4038160378465245E-2</v>
      </c>
      <c r="Q37" s="37">
        <f t="shared" si="12"/>
        <v>1.8956067457002498E-2</v>
      </c>
      <c r="R37" s="37">
        <f t="shared" si="12"/>
        <v>3.5526691797020525E-2</v>
      </c>
      <c r="S37" s="37">
        <f t="shared" si="12"/>
        <v>2.5241414051162762E-2</v>
      </c>
      <c r="T37" s="37">
        <f t="shared" si="12"/>
        <v>2.1881576037258023E-2</v>
      </c>
      <c r="U37" s="37">
        <f t="shared" si="12"/>
        <v>2.2194623434662209E-2</v>
      </c>
    </row>
    <row r="38" spans="1:21" x14ac:dyDescent="0.2">
      <c r="B38" s="86"/>
      <c r="C38" s="37">
        <f t="shared" ref="C38:U38" si="13">IFERROR(C19/C$25*100,"--")</f>
        <v>0</v>
      </c>
      <c r="D38" s="37">
        <f t="shared" si="13"/>
        <v>8.787988460199419E-4</v>
      </c>
      <c r="E38" s="37">
        <f t="shared" si="13"/>
        <v>7.3173324761582141E-5</v>
      </c>
      <c r="F38" s="37">
        <f t="shared" si="13"/>
        <v>6.3837956331384187E-4</v>
      </c>
      <c r="G38" s="37">
        <f t="shared" si="13"/>
        <v>8.8843351056572609E-5</v>
      </c>
      <c r="H38" s="37">
        <f t="shared" si="13"/>
        <v>2.3878809080927102E-3</v>
      </c>
      <c r="I38" s="37">
        <f t="shared" si="13"/>
        <v>4.338610305553818E-3</v>
      </c>
      <c r="J38" s="37">
        <f t="shared" si="13"/>
        <v>2.9078820415421907E-2</v>
      </c>
      <c r="K38" s="37">
        <f t="shared" si="13"/>
        <v>1.6122335636464348E-2</v>
      </c>
      <c r="L38" s="37">
        <f t="shared" si="13"/>
        <v>2.6961209563987737E-3</v>
      </c>
      <c r="M38" s="37">
        <f t="shared" si="13"/>
        <v>2.0525966007612396E-3</v>
      </c>
      <c r="N38" s="37">
        <f t="shared" si="13"/>
        <v>5.3720508360666367E-3</v>
      </c>
      <c r="O38" s="37" t="str">
        <f t="shared" si="13"/>
        <v>--</v>
      </c>
      <c r="P38" s="37">
        <f t="shared" si="13"/>
        <v>2.3740795831078344E-2</v>
      </c>
      <c r="Q38" s="37">
        <f t="shared" si="13"/>
        <v>6.7924209897913014E-3</v>
      </c>
      <c r="R38" s="37">
        <f t="shared" si="13"/>
        <v>2.8781945346136014E-3</v>
      </c>
      <c r="S38" s="37">
        <f t="shared" si="13"/>
        <v>1.5532564909679805E-3</v>
      </c>
      <c r="T38" s="37">
        <f t="shared" si="13"/>
        <v>4.7358833323468208E-3</v>
      </c>
      <c r="U38" s="37">
        <f t="shared" si="13"/>
        <v>8.4316671983593015E-3</v>
      </c>
    </row>
    <row r="39" spans="1:21" x14ac:dyDescent="0.2">
      <c r="B39" s="86"/>
      <c r="C39" s="37">
        <f t="shared" ref="C39:U39" si="14">IFERROR(C20/C$25*100,"--")</f>
        <v>0</v>
      </c>
      <c r="D39" s="37">
        <f t="shared" si="14"/>
        <v>0</v>
      </c>
      <c r="E39" s="37">
        <f t="shared" si="14"/>
        <v>0</v>
      </c>
      <c r="F39" s="37">
        <f t="shared" si="14"/>
        <v>0</v>
      </c>
      <c r="G39" s="37">
        <f t="shared" si="14"/>
        <v>0</v>
      </c>
      <c r="H39" s="37">
        <f t="shared" si="14"/>
        <v>1.3989740978233444E-4</v>
      </c>
      <c r="I39" s="37">
        <f t="shared" si="14"/>
        <v>3.9638553277231912E-4</v>
      </c>
      <c r="J39" s="37">
        <f t="shared" si="14"/>
        <v>7.3021764843924554E-5</v>
      </c>
      <c r="K39" s="37">
        <f t="shared" si="14"/>
        <v>7.2140069151513482E-3</v>
      </c>
      <c r="L39" s="37">
        <f t="shared" si="14"/>
        <v>7.7927651244384864E-6</v>
      </c>
      <c r="M39" s="37">
        <f t="shared" si="14"/>
        <v>2.0443389411508838E-4</v>
      </c>
      <c r="N39" s="37">
        <f t="shared" si="14"/>
        <v>7.3103736991256588E-4</v>
      </c>
      <c r="O39" s="37" t="str">
        <f t="shared" si="14"/>
        <v>--</v>
      </c>
      <c r="P39" s="37">
        <f t="shared" si="14"/>
        <v>1.0372571616833126E-3</v>
      </c>
      <c r="Q39" s="37">
        <f t="shared" si="14"/>
        <v>1.2025027342440629E-3</v>
      </c>
      <c r="R39" s="37">
        <f t="shared" si="14"/>
        <v>4.6627639261138167E-4</v>
      </c>
      <c r="S39" s="37">
        <f t="shared" si="14"/>
        <v>5.8565440873997194E-3</v>
      </c>
      <c r="T39" s="37">
        <f t="shared" si="14"/>
        <v>4.0444688757805547E-3</v>
      </c>
      <c r="U39" s="37">
        <f t="shared" si="14"/>
        <v>9.0737191383000258E-4</v>
      </c>
    </row>
    <row r="40" spans="1:21" x14ac:dyDescent="0.2">
      <c r="B40" s="86"/>
      <c r="C40" s="37">
        <f t="shared" ref="C40:U40" si="15">IFERROR(C21/C$25*100,"--")</f>
        <v>0</v>
      </c>
      <c r="D40" s="37">
        <f t="shared" si="15"/>
        <v>3.9304348134182064E-2</v>
      </c>
      <c r="E40" s="37">
        <f t="shared" si="15"/>
        <v>3.41149566658197E-2</v>
      </c>
      <c r="F40" s="37">
        <f t="shared" si="15"/>
        <v>1.7245455607021527E-2</v>
      </c>
      <c r="G40" s="37">
        <f t="shared" si="15"/>
        <v>3.8725608455985626E-2</v>
      </c>
      <c r="H40" s="37">
        <f t="shared" si="15"/>
        <v>8.1938584417080226E-2</v>
      </c>
      <c r="I40" s="37">
        <f t="shared" si="15"/>
        <v>8.9516966356134237E-2</v>
      </c>
      <c r="J40" s="37">
        <f t="shared" si="15"/>
        <v>0.1677270320273383</v>
      </c>
      <c r="K40" s="37">
        <f t="shared" si="15"/>
        <v>0.12866635521650555</v>
      </c>
      <c r="L40" s="37">
        <f t="shared" si="15"/>
        <v>0.11381942823319809</v>
      </c>
      <c r="M40" s="37">
        <f t="shared" si="15"/>
        <v>6.1988508253003491E-2</v>
      </c>
      <c r="N40" s="37">
        <f t="shared" si="15"/>
        <v>7.1586461559704689E-2</v>
      </c>
      <c r="O40" s="37" t="str">
        <f t="shared" si="15"/>
        <v>--</v>
      </c>
      <c r="P40" s="37">
        <f t="shared" si="15"/>
        <v>7.4116831178309459E-2</v>
      </c>
      <c r="Q40" s="37">
        <f t="shared" si="15"/>
        <v>0.10587984851464953</v>
      </c>
      <c r="R40" s="37">
        <f t="shared" si="15"/>
        <v>3.7454366157407812E-2</v>
      </c>
      <c r="S40" s="37">
        <f t="shared" si="15"/>
        <v>6.0026778071197148E-2</v>
      </c>
      <c r="T40" s="37">
        <f t="shared" si="15"/>
        <v>4.0659544883098114E-2</v>
      </c>
      <c r="U40" s="37">
        <f t="shared" si="15"/>
        <v>7.9798862197780096E-2</v>
      </c>
    </row>
    <row r="41" spans="1:21" x14ac:dyDescent="0.2">
      <c r="B41" s="86"/>
      <c r="C41" s="37">
        <f t="shared" ref="C41:U41" si="16">IFERROR(C22/C$25*100,"--")</f>
        <v>0</v>
      </c>
      <c r="D41" s="37">
        <f t="shared" si="16"/>
        <v>4.2523820731982104E-2</v>
      </c>
      <c r="E41" s="37">
        <f t="shared" si="16"/>
        <v>3.5534981661249319E-2</v>
      </c>
      <c r="F41" s="37">
        <f t="shared" si="16"/>
        <v>2.3670955334935261E-2</v>
      </c>
      <c r="G41" s="37">
        <f t="shared" si="16"/>
        <v>6.4830059386193697E-2</v>
      </c>
      <c r="H41" s="37">
        <f t="shared" si="16"/>
        <v>9.8427005051953995E-2</v>
      </c>
      <c r="I41" s="37">
        <f t="shared" si="16"/>
        <v>0.12761608276817335</v>
      </c>
      <c r="J41" s="37">
        <f t="shared" si="16"/>
        <v>0.26266410447276722</v>
      </c>
      <c r="K41" s="37">
        <f t="shared" si="16"/>
        <v>0.2162683344173425</v>
      </c>
      <c r="L41" s="37">
        <f t="shared" si="16"/>
        <v>0.18641178920163468</v>
      </c>
      <c r="M41" s="37">
        <f t="shared" si="16"/>
        <v>0.13154860854359765</v>
      </c>
      <c r="N41" s="37">
        <f t="shared" si="16"/>
        <v>0.13023186016093621</v>
      </c>
      <c r="O41" s="37" t="str">
        <f t="shared" si="16"/>
        <v>--</v>
      </c>
      <c r="P41" s="37">
        <f t="shared" si="16"/>
        <v>0.15603038664059199</v>
      </c>
      <c r="Q41" s="37">
        <f t="shared" si="16"/>
        <v>0.15531299968552861</v>
      </c>
      <c r="R41" s="37">
        <f t="shared" si="16"/>
        <v>0.1062992707686347</v>
      </c>
      <c r="S41" s="37">
        <f t="shared" si="16"/>
        <v>0.13005140672643245</v>
      </c>
      <c r="T41" s="37">
        <f t="shared" si="16"/>
        <v>0.1280591961422872</v>
      </c>
      <c r="U41" s="37">
        <f t="shared" si="16"/>
        <v>0.13990619189105227</v>
      </c>
    </row>
    <row r="42" spans="1:21" x14ac:dyDescent="0.2">
      <c r="B42" s="35" t="s">
        <v>79</v>
      </c>
      <c r="C42" s="37">
        <f t="shared" ref="C42:U42" si="17">IFERROR(C23/C$25*100,"--")</f>
        <v>90.564251731392247</v>
      </c>
      <c r="D42" s="37">
        <f t="shared" si="17"/>
        <v>77.075207765658064</v>
      </c>
      <c r="E42" s="37">
        <f t="shared" si="17"/>
        <v>75.479259199900241</v>
      </c>
      <c r="F42" s="37">
        <f t="shared" si="17"/>
        <v>77.897197794181594</v>
      </c>
      <c r="G42" s="37">
        <f t="shared" si="17"/>
        <v>71.220472926491283</v>
      </c>
      <c r="H42" s="37">
        <f t="shared" si="17"/>
        <v>75.792241186017463</v>
      </c>
      <c r="I42" s="37">
        <f t="shared" si="17"/>
        <v>80.984799348311057</v>
      </c>
      <c r="J42" s="37">
        <f t="shared" si="17"/>
        <v>71.3140751712304</v>
      </c>
      <c r="K42" s="37">
        <f t="shared" si="17"/>
        <v>68.547033495570105</v>
      </c>
      <c r="L42" s="37">
        <f t="shared" si="17"/>
        <v>66.606432107787867</v>
      </c>
      <c r="M42" s="37">
        <f t="shared" si="17"/>
        <v>67.120121044017012</v>
      </c>
      <c r="N42" s="37">
        <f t="shared" si="17"/>
        <v>65.648851905329408</v>
      </c>
      <c r="O42" s="37">
        <f t="shared" si="17"/>
        <v>62.181947965879139</v>
      </c>
      <c r="P42" s="37">
        <f t="shared" si="17"/>
        <v>62.189096356354412</v>
      </c>
      <c r="Q42" s="37">
        <f t="shared" si="17"/>
        <v>62.297529419912991</v>
      </c>
      <c r="R42" s="37">
        <f t="shared" si="17"/>
        <v>61.309579817772217</v>
      </c>
      <c r="S42" s="37">
        <f t="shared" si="17"/>
        <v>61.844299557558621</v>
      </c>
      <c r="T42" s="37">
        <f t="shared" si="17"/>
        <v>59.080353421940856</v>
      </c>
      <c r="U42" s="37">
        <f t="shared" si="17"/>
        <v>67.027259307602662</v>
      </c>
    </row>
    <row r="43" spans="1:21" x14ac:dyDescent="0.2">
      <c r="A43" s="105"/>
      <c r="B43" s="35" t="s">
        <v>80</v>
      </c>
      <c r="C43" s="37">
        <f t="shared" ref="C43:U43" si="18">IFERROR(C24/C$25*100,"--")</f>
        <v>9.4357482686077461</v>
      </c>
      <c r="D43" s="37">
        <f t="shared" si="18"/>
        <v>22.92479223434194</v>
      </c>
      <c r="E43" s="37">
        <f t="shared" si="18"/>
        <v>24.520740800099762</v>
      </c>
      <c r="F43" s="37">
        <f t="shared" si="18"/>
        <v>22.102802205818403</v>
      </c>
      <c r="G43" s="37">
        <f t="shared" si="18"/>
        <v>28.779527073508714</v>
      </c>
      <c r="H43" s="37">
        <f t="shared" si="18"/>
        <v>24.207758813982533</v>
      </c>
      <c r="I43" s="37">
        <f t="shared" si="18"/>
        <v>19.015200651688946</v>
      </c>
      <c r="J43" s="37">
        <f t="shared" si="18"/>
        <v>28.6859248287696</v>
      </c>
      <c r="K43" s="37">
        <f t="shared" si="18"/>
        <v>31.452966504429892</v>
      </c>
      <c r="L43" s="37">
        <f t="shared" si="18"/>
        <v>33.393567892212133</v>
      </c>
      <c r="M43" s="37">
        <f t="shared" si="18"/>
        <v>32.879878955982988</v>
      </c>
      <c r="N43" s="37">
        <f t="shared" si="18"/>
        <v>34.351148094670592</v>
      </c>
      <c r="O43" s="37">
        <f t="shared" si="18"/>
        <v>37.818052034120861</v>
      </c>
      <c r="P43" s="37">
        <f t="shared" si="18"/>
        <v>37.810903643645588</v>
      </c>
      <c r="Q43" s="37">
        <f t="shared" si="18"/>
        <v>37.702470580087002</v>
      </c>
      <c r="R43" s="37">
        <f t="shared" si="18"/>
        <v>38.690420182227783</v>
      </c>
      <c r="S43" s="37">
        <f t="shared" si="18"/>
        <v>38.155700442441379</v>
      </c>
      <c r="T43" s="37">
        <f t="shared" si="18"/>
        <v>40.919646578059144</v>
      </c>
      <c r="U43" s="37">
        <f t="shared" si="18"/>
        <v>32.972740692397359</v>
      </c>
    </row>
    <row r="44" spans="1:21" x14ac:dyDescent="0.2">
      <c r="A44" s="105"/>
      <c r="B44" s="35" t="s">
        <v>81</v>
      </c>
      <c r="C44" s="37">
        <f t="shared" ref="C44:U44" si="19">IFERROR(C25/C$25*100,"--")</f>
        <v>100</v>
      </c>
      <c r="D44" s="37">
        <f t="shared" si="19"/>
        <v>100</v>
      </c>
      <c r="E44" s="37">
        <f t="shared" si="19"/>
        <v>100</v>
      </c>
      <c r="F44" s="37">
        <f t="shared" si="19"/>
        <v>100</v>
      </c>
      <c r="G44" s="37">
        <f t="shared" si="19"/>
        <v>100</v>
      </c>
      <c r="H44" s="37">
        <f t="shared" si="19"/>
        <v>100</v>
      </c>
      <c r="I44" s="37">
        <f t="shared" si="19"/>
        <v>100</v>
      </c>
      <c r="J44" s="37">
        <f t="shared" si="19"/>
        <v>100</v>
      </c>
      <c r="K44" s="37">
        <f t="shared" si="19"/>
        <v>100</v>
      </c>
      <c r="L44" s="37">
        <f t="shared" si="19"/>
        <v>100</v>
      </c>
      <c r="M44" s="37">
        <f t="shared" si="19"/>
        <v>100</v>
      </c>
      <c r="N44" s="37">
        <f t="shared" si="19"/>
        <v>100</v>
      </c>
      <c r="O44" s="37">
        <f t="shared" si="19"/>
        <v>100</v>
      </c>
      <c r="P44" s="37">
        <f t="shared" si="19"/>
        <v>100</v>
      </c>
      <c r="Q44" s="37">
        <f t="shared" si="19"/>
        <v>100</v>
      </c>
      <c r="R44" s="37">
        <f t="shared" si="19"/>
        <v>100</v>
      </c>
      <c r="S44" s="37">
        <f t="shared" si="19"/>
        <v>100</v>
      </c>
      <c r="T44" s="37">
        <f t="shared" si="19"/>
        <v>100</v>
      </c>
      <c r="U44" s="37">
        <f t="shared" si="19"/>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6" t="s">
        <v>34</v>
      </c>
      <c r="C47" s="38" t="s">
        <v>28</v>
      </c>
      <c r="D47" s="39">
        <f>IFERROR(IF(C9=0,"--",(D9/C9)*100-100),"--")</f>
        <v>158.13506343433448</v>
      </c>
      <c r="E47" s="39">
        <f t="shared" ref="E47:T47" si="20">IFERROR(IF(D9=0,"--",(E9/D9)*100-100),"--")</f>
        <v>1.083110693838222</v>
      </c>
      <c r="F47" s="39">
        <f t="shared" si="20"/>
        <v>7.6424275734870974</v>
      </c>
      <c r="G47" s="39">
        <f t="shared" si="20"/>
        <v>37.512382535486978</v>
      </c>
      <c r="H47" s="39">
        <f t="shared" si="20"/>
        <v>25.793574563187562</v>
      </c>
      <c r="I47" s="39">
        <f t="shared" si="20"/>
        <v>36.389217527253237</v>
      </c>
      <c r="J47" s="39">
        <f t="shared" si="20"/>
        <v>41.57767739160019</v>
      </c>
      <c r="K47" s="39">
        <f t="shared" si="20"/>
        <v>3.4290201664507691</v>
      </c>
      <c r="L47" s="39">
        <f t="shared" si="20"/>
        <v>29.418283767751007</v>
      </c>
      <c r="M47" s="39">
        <f t="shared" si="20"/>
        <v>36.216086924214665</v>
      </c>
      <c r="N47" s="39">
        <f t="shared" si="20"/>
        <v>-1.0780632303939086</v>
      </c>
      <c r="O47" s="39">
        <f t="shared" si="20"/>
        <v>25.891969269616638</v>
      </c>
      <c r="P47" s="39">
        <f t="shared" si="20"/>
        <v>4.9284705227563563E-2</v>
      </c>
      <c r="Q47" s="39">
        <f t="shared" si="20"/>
        <v>-2.0118473265951451</v>
      </c>
      <c r="R47" s="39">
        <f t="shared" si="20"/>
        <v>-0.52359752501452306</v>
      </c>
      <c r="S47" s="39">
        <f t="shared" si="20"/>
        <v>12.65539981550765</v>
      </c>
      <c r="T47" s="39">
        <f t="shared" si="20"/>
        <v>-3.9231314826721189</v>
      </c>
      <c r="U47" s="39">
        <f>IFERROR(POWER(T9/C9,1/21)*100-100,"--")</f>
        <v>15.978404580117541</v>
      </c>
    </row>
    <row r="48" spans="1:21" x14ac:dyDescent="0.2">
      <c r="B48" s="86" t="s">
        <v>41</v>
      </c>
      <c r="C48" s="38" t="s">
        <v>28</v>
      </c>
      <c r="D48" s="39">
        <f t="shared" ref="D48:T48" si="21">IFERROR(IF(C10=0,"--",(D10/C10)*100-100),"--")</f>
        <v>57.418115695081383</v>
      </c>
      <c r="E48" s="39">
        <f t="shared" si="21"/>
        <v>106.2862112814687</v>
      </c>
      <c r="F48" s="39">
        <f t="shared" si="21"/>
        <v>1.0513482703830732</v>
      </c>
      <c r="G48" s="39">
        <f t="shared" si="21"/>
        <v>9.9889012213083959</v>
      </c>
      <c r="H48" s="39">
        <f t="shared" si="21"/>
        <v>40.3421760602576</v>
      </c>
      <c r="I48" s="39">
        <f t="shared" si="21"/>
        <v>80.06185739707982</v>
      </c>
      <c r="J48" s="39">
        <f t="shared" si="21"/>
        <v>-42.114564724548018</v>
      </c>
      <c r="K48" s="39">
        <f t="shared" si="21"/>
        <v>-17.370249359979667</v>
      </c>
      <c r="L48" s="39">
        <f t="shared" si="21"/>
        <v>6.4044783930714999</v>
      </c>
      <c r="M48" s="39">
        <f t="shared" si="21"/>
        <v>86.875242784209746</v>
      </c>
      <c r="N48" s="39">
        <f t="shared" si="21"/>
        <v>-29.377011610237602</v>
      </c>
      <c r="O48" s="39">
        <f t="shared" si="21"/>
        <v>59.829716163017395</v>
      </c>
      <c r="P48" s="39">
        <f t="shared" si="21"/>
        <v>6.3377131479953164E-2</v>
      </c>
      <c r="Q48" s="39">
        <f t="shared" si="21"/>
        <v>14.159401262800245</v>
      </c>
      <c r="R48" s="39">
        <f t="shared" si="21"/>
        <v>-14.503851920374132</v>
      </c>
      <c r="S48" s="39">
        <f t="shared" si="21"/>
        <v>2.1390941791642035</v>
      </c>
      <c r="T48" s="39">
        <f t="shared" si="21"/>
        <v>6.1315043566326324</v>
      </c>
      <c r="U48" s="39">
        <f t="shared" ref="U48:U63" si="22">IFERROR(POWER(T10/C10,1/21)*100-100,"--")</f>
        <v>11.7796366823071</v>
      </c>
    </row>
    <row r="49" spans="1:21" x14ac:dyDescent="0.2">
      <c r="B49" s="86" t="s">
        <v>29</v>
      </c>
      <c r="C49" s="38" t="s">
        <v>28</v>
      </c>
      <c r="D49" s="39">
        <f t="shared" ref="D49:T49" si="23">IFERROR(IF(C11=0,"--",(D11/C11)*100-100),"--")</f>
        <v>18.728697712135812</v>
      </c>
      <c r="E49" s="39">
        <f t="shared" si="23"/>
        <v>13.448112433935904</v>
      </c>
      <c r="F49" s="39">
        <f t="shared" si="23"/>
        <v>20.940057293634638</v>
      </c>
      <c r="G49" s="39">
        <f t="shared" si="23"/>
        <v>5.8663853274674835</v>
      </c>
      <c r="H49" s="39">
        <f t="shared" si="23"/>
        <v>36.920203265168084</v>
      </c>
      <c r="I49" s="39">
        <f t="shared" si="23"/>
        <v>17.744173569592675</v>
      </c>
      <c r="J49" s="39">
        <f t="shared" si="23"/>
        <v>-2.1294579045047044</v>
      </c>
      <c r="K49" s="39">
        <f t="shared" si="23"/>
        <v>56.240160050960782</v>
      </c>
      <c r="L49" s="39">
        <f t="shared" si="23"/>
        <v>30.220305992966047</v>
      </c>
      <c r="M49" s="39">
        <f t="shared" si="23"/>
        <v>43.717605453222603</v>
      </c>
      <c r="N49" s="39">
        <f t="shared" si="23"/>
        <v>-19.91943330151318</v>
      </c>
      <c r="O49" s="39">
        <f t="shared" si="23"/>
        <v>32.548671770168028</v>
      </c>
      <c r="P49" s="39">
        <f t="shared" si="23"/>
        <v>-7.5424484444496898E-2</v>
      </c>
      <c r="Q49" s="39">
        <f t="shared" si="23"/>
        <v>-4.2826433314618981</v>
      </c>
      <c r="R49" s="39">
        <f t="shared" si="23"/>
        <v>-25.438219847660875</v>
      </c>
      <c r="S49" s="39">
        <f t="shared" si="23"/>
        <v>-9.0933143265781098</v>
      </c>
      <c r="T49" s="39">
        <f t="shared" si="23"/>
        <v>-13.474788172776158</v>
      </c>
      <c r="U49" s="39">
        <f t="shared" si="22"/>
        <v>7.6883341791810693</v>
      </c>
    </row>
    <row r="50" spans="1:21" x14ac:dyDescent="0.2">
      <c r="B50" s="86" t="s">
        <v>36</v>
      </c>
      <c r="C50" s="38" t="s">
        <v>28</v>
      </c>
      <c r="D50" s="39">
        <f t="shared" ref="D50:T50" si="24">IFERROR(IF(C12=0,"--",(D12/C12)*100-100),"--")</f>
        <v>22.053318087935565</v>
      </c>
      <c r="E50" s="39">
        <f t="shared" si="24"/>
        <v>506.11829797232008</v>
      </c>
      <c r="F50" s="39">
        <f t="shared" si="24"/>
        <v>-75.301911499595931</v>
      </c>
      <c r="G50" s="39">
        <f t="shared" si="24"/>
        <v>2.9267595374701472</v>
      </c>
      <c r="H50" s="39">
        <f t="shared" si="24"/>
        <v>18.333314524456526</v>
      </c>
      <c r="I50" s="39">
        <f t="shared" si="24"/>
        <v>39.008340413627707</v>
      </c>
      <c r="J50" s="39">
        <f t="shared" si="24"/>
        <v>60.81178044817824</v>
      </c>
      <c r="K50" s="39">
        <f t="shared" si="24"/>
        <v>18.055676020553108</v>
      </c>
      <c r="L50" s="39">
        <f t="shared" si="24"/>
        <v>45.87609131126942</v>
      </c>
      <c r="M50" s="39">
        <f t="shared" si="24"/>
        <v>62.885529643545993</v>
      </c>
      <c r="N50" s="39">
        <f t="shared" si="24"/>
        <v>-15.716820850073276</v>
      </c>
      <c r="O50" s="39">
        <f t="shared" si="24"/>
        <v>57.893468386645765</v>
      </c>
      <c r="P50" s="39">
        <f t="shared" si="24"/>
        <v>0.24996066686145468</v>
      </c>
      <c r="Q50" s="39">
        <f t="shared" si="24"/>
        <v>27.992628557542275</v>
      </c>
      <c r="R50" s="39">
        <f t="shared" si="24"/>
        <v>-4.0962595365547969</v>
      </c>
      <c r="S50" s="39">
        <f t="shared" si="24"/>
        <v>9.1706963927430394</v>
      </c>
      <c r="T50" s="39">
        <f t="shared" si="24"/>
        <v>-0.12198401204209119</v>
      </c>
      <c r="U50" s="39">
        <f t="shared" si="22"/>
        <v>16.546751688293142</v>
      </c>
    </row>
    <row r="51" spans="1:21" x14ac:dyDescent="0.2">
      <c r="B51" s="86" t="s">
        <v>35</v>
      </c>
      <c r="C51" s="38" t="s">
        <v>28</v>
      </c>
      <c r="D51" s="39">
        <f t="shared" ref="D51:T51" si="25">IFERROR(IF(C13=0,"--",(D13/C13)*100-100),"--")</f>
        <v>334.24821772867483</v>
      </c>
      <c r="E51" s="39">
        <f t="shared" si="25"/>
        <v>-17.382398919162895</v>
      </c>
      <c r="F51" s="39">
        <f t="shared" si="25"/>
        <v>-3.0854428797749875</v>
      </c>
      <c r="G51" s="39">
        <f t="shared" si="25"/>
        <v>22.301684782286031</v>
      </c>
      <c r="H51" s="39">
        <f t="shared" si="25"/>
        <v>33.932357728951644</v>
      </c>
      <c r="I51" s="39">
        <f t="shared" si="25"/>
        <v>38.085878213465151</v>
      </c>
      <c r="J51" s="39">
        <f t="shared" si="25"/>
        <v>31.009476874410268</v>
      </c>
      <c r="K51" s="39">
        <f t="shared" si="25"/>
        <v>13.41103966216069</v>
      </c>
      <c r="L51" s="39">
        <f t="shared" si="25"/>
        <v>91.48494792473403</v>
      </c>
      <c r="M51" s="39">
        <f t="shared" si="25"/>
        <v>55.500259356748131</v>
      </c>
      <c r="N51" s="39">
        <f t="shared" si="25"/>
        <v>-5.207563767467434</v>
      </c>
      <c r="O51" s="39">
        <f t="shared" si="25"/>
        <v>20.435104804509564</v>
      </c>
      <c r="P51" s="39">
        <f t="shared" si="25"/>
        <v>-3.4263147994664678E-2</v>
      </c>
      <c r="Q51" s="39">
        <f t="shared" si="25"/>
        <v>12.528360780409159</v>
      </c>
      <c r="R51" s="39">
        <f t="shared" si="25"/>
        <v>1.8675269410759228</v>
      </c>
      <c r="S51" s="39">
        <f t="shared" si="25"/>
        <v>36.641015598216541</v>
      </c>
      <c r="T51" s="39">
        <f t="shared" si="25"/>
        <v>-10.320001310747543</v>
      </c>
      <c r="U51" s="39">
        <f t="shared" si="22"/>
        <v>21.105524394557662</v>
      </c>
    </row>
    <row r="52" spans="1:21" x14ac:dyDescent="0.2">
      <c r="B52" s="86" t="s">
        <v>44</v>
      </c>
      <c r="C52" s="38" t="s">
        <v>28</v>
      </c>
      <c r="D52" s="39">
        <f t="shared" ref="D52:T52" si="26">IFERROR(IF(C14=0,"--",(D14/C14)*100-100),"--")</f>
        <v>236255.50351288056</v>
      </c>
      <c r="E52" s="39">
        <f t="shared" si="26"/>
        <v>92.774400091950554</v>
      </c>
      <c r="F52" s="39">
        <f t="shared" si="26"/>
        <v>44.797660304720665</v>
      </c>
      <c r="G52" s="39">
        <f t="shared" si="26"/>
        <v>-26.066033169755798</v>
      </c>
      <c r="H52" s="39">
        <f t="shared" si="26"/>
        <v>87.858317955429811</v>
      </c>
      <c r="I52" s="39">
        <f t="shared" si="26"/>
        <v>65.055614103891628</v>
      </c>
      <c r="J52" s="39">
        <f t="shared" si="26"/>
        <v>74.205256244167771</v>
      </c>
      <c r="K52" s="39">
        <f t="shared" si="26"/>
        <v>-45.365656203292218</v>
      </c>
      <c r="L52" s="39">
        <f t="shared" si="26"/>
        <v>60.650279552104905</v>
      </c>
      <c r="M52" s="39">
        <f t="shared" si="26"/>
        <v>27.604847973463919</v>
      </c>
      <c r="N52" s="39">
        <f t="shared" si="26"/>
        <v>-5.8763694785949951</v>
      </c>
      <c r="O52" s="39">
        <f t="shared" si="26"/>
        <v>29.514099067206644</v>
      </c>
      <c r="P52" s="39">
        <f t="shared" si="26"/>
        <v>-6.4523344938095306E-2</v>
      </c>
      <c r="Q52" s="39">
        <f t="shared" si="26"/>
        <v>31.533780083295426</v>
      </c>
      <c r="R52" s="39">
        <f t="shared" si="26"/>
        <v>-31.631902726508343</v>
      </c>
      <c r="S52" s="39">
        <f t="shared" si="26"/>
        <v>13.333577220547824</v>
      </c>
      <c r="T52" s="39">
        <f t="shared" si="26"/>
        <v>12.329671709197967</v>
      </c>
      <c r="U52" s="39">
        <f t="shared" si="22"/>
        <v>65.857479709153353</v>
      </c>
    </row>
    <row r="53" spans="1:21" x14ac:dyDescent="0.2">
      <c r="B53" s="86"/>
      <c r="C53" s="38" t="s">
        <v>28</v>
      </c>
      <c r="D53" s="39">
        <f t="shared" ref="D53:T53" si="27">IFERROR(IF(C15=0,"--",(D15/C15)*100-100),"--")</f>
        <v>1006.2076939569361</v>
      </c>
      <c r="E53" s="39">
        <f t="shared" si="27"/>
        <v>53.17754036754593</v>
      </c>
      <c r="F53" s="39">
        <f t="shared" si="27"/>
        <v>-0.55974080157513129</v>
      </c>
      <c r="G53" s="39">
        <f t="shared" si="27"/>
        <v>64.309659191931502</v>
      </c>
      <c r="H53" s="39">
        <f t="shared" si="27"/>
        <v>34.896415725504795</v>
      </c>
      <c r="I53" s="39">
        <f t="shared" si="27"/>
        <v>48.584688447035887</v>
      </c>
      <c r="J53" s="39">
        <f t="shared" si="27"/>
        <v>58.428751713670664</v>
      </c>
      <c r="K53" s="39">
        <f t="shared" si="27"/>
        <v>29.212718622859768</v>
      </c>
      <c r="L53" s="39">
        <f t="shared" si="27"/>
        <v>-17.498748226355602</v>
      </c>
      <c r="M53" s="39">
        <f t="shared" si="27"/>
        <v>17.133003335714506</v>
      </c>
      <c r="N53" s="39">
        <f t="shared" si="27"/>
        <v>34.965032050553248</v>
      </c>
      <c r="O53" s="39" t="str">
        <f t="shared" si="27"/>
        <v>--</v>
      </c>
      <c r="P53" s="39" t="str">
        <f t="shared" si="27"/>
        <v>--</v>
      </c>
      <c r="Q53" s="39">
        <f t="shared" si="27"/>
        <v>-9.6512764330595786</v>
      </c>
      <c r="R53" s="39">
        <f t="shared" si="27"/>
        <v>-13.632928937788535</v>
      </c>
      <c r="S53" s="39">
        <f t="shared" si="27"/>
        <v>-3.6668342050583931</v>
      </c>
      <c r="T53" s="39">
        <f t="shared" si="27"/>
        <v>3.2842013119233968</v>
      </c>
      <c r="U53" s="39">
        <f t="shared" si="22"/>
        <v>27.531420947876214</v>
      </c>
    </row>
    <row r="54" spans="1:21" x14ac:dyDescent="0.2">
      <c r="B54" s="86"/>
      <c r="C54" s="38" t="s">
        <v>28</v>
      </c>
      <c r="D54" s="39" t="str">
        <f t="shared" ref="D54:T54" si="28">IFERROR(IF(C16=0,"--",(D16/C16)*100-100),"--")</f>
        <v>--</v>
      </c>
      <c r="E54" s="39">
        <f t="shared" si="28"/>
        <v>-19.610801025795737</v>
      </c>
      <c r="F54" s="39">
        <f t="shared" si="28"/>
        <v>164.87145805967344</v>
      </c>
      <c r="G54" s="39">
        <f t="shared" si="28"/>
        <v>389.50053134962809</v>
      </c>
      <c r="H54" s="39">
        <f t="shared" si="28"/>
        <v>-69.873938025559752</v>
      </c>
      <c r="I54" s="39">
        <f t="shared" si="28"/>
        <v>813.94667307230361</v>
      </c>
      <c r="J54" s="39">
        <f t="shared" si="28"/>
        <v>109.66683838139596</v>
      </c>
      <c r="K54" s="39">
        <f t="shared" si="28"/>
        <v>-56.218379104762001</v>
      </c>
      <c r="L54" s="39">
        <f t="shared" si="28"/>
        <v>200.15575788810628</v>
      </c>
      <c r="M54" s="39">
        <f t="shared" si="28"/>
        <v>117.17465211137014</v>
      </c>
      <c r="N54" s="39">
        <f t="shared" si="28"/>
        <v>-46.783977117697859</v>
      </c>
      <c r="O54" s="39" t="str">
        <f t="shared" si="28"/>
        <v>--</v>
      </c>
      <c r="P54" s="39" t="str">
        <f t="shared" si="28"/>
        <v>--</v>
      </c>
      <c r="Q54" s="39">
        <f t="shared" si="28"/>
        <v>-22.322978780717776</v>
      </c>
      <c r="R54" s="39">
        <f t="shared" si="28"/>
        <v>30.449908259194586</v>
      </c>
      <c r="S54" s="39">
        <f t="shared" si="28"/>
        <v>35.217123889367542</v>
      </c>
      <c r="T54" s="39">
        <f t="shared" si="28"/>
        <v>53.796865993753414</v>
      </c>
      <c r="U54" s="39" t="str">
        <f t="shared" si="22"/>
        <v>--</v>
      </c>
    </row>
    <row r="55" spans="1:21" x14ac:dyDescent="0.2">
      <c r="B55" s="86"/>
      <c r="C55" s="38" t="s">
        <v>28</v>
      </c>
      <c r="D55" s="39" t="str">
        <f t="shared" ref="D55:T55" si="29">IFERROR(IF(C17=0,"--",(D17/C17)*100-100),"--")</f>
        <v>--</v>
      </c>
      <c r="E55" s="39" t="str">
        <f t="shared" si="29"/>
        <v>--</v>
      </c>
      <c r="F55" s="39" t="str">
        <f t="shared" si="29"/>
        <v>--</v>
      </c>
      <c r="G55" s="39">
        <f t="shared" si="29"/>
        <v>5438.9705882352946</v>
      </c>
      <c r="H55" s="39">
        <f t="shared" si="29"/>
        <v>-72.585386205457894</v>
      </c>
      <c r="I55" s="39">
        <f t="shared" si="29"/>
        <v>771.42363032650803</v>
      </c>
      <c r="J55" s="39">
        <f t="shared" si="29"/>
        <v>56.962206187040067</v>
      </c>
      <c r="K55" s="39">
        <f t="shared" si="29"/>
        <v>-90.62863500733323</v>
      </c>
      <c r="L55" s="39">
        <f t="shared" si="29"/>
        <v>731.84565569347001</v>
      </c>
      <c r="M55" s="39">
        <f t="shared" si="29"/>
        <v>-78.043479671210122</v>
      </c>
      <c r="N55" s="39">
        <f t="shared" si="29"/>
        <v>598.11192530433766</v>
      </c>
      <c r="O55" s="39" t="str">
        <f t="shared" si="29"/>
        <v>--</v>
      </c>
      <c r="P55" s="39" t="str">
        <f t="shared" si="29"/>
        <v>--</v>
      </c>
      <c r="Q55" s="39">
        <f t="shared" si="29"/>
        <v>-42.112102484344952</v>
      </c>
      <c r="R55" s="39">
        <f t="shared" si="29"/>
        <v>-2.7674178818677149</v>
      </c>
      <c r="S55" s="39">
        <f t="shared" si="29"/>
        <v>29.052039653876903</v>
      </c>
      <c r="T55" s="39">
        <f t="shared" si="29"/>
        <v>72.330635013053381</v>
      </c>
      <c r="U55" s="39" t="str">
        <f t="shared" si="22"/>
        <v>--</v>
      </c>
    </row>
    <row r="56" spans="1:21" x14ac:dyDescent="0.2">
      <c r="B56" s="86"/>
      <c r="C56" s="38" t="s">
        <v>28</v>
      </c>
      <c r="D56" s="39" t="str">
        <f t="shared" ref="D56:T56" si="30">IFERROR(IF(C18=0,"--",(D18/C18)*100-100),"--")</f>
        <v>--</v>
      </c>
      <c r="E56" s="39">
        <f t="shared" si="30"/>
        <v>60.42021578648496</v>
      </c>
      <c r="F56" s="39">
        <f t="shared" si="30"/>
        <v>501.34513274336291</v>
      </c>
      <c r="G56" s="39">
        <f t="shared" si="30"/>
        <v>260.20720508594309</v>
      </c>
      <c r="H56" s="39">
        <f t="shared" si="30"/>
        <v>46.210288926657086</v>
      </c>
      <c r="I56" s="39">
        <f t="shared" si="30"/>
        <v>44.807698755993698</v>
      </c>
      <c r="J56" s="39">
        <f t="shared" si="30"/>
        <v>93.155961036755713</v>
      </c>
      <c r="K56" s="39">
        <f t="shared" si="30"/>
        <v>163.8735819124152</v>
      </c>
      <c r="L56" s="39">
        <f t="shared" si="30"/>
        <v>-22.087073194001277</v>
      </c>
      <c r="M56" s="39">
        <f t="shared" si="30"/>
        <v>17.512648423393216</v>
      </c>
      <c r="N56" s="39">
        <f t="shared" si="30"/>
        <v>-40.59266414375314</v>
      </c>
      <c r="O56" s="39" t="str">
        <f t="shared" si="30"/>
        <v>--</v>
      </c>
      <c r="P56" s="39" t="str">
        <f t="shared" si="30"/>
        <v>--</v>
      </c>
      <c r="Q56" s="39">
        <f t="shared" si="30"/>
        <v>-15.891999851136944</v>
      </c>
      <c r="R56" s="39">
        <f t="shared" si="30"/>
        <v>73.522241052030722</v>
      </c>
      <c r="S56" s="39">
        <f t="shared" si="30"/>
        <v>-23.534746694818281</v>
      </c>
      <c r="T56" s="39">
        <f t="shared" si="30"/>
        <v>-10.485847646128349</v>
      </c>
      <c r="U56" s="39" t="str">
        <f t="shared" si="22"/>
        <v>--</v>
      </c>
    </row>
    <row r="57" spans="1:21" x14ac:dyDescent="0.2">
      <c r="B57" s="86"/>
      <c r="C57" s="38" t="s">
        <v>28</v>
      </c>
      <c r="D57" s="39" t="str">
        <f t="shared" ref="D57:T57" si="31">IFERROR(IF(C19=0,"--",(D19/C19)*100-100),"--")</f>
        <v>--</v>
      </c>
      <c r="E57" s="39">
        <f t="shared" si="31"/>
        <v>-85.936507936507937</v>
      </c>
      <c r="F57" s="39">
        <f t="shared" si="31"/>
        <v>698.19413092550792</v>
      </c>
      <c r="G57" s="39">
        <f t="shared" si="31"/>
        <v>-82.324660633484157</v>
      </c>
      <c r="H57" s="39">
        <f t="shared" si="31"/>
        <v>3313.7599999999998</v>
      </c>
      <c r="I57" s="39">
        <f t="shared" si="31"/>
        <v>171.68635170603676</v>
      </c>
      <c r="J57" s="39">
        <f t="shared" si="31"/>
        <v>545.76051891593499</v>
      </c>
      <c r="K57" s="39">
        <f t="shared" si="31"/>
        <v>-42.799363125387359</v>
      </c>
      <c r="L57" s="39">
        <f t="shared" si="31"/>
        <v>-78.509513445856953</v>
      </c>
      <c r="M57" s="39">
        <f t="shared" si="31"/>
        <v>17.761599478430952</v>
      </c>
      <c r="N57" s="39">
        <f t="shared" si="31"/>
        <v>126.64796633941094</v>
      </c>
      <c r="O57" s="39" t="str">
        <f t="shared" si="31"/>
        <v>--</v>
      </c>
      <c r="P57" s="39" t="str">
        <f t="shared" si="31"/>
        <v>--</v>
      </c>
      <c r="Q57" s="39">
        <f t="shared" si="31"/>
        <v>-69.484561721711572</v>
      </c>
      <c r="R57" s="39">
        <f t="shared" si="31"/>
        <v>-60.767663462923707</v>
      </c>
      <c r="S57" s="39">
        <f t="shared" si="31"/>
        <v>-41.919780092956891</v>
      </c>
      <c r="T57" s="39">
        <f t="shared" si="31"/>
        <v>214.83615737562775</v>
      </c>
      <c r="U57" s="39" t="str">
        <f t="shared" si="22"/>
        <v>--</v>
      </c>
    </row>
    <row r="58" spans="1:21" x14ac:dyDescent="0.2">
      <c r="B58" s="86"/>
      <c r="C58" s="38" t="s">
        <v>28</v>
      </c>
      <c r="D58" s="39" t="str">
        <f t="shared" ref="D58:T58" si="32">IFERROR(IF(C20=0,"--",(D20/C20)*100-100),"--")</f>
        <v>--</v>
      </c>
      <c r="E58" s="39" t="str">
        <f t="shared" si="32"/>
        <v>--</v>
      </c>
      <c r="F58" s="39" t="str">
        <f t="shared" si="32"/>
        <v>--</v>
      </c>
      <c r="G58" s="39" t="str">
        <f t="shared" si="32"/>
        <v>--</v>
      </c>
      <c r="H58" s="39" t="str">
        <f t="shared" si="32"/>
        <v>--</v>
      </c>
      <c r="I58" s="39">
        <f t="shared" si="32"/>
        <v>323.68000000000006</v>
      </c>
      <c r="J58" s="39">
        <f t="shared" si="32"/>
        <v>-82.250755287009071</v>
      </c>
      <c r="K58" s="39">
        <f t="shared" si="32"/>
        <v>10092.340425531915</v>
      </c>
      <c r="L58" s="39">
        <f t="shared" si="32"/>
        <v>-99.861180694722776</v>
      </c>
      <c r="M58" s="39">
        <f t="shared" si="32"/>
        <v>3957.894736842105</v>
      </c>
      <c r="N58" s="39">
        <f t="shared" si="32"/>
        <v>209.67204002223457</v>
      </c>
      <c r="O58" s="39" t="str">
        <f t="shared" si="32"/>
        <v>--</v>
      </c>
      <c r="P58" s="39" t="str">
        <f t="shared" si="32"/>
        <v>--</v>
      </c>
      <c r="Q58" s="39">
        <f t="shared" si="32"/>
        <v>23.64880404783807</v>
      </c>
      <c r="R58" s="39">
        <f t="shared" si="32"/>
        <v>-64.099046733317834</v>
      </c>
      <c r="S58" s="39">
        <f t="shared" si="32"/>
        <v>1251.7712583381906</v>
      </c>
      <c r="T58" s="39">
        <f t="shared" si="32"/>
        <v>-28.69058626818763</v>
      </c>
      <c r="U58" s="39" t="str">
        <f t="shared" si="22"/>
        <v>--</v>
      </c>
    </row>
    <row r="59" spans="1:21" x14ac:dyDescent="0.2">
      <c r="B59" s="86"/>
      <c r="C59" s="38" t="s">
        <v>28</v>
      </c>
      <c r="D59" s="39" t="str">
        <f t="shared" ref="D59:T59" si="33">IFERROR(IF(C21=0,"--",(D21/C21)*100-100),"--")</f>
        <v>--</v>
      </c>
      <c r="E59" s="39">
        <f t="shared" si="33"/>
        <v>46.600039749013376</v>
      </c>
      <c r="F59" s="39">
        <f t="shared" si="33"/>
        <v>-53.749951582290741</v>
      </c>
      <c r="G59" s="39">
        <f t="shared" si="33"/>
        <v>185.19728232991002</v>
      </c>
      <c r="H59" s="39">
        <f t="shared" si="33"/>
        <v>168.74194744318703</v>
      </c>
      <c r="I59" s="39">
        <f t="shared" si="33"/>
        <v>63.360382226678041</v>
      </c>
      <c r="J59" s="39">
        <f t="shared" si="33"/>
        <v>80.52736929060913</v>
      </c>
      <c r="K59" s="39">
        <f t="shared" si="33"/>
        <v>-20.857160456832375</v>
      </c>
      <c r="L59" s="39">
        <f t="shared" si="33"/>
        <v>13.6805680724908</v>
      </c>
      <c r="M59" s="39">
        <f t="shared" si="33"/>
        <v>-15.756917772290208</v>
      </c>
      <c r="N59" s="39">
        <f t="shared" si="33"/>
        <v>8.0660930778151396E-3</v>
      </c>
      <c r="O59" s="39" t="str">
        <f t="shared" si="33"/>
        <v>--</v>
      </c>
      <c r="P59" s="39" t="str">
        <f t="shared" si="33"/>
        <v>--</v>
      </c>
      <c r="Q59" s="39">
        <f t="shared" si="33"/>
        <v>52.365540954295312</v>
      </c>
      <c r="R59" s="39">
        <f t="shared" si="33"/>
        <v>-67.248004495364682</v>
      </c>
      <c r="S59" s="39">
        <f t="shared" si="33"/>
        <v>72.483597001423846</v>
      </c>
      <c r="T59" s="39">
        <f t="shared" si="33"/>
        <v>-30.056998567790629</v>
      </c>
      <c r="U59" s="39" t="str">
        <f t="shared" si="22"/>
        <v>--</v>
      </c>
    </row>
    <row r="60" spans="1:21" x14ac:dyDescent="0.2">
      <c r="B60" s="86"/>
      <c r="C60" s="38" t="s">
        <v>28</v>
      </c>
      <c r="D60" s="39" t="str">
        <f t="shared" ref="D60:T60" si="34">IFERROR(IF(C22=0,"--",(D22/C22)*100-100),"--")</f>
        <v>--</v>
      </c>
      <c r="E60" s="39">
        <f t="shared" si="34"/>
        <v>41.141158872618462</v>
      </c>
      <c r="F60" s="39">
        <f t="shared" si="34"/>
        <v>-39.054445389596196</v>
      </c>
      <c r="G60" s="39">
        <f t="shared" si="34"/>
        <v>247.84233567734947</v>
      </c>
      <c r="H60" s="39">
        <f t="shared" si="34"/>
        <v>92.833775516916262</v>
      </c>
      <c r="I60" s="39">
        <f t="shared" si="34"/>
        <v>93.874629458859289</v>
      </c>
      <c r="J60" s="39">
        <f t="shared" si="34"/>
        <v>98.308196152122775</v>
      </c>
      <c r="K60" s="39">
        <f t="shared" si="34"/>
        <v>-15.054201976670129</v>
      </c>
      <c r="L60" s="39">
        <f t="shared" si="34"/>
        <v>10.768244666239355</v>
      </c>
      <c r="M60" s="39">
        <f t="shared" si="34"/>
        <v>9.1571897755500515</v>
      </c>
      <c r="N60" s="39">
        <f t="shared" si="34"/>
        <v>-14.267339083081097</v>
      </c>
      <c r="O60" s="39" t="str">
        <f t="shared" si="34"/>
        <v>--</v>
      </c>
      <c r="P60" s="39" t="str">
        <f t="shared" si="34"/>
        <v>--</v>
      </c>
      <c r="Q60" s="39">
        <f t="shared" si="34"/>
        <v>6.16684529670421</v>
      </c>
      <c r="R60" s="39">
        <f t="shared" si="34"/>
        <v>-36.6318391543901</v>
      </c>
      <c r="S60" s="39">
        <f t="shared" si="34"/>
        <v>31.670955772168298</v>
      </c>
      <c r="T60" s="39">
        <f t="shared" si="34"/>
        <v>1.6769481601725147</v>
      </c>
      <c r="U60" s="39" t="str">
        <f t="shared" si="22"/>
        <v>--</v>
      </c>
    </row>
    <row r="61" spans="1:21" x14ac:dyDescent="0.2">
      <c r="B61" s="35" t="s">
        <v>79</v>
      </c>
      <c r="C61" s="38" t="s">
        <v>28</v>
      </c>
      <c r="D61" s="39">
        <f t="shared" ref="D61:T61" si="35">IFERROR(IF(C23=0,"--",(D23/C23)*100-100),"--")</f>
        <v>79.759478633737899</v>
      </c>
      <c r="E61" s="39">
        <f t="shared" si="35"/>
        <v>65.402773253264968</v>
      </c>
      <c r="F61" s="39">
        <f t="shared" si="35"/>
        <v>-5.5772707972566877</v>
      </c>
      <c r="G61" s="39">
        <f t="shared" si="35"/>
        <v>16.119410741884877</v>
      </c>
      <c r="H61" s="39">
        <f t="shared" si="35"/>
        <v>35.165280348354855</v>
      </c>
      <c r="I61" s="39">
        <f t="shared" si="35"/>
        <v>59.774917803814589</v>
      </c>
      <c r="J61" s="39">
        <f t="shared" si="35"/>
        <v>-15.156790025795019</v>
      </c>
      <c r="K61" s="39">
        <f t="shared" si="35"/>
        <v>-0.83393014001022436</v>
      </c>
      <c r="L61" s="39">
        <f t="shared" si="35"/>
        <v>24.871215775837555</v>
      </c>
      <c r="M61" s="39">
        <f t="shared" si="35"/>
        <v>55.87484083698422</v>
      </c>
      <c r="N61" s="39">
        <f t="shared" si="35"/>
        <v>-15.298768934417936</v>
      </c>
      <c r="O61" s="39">
        <f t="shared" si="35"/>
        <v>38.885776715645051</v>
      </c>
      <c r="P61" s="39">
        <f t="shared" si="35"/>
        <v>4.7809496291435494E-2</v>
      </c>
      <c r="Q61" s="39">
        <f t="shared" si="35"/>
        <v>6.8431951718041546</v>
      </c>
      <c r="R61" s="39">
        <f t="shared" si="35"/>
        <v>-8.8815882809284261</v>
      </c>
      <c r="S61" s="39">
        <f t="shared" si="35"/>
        <v>8.5616797460158551</v>
      </c>
      <c r="T61" s="39">
        <f t="shared" si="35"/>
        <v>-1.3561089762904004</v>
      </c>
      <c r="U61" s="39">
        <f t="shared" si="22"/>
        <v>13.447121540302206</v>
      </c>
    </row>
    <row r="62" spans="1:21" x14ac:dyDescent="0.2">
      <c r="A62" s="105"/>
      <c r="B62" s="35" t="s">
        <v>80</v>
      </c>
      <c r="C62" s="38" t="s">
        <v>28</v>
      </c>
      <c r="D62" s="39">
        <f t="shared" ref="D62:T62" si="36">IFERROR(IF(C24=0,"--",(D24/C24)*100-100),"--")</f>
        <v>413.17201078658866</v>
      </c>
      <c r="E62" s="39">
        <f t="shared" si="36"/>
        <v>80.65835032370984</v>
      </c>
      <c r="F62" s="39">
        <f t="shared" si="36"/>
        <v>-17.529981134744759</v>
      </c>
      <c r="G62" s="39">
        <f t="shared" si="36"/>
        <v>65.370530979558907</v>
      </c>
      <c r="H62" s="39">
        <f t="shared" si="36"/>
        <v>6.8356469040738546</v>
      </c>
      <c r="I62" s="39">
        <f t="shared" si="36"/>
        <v>17.456260645987982</v>
      </c>
      <c r="J62" s="39">
        <f t="shared" si="36"/>
        <v>45.349415897517048</v>
      </c>
      <c r="K62" s="39">
        <f t="shared" si="36"/>
        <v>13.120794824161123</v>
      </c>
      <c r="L62" s="39">
        <f t="shared" si="36"/>
        <v>36.438220016126252</v>
      </c>
      <c r="M62" s="39">
        <f t="shared" si="36"/>
        <v>52.302435899942594</v>
      </c>
      <c r="N62" s="39">
        <f t="shared" si="36"/>
        <v>-9.5254639239357175</v>
      </c>
      <c r="O62" s="39">
        <f t="shared" si="36"/>
        <v>61.427857436688129</v>
      </c>
      <c r="P62" s="39">
        <f t="shared" si="36"/>
        <v>1.7400474452841763E-2</v>
      </c>
      <c r="Q62" s="39">
        <f t="shared" si="36"/>
        <v>6.3513587177562272</v>
      </c>
      <c r="R62" s="39">
        <f t="shared" si="36"/>
        <v>-4.9871683231798158</v>
      </c>
      <c r="S62" s="39">
        <f t="shared" si="36"/>
        <v>6.1356302896458317</v>
      </c>
      <c r="T62" s="39">
        <f t="shared" si="36"/>
        <v>10.73865101859684</v>
      </c>
      <c r="U62" s="39">
        <f t="shared" si="22"/>
        <v>24.156141488516525</v>
      </c>
    </row>
    <row r="63" spans="1:21" x14ac:dyDescent="0.2">
      <c r="A63" s="105"/>
      <c r="B63" s="35" t="s">
        <v>81</v>
      </c>
      <c r="C63" s="38" t="s">
        <v>28</v>
      </c>
      <c r="D63" s="39">
        <f t="shared" ref="D63:T63" si="37">IFERROR(IF(C25=0,"--",(D25/C25)*100-100),"--")</f>
        <v>111.21944586367175</v>
      </c>
      <c r="E63" s="39">
        <f t="shared" si="37"/>
        <v>68.900082600814358</v>
      </c>
      <c r="F63" s="39">
        <f t="shared" si="37"/>
        <v>-8.5081639176988801</v>
      </c>
      <c r="G63" s="39">
        <f t="shared" si="37"/>
        <v>27.00528843216776</v>
      </c>
      <c r="H63" s="39">
        <f t="shared" si="37"/>
        <v>27.012145821432227</v>
      </c>
      <c r="I63" s="39">
        <f t="shared" si="37"/>
        <v>49.53051934573179</v>
      </c>
      <c r="J63" s="39">
        <f t="shared" si="37"/>
        <v>-3.6514135627531203</v>
      </c>
      <c r="K63" s="39">
        <f t="shared" si="37"/>
        <v>3.1691117732734995</v>
      </c>
      <c r="L63" s="39">
        <f t="shared" si="37"/>
        <v>28.509381745101535</v>
      </c>
      <c r="M63" s="39">
        <f t="shared" si="37"/>
        <v>54.68188736894848</v>
      </c>
      <c r="N63" s="39">
        <f t="shared" si="37"/>
        <v>-13.40051323521169</v>
      </c>
      <c r="O63" s="39">
        <f t="shared" si="37"/>
        <v>46.629240247750744</v>
      </c>
      <c r="P63" s="39">
        <f t="shared" si="37"/>
        <v>3.6309396589444987E-2</v>
      </c>
      <c r="Q63" s="39">
        <f t="shared" si="37"/>
        <v>6.657227364079759</v>
      </c>
      <c r="R63" s="39">
        <f t="shared" si="37"/>
        <v>-7.4132957420932115</v>
      </c>
      <c r="S63" s="39">
        <f t="shared" si="37"/>
        <v>7.623031017517647</v>
      </c>
      <c r="T63" s="39">
        <f t="shared" si="37"/>
        <v>3.2587314165910044</v>
      </c>
      <c r="U63" s="39">
        <f t="shared" si="22"/>
        <v>15.778379792063959</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4"/>
      <c r="D65" s="34"/>
      <c r="E65" s="34"/>
      <c r="F65" s="34"/>
      <c r="G65" s="34"/>
      <c r="H65" s="34"/>
      <c r="I65" s="34"/>
      <c r="J65" s="34"/>
      <c r="K65" s="34"/>
      <c r="L65" s="34"/>
      <c r="M65" s="34"/>
      <c r="N65" s="34"/>
      <c r="O65" s="34"/>
      <c r="P65" s="34"/>
      <c r="Q65" s="34"/>
      <c r="R65" s="34"/>
      <c r="S65" s="34"/>
      <c r="T65" s="34"/>
      <c r="U65" s="34"/>
    </row>
    <row r="66" spans="1:21" x14ac:dyDescent="0.2">
      <c r="C66" s="37"/>
      <c r="D66" s="37"/>
      <c r="E66" s="37"/>
      <c r="F66" s="37"/>
      <c r="G66" s="37"/>
      <c r="H66" s="37"/>
      <c r="I66" s="37"/>
      <c r="J66" s="37"/>
      <c r="K66" s="37"/>
      <c r="L66" s="37"/>
      <c r="M66" s="37"/>
      <c r="N66" s="37"/>
      <c r="O66" s="37"/>
      <c r="P66" s="37"/>
      <c r="Q66" s="37"/>
      <c r="R66" s="37"/>
      <c r="S66" s="37"/>
      <c r="T66" s="37"/>
      <c r="U66"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9"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4" width="11.42578125" style="1" bestFit="1" customWidth="1"/>
    <col min="5" max="5" width="11.7109375" style="1" bestFit="1" customWidth="1"/>
    <col min="6" max="7" width="12.140625" style="1" bestFit="1" customWidth="1"/>
    <col min="8" max="11" width="11.42578125" style="1" bestFit="1" customWidth="1"/>
    <col min="12" max="20" width="11.42578125" style="1" customWidth="1"/>
    <col min="21" max="21" width="12.42578125" style="1" bestFit="1" customWidth="1"/>
    <col min="22" max="16384" width="10.85546875" style="1"/>
  </cols>
  <sheetData>
    <row r="1" spans="1:21" x14ac:dyDescent="0.2">
      <c r="A1" s="5" t="s">
        <v>75</v>
      </c>
    </row>
    <row r="2" spans="1:21" x14ac:dyDescent="0.2">
      <c r="B2" s="110"/>
      <c r="C2" s="201" t="s">
        <v>159</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771</v>
      </c>
      <c r="D4" s="201"/>
      <c r="E4" s="201"/>
      <c r="F4" s="201"/>
      <c r="G4" s="201"/>
      <c r="H4" s="201"/>
      <c r="I4" s="201"/>
      <c r="J4" s="201"/>
      <c r="K4" s="201"/>
      <c r="L4" s="201"/>
      <c r="M4" s="201"/>
      <c r="N4" s="201"/>
      <c r="O4" s="201"/>
      <c r="P4" s="201"/>
      <c r="Q4" s="201"/>
      <c r="R4" s="201"/>
      <c r="S4" s="201"/>
      <c r="T4" s="201"/>
      <c r="U4" s="201"/>
    </row>
    <row r="5" spans="1:21" ht="13.5" thickBot="1" x14ac:dyDescent="0.25">
      <c r="B5" s="123"/>
      <c r="C5" s="208" t="s">
        <v>112</v>
      </c>
      <c r="D5" s="208"/>
      <c r="E5" s="208"/>
      <c r="F5" s="208"/>
      <c r="G5" s="208"/>
      <c r="H5" s="208"/>
      <c r="I5" s="208"/>
      <c r="J5" s="208"/>
      <c r="K5" s="208"/>
      <c r="L5" s="208"/>
      <c r="M5" s="208"/>
      <c r="N5" s="208"/>
      <c r="O5" s="208"/>
      <c r="P5" s="208"/>
      <c r="Q5" s="208"/>
      <c r="R5" s="208"/>
      <c r="S5" s="208"/>
      <c r="T5" s="208"/>
      <c r="U5" s="208"/>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30</v>
      </c>
      <c r="C9" s="57">
        <v>19.187964000000001</v>
      </c>
      <c r="D9" s="58">
        <v>47.297174499999997</v>
      </c>
      <c r="E9" s="58">
        <v>66.876355000000004</v>
      </c>
      <c r="F9" s="58">
        <v>409.78814949999997</v>
      </c>
      <c r="G9" s="58">
        <v>425.54533650000002</v>
      </c>
      <c r="H9" s="58">
        <v>323.80825800000002</v>
      </c>
      <c r="I9" s="58">
        <v>340.37099849999998</v>
      </c>
      <c r="J9" s="58">
        <v>354.43036599999999</v>
      </c>
      <c r="K9" s="57">
        <v>203.92806100000001</v>
      </c>
      <c r="L9" s="25">
        <v>173.952977</v>
      </c>
      <c r="M9" s="25">
        <v>332.89972399999999</v>
      </c>
      <c r="N9" s="25">
        <v>213.57182800000001</v>
      </c>
      <c r="O9" s="25">
        <v>0</v>
      </c>
      <c r="P9" s="25">
        <v>287.889702</v>
      </c>
      <c r="Q9" s="25">
        <v>375.34810299999998</v>
      </c>
      <c r="R9" s="71">
        <v>277.294713</v>
      </c>
      <c r="S9" s="71">
        <v>210.19323</v>
      </c>
      <c r="T9" s="71">
        <v>234.39167599999999</v>
      </c>
      <c r="U9" s="58">
        <f>(SUM(C9:N9)+P9+Q9+R9)</f>
        <v>3852.1897099999996</v>
      </c>
    </row>
    <row r="10" spans="1:21" x14ac:dyDescent="0.2">
      <c r="B10" s="1" t="s">
        <v>29</v>
      </c>
      <c r="C10" s="57">
        <v>124.376188</v>
      </c>
      <c r="D10" s="58">
        <v>173.05183550000001</v>
      </c>
      <c r="E10" s="58">
        <v>248.15956600000001</v>
      </c>
      <c r="F10" s="58">
        <v>261.76442350000002</v>
      </c>
      <c r="G10" s="58">
        <v>204.26873399999999</v>
      </c>
      <c r="H10" s="58">
        <v>116.742845</v>
      </c>
      <c r="I10" s="58">
        <v>110.07064099999999</v>
      </c>
      <c r="J10" s="58">
        <v>105.06811</v>
      </c>
      <c r="K10" s="57">
        <v>62.243406999999998</v>
      </c>
      <c r="L10" s="25">
        <v>97.481232000000006</v>
      </c>
      <c r="M10" s="25">
        <v>119.00626</v>
      </c>
      <c r="N10" s="25">
        <v>57.399377000000001</v>
      </c>
      <c r="O10" s="25">
        <v>79.531614000000019</v>
      </c>
      <c r="P10" s="25">
        <v>80.835442999999998</v>
      </c>
      <c r="Q10" s="25">
        <v>53.796278999999998</v>
      </c>
      <c r="R10" s="71">
        <v>50.344377000000001</v>
      </c>
      <c r="S10" s="71">
        <v>38.395175999999999</v>
      </c>
      <c r="T10" s="71">
        <v>38.505288</v>
      </c>
      <c r="U10" s="58">
        <f t="shared" ref="U10:U25" si="0">(SUM(C10:N10)+P10+Q10+R10)</f>
        <v>1864.608718</v>
      </c>
    </row>
    <row r="11" spans="1:21" x14ac:dyDescent="0.2">
      <c r="B11" s="1" t="s">
        <v>760</v>
      </c>
      <c r="C11" s="57">
        <v>41.004953499999999</v>
      </c>
      <c r="D11" s="58">
        <v>125.4202705</v>
      </c>
      <c r="E11" s="58">
        <v>295.23951249999999</v>
      </c>
      <c r="F11" s="58">
        <v>457.95085949999998</v>
      </c>
      <c r="G11" s="58">
        <v>228.76866100000001</v>
      </c>
      <c r="H11" s="58">
        <v>137.95258749999999</v>
      </c>
      <c r="I11" s="58">
        <v>103.02156600000001</v>
      </c>
      <c r="J11" s="58">
        <v>91.666351000000006</v>
      </c>
      <c r="K11" s="57">
        <v>61.325556499999998</v>
      </c>
      <c r="L11" s="25">
        <v>53.542230000000004</v>
      </c>
      <c r="M11" s="25">
        <v>157.09524999999999</v>
      </c>
      <c r="N11" s="25">
        <v>60.020113000000002</v>
      </c>
      <c r="O11" s="25">
        <v>0</v>
      </c>
      <c r="P11" s="25">
        <v>72.012332999999998</v>
      </c>
      <c r="Q11" s="25">
        <v>94.306730999999999</v>
      </c>
      <c r="R11" s="71">
        <v>90.783071000000007</v>
      </c>
      <c r="S11" s="71">
        <v>54.525568999999997</v>
      </c>
      <c r="T11" s="71">
        <v>50.443004000000002</v>
      </c>
      <c r="U11" s="58">
        <f>(SUM(C11:N11)+P11+Q11+R12)</f>
        <v>2036.754357</v>
      </c>
    </row>
    <row r="12" spans="1:21" x14ac:dyDescent="0.2">
      <c r="B12" s="1" t="s">
        <v>36</v>
      </c>
      <c r="C12" s="57">
        <v>3.5482705000000001</v>
      </c>
      <c r="D12" s="58">
        <v>13.1537185</v>
      </c>
      <c r="E12" s="58">
        <v>13.520974499999999</v>
      </c>
      <c r="F12" s="58">
        <v>15.740864999999999</v>
      </c>
      <c r="G12" s="58">
        <v>21.345211500000001</v>
      </c>
      <c r="H12" s="58">
        <v>18.415929999999999</v>
      </c>
      <c r="I12" s="58">
        <v>28.466891</v>
      </c>
      <c r="J12" s="58">
        <v>53.070749499999998</v>
      </c>
      <c r="K12" s="57">
        <v>38.784131000000002</v>
      </c>
      <c r="L12" s="25">
        <v>68.309977000000003</v>
      </c>
      <c r="M12" s="25">
        <v>68.905507999999998</v>
      </c>
      <c r="N12" s="25">
        <v>76.461023999999995</v>
      </c>
      <c r="O12" s="25">
        <v>82.012227999999993</v>
      </c>
      <c r="P12" s="25">
        <v>82.891407999999998</v>
      </c>
      <c r="Q12" s="25">
        <v>86.522084000000007</v>
      </c>
      <c r="R12" s="71">
        <v>57.427382000000001</v>
      </c>
      <c r="S12" s="71">
        <v>43.821040000000004</v>
      </c>
      <c r="T12" s="71">
        <v>45.594499999999996</v>
      </c>
      <c r="U12" s="58">
        <f t="shared" ref="U12:U24" si="1">(SUM(C12:N12)+P12+Q12+R13)</f>
        <v>651.10507550000011</v>
      </c>
    </row>
    <row r="13" spans="1:21" x14ac:dyDescent="0.2">
      <c r="B13" s="1" t="s">
        <v>34</v>
      </c>
      <c r="C13" s="57">
        <v>21.2402075</v>
      </c>
      <c r="D13" s="58">
        <v>23.561163000000001</v>
      </c>
      <c r="E13" s="58">
        <v>29.283235999999999</v>
      </c>
      <c r="F13" s="58">
        <v>24.860324500000001</v>
      </c>
      <c r="G13" s="58">
        <v>26.040604500000001</v>
      </c>
      <c r="H13" s="58">
        <v>45.4024985</v>
      </c>
      <c r="I13" s="58">
        <v>59.115781499999997</v>
      </c>
      <c r="J13" s="58">
        <v>40.820939000000003</v>
      </c>
      <c r="K13" s="57">
        <v>36.878993999999999</v>
      </c>
      <c r="L13" s="25">
        <v>59.229903</v>
      </c>
      <c r="M13" s="25">
        <v>70.704663999999994</v>
      </c>
      <c r="N13" s="25">
        <v>55.252882</v>
      </c>
      <c r="O13" s="25">
        <v>58.551535000000001</v>
      </c>
      <c r="P13" s="25">
        <v>58.318140999999997</v>
      </c>
      <c r="Q13" s="25">
        <v>65.607225999999997</v>
      </c>
      <c r="R13" s="71">
        <v>61.968333000000001</v>
      </c>
      <c r="S13" s="71">
        <v>61.777281000000002</v>
      </c>
      <c r="T13" s="71">
        <v>50.508668999999998</v>
      </c>
      <c r="U13" s="58">
        <f t="shared" si="1"/>
        <v>621.29460449999988</v>
      </c>
    </row>
    <row r="14" spans="1:21" x14ac:dyDescent="0.2">
      <c r="B14" s="1" t="s">
        <v>44</v>
      </c>
      <c r="C14" s="57">
        <v>3.7499999999999999E-3</v>
      </c>
      <c r="D14" s="58">
        <v>0.146561</v>
      </c>
      <c r="E14" s="58">
        <v>0.23417350000000001</v>
      </c>
      <c r="F14" s="58">
        <v>0.74137799999999998</v>
      </c>
      <c r="G14" s="58">
        <v>1.4445889999999999</v>
      </c>
      <c r="H14" s="58">
        <v>0.84912699999999997</v>
      </c>
      <c r="I14" s="58">
        <v>1.6095790000000001</v>
      </c>
      <c r="J14" s="58">
        <v>2.3014410000000001</v>
      </c>
      <c r="K14" s="57">
        <v>1.190385</v>
      </c>
      <c r="L14" s="25">
        <v>3.2631459999999999</v>
      </c>
      <c r="M14" s="25">
        <v>5.3339660000000002</v>
      </c>
      <c r="N14" s="25">
        <v>6.5083780000000004</v>
      </c>
      <c r="O14" s="25">
        <v>7.4344749999999999</v>
      </c>
      <c r="P14" s="25">
        <v>7.4343789999999998</v>
      </c>
      <c r="Q14" s="184">
        <v>7.3762189999999999</v>
      </c>
      <c r="R14" s="71">
        <v>4.97804</v>
      </c>
      <c r="S14" s="71">
        <v>6.8956480000000004</v>
      </c>
      <c r="T14" s="71">
        <v>6.8484299999999996</v>
      </c>
      <c r="U14" s="58">
        <f t="shared" si="1"/>
        <v>43.616834500000003</v>
      </c>
    </row>
    <row r="15" spans="1:21" x14ac:dyDescent="0.2">
      <c r="A15" s="1" t="s">
        <v>111</v>
      </c>
      <c r="B15" s="1" t="s">
        <v>792</v>
      </c>
      <c r="C15" s="57">
        <v>6.2709999999999997E-3</v>
      </c>
      <c r="D15" s="58">
        <v>0.14658099999999999</v>
      </c>
      <c r="E15" s="58">
        <v>0.36041200000000001</v>
      </c>
      <c r="F15" s="58">
        <v>0.91383599999999998</v>
      </c>
      <c r="G15" s="58">
        <v>1.399635</v>
      </c>
      <c r="H15" s="58">
        <v>0.888575</v>
      </c>
      <c r="I15" s="58">
        <v>1.6162810000000001</v>
      </c>
      <c r="J15" s="58">
        <v>2.2470629999999998</v>
      </c>
      <c r="K15" s="57">
        <v>2.3952399999999998</v>
      </c>
      <c r="L15" s="25">
        <v>3.3369330000000001</v>
      </c>
      <c r="M15" s="25">
        <v>5.9053110000000002</v>
      </c>
      <c r="N15" s="25">
        <v>6.917789</v>
      </c>
      <c r="O15" s="184" t="s">
        <v>28</v>
      </c>
      <c r="P15" s="25">
        <v>7.5903340000000004</v>
      </c>
      <c r="Q15" s="184">
        <v>7.4029489999999996</v>
      </c>
      <c r="R15" s="71">
        <v>5.1797630000000003</v>
      </c>
      <c r="S15" s="71">
        <v>7.3941290000000004</v>
      </c>
      <c r="T15" s="71">
        <v>8.4177710000000001</v>
      </c>
      <c r="U15" s="58">
        <f t="shared" si="1"/>
        <v>41.128963999999996</v>
      </c>
    </row>
    <row r="16" spans="1:21" x14ac:dyDescent="0.2">
      <c r="B16" s="1" t="s">
        <v>793</v>
      </c>
      <c r="C16" s="57">
        <v>0</v>
      </c>
      <c r="D16" s="58">
        <v>0</v>
      </c>
      <c r="E16" s="58">
        <v>0</v>
      </c>
      <c r="F16" s="58">
        <v>0</v>
      </c>
      <c r="G16" s="58">
        <v>0</v>
      </c>
      <c r="H16" s="58">
        <v>9.1000000000000003E-5</v>
      </c>
      <c r="I16" s="58">
        <v>1.0000000000000001E-5</v>
      </c>
      <c r="J16" s="58">
        <v>0</v>
      </c>
      <c r="K16" s="57">
        <v>1.4142999999999999E-2</v>
      </c>
      <c r="L16" s="25">
        <v>0</v>
      </c>
      <c r="M16" s="25">
        <v>3.0000000000000001E-6</v>
      </c>
      <c r="N16" s="25">
        <v>2.6600000000000001E-4</v>
      </c>
      <c r="O16" s="184" t="s">
        <v>28</v>
      </c>
      <c r="P16" s="25">
        <v>5.1000000000000004E-4</v>
      </c>
      <c r="Q16" s="184">
        <v>6.0599999999999998E-4</v>
      </c>
      <c r="R16" s="71">
        <v>1.7539999999999999E-3</v>
      </c>
      <c r="S16" s="71">
        <v>1.0449999999999999E-3</v>
      </c>
      <c r="T16" s="71">
        <v>5.0400000000000002E-3</v>
      </c>
      <c r="U16" s="58">
        <f t="shared" si="1"/>
        <v>1.5629000000000001E-2</v>
      </c>
    </row>
    <row r="17" spans="1:21" x14ac:dyDescent="0.2">
      <c r="B17" s="1" t="s">
        <v>794</v>
      </c>
      <c r="C17" s="57">
        <v>0</v>
      </c>
      <c r="D17" s="58">
        <v>0</v>
      </c>
      <c r="E17" s="58">
        <v>0</v>
      </c>
      <c r="F17" s="58">
        <v>0</v>
      </c>
      <c r="G17" s="58">
        <v>0</v>
      </c>
      <c r="H17" s="58">
        <v>0</v>
      </c>
      <c r="I17" s="58">
        <v>0</v>
      </c>
      <c r="J17" s="58">
        <v>0</v>
      </c>
      <c r="K17" s="57">
        <v>0</v>
      </c>
      <c r="L17" s="25">
        <v>0</v>
      </c>
      <c r="M17" s="25">
        <v>0</v>
      </c>
      <c r="N17" s="25">
        <v>0</v>
      </c>
      <c r="O17" s="184" t="s">
        <v>28</v>
      </c>
      <c r="P17" s="25">
        <v>0</v>
      </c>
      <c r="Q17" s="184">
        <v>0</v>
      </c>
      <c r="R17" s="71">
        <v>0</v>
      </c>
      <c r="S17" s="71">
        <v>0</v>
      </c>
      <c r="T17" s="71">
        <v>0</v>
      </c>
      <c r="U17" s="58">
        <f t="shared" si="1"/>
        <v>0</v>
      </c>
    </row>
    <row r="18" spans="1:21" x14ac:dyDescent="0.2">
      <c r="B18" s="1" t="s">
        <v>795</v>
      </c>
      <c r="C18" s="57">
        <v>0</v>
      </c>
      <c r="D18" s="58">
        <v>0</v>
      </c>
      <c r="E18" s="58">
        <v>0</v>
      </c>
      <c r="F18" s="58">
        <v>0</v>
      </c>
      <c r="G18" s="58">
        <v>0</v>
      </c>
      <c r="H18" s="58">
        <v>0</v>
      </c>
      <c r="I18" s="58">
        <v>0</v>
      </c>
      <c r="J18" s="58">
        <v>0</v>
      </c>
      <c r="K18" s="57">
        <v>0</v>
      </c>
      <c r="L18" s="25">
        <v>0</v>
      </c>
      <c r="M18" s="25">
        <v>0</v>
      </c>
      <c r="N18" s="25">
        <v>0</v>
      </c>
      <c r="O18" s="184" t="s">
        <v>28</v>
      </c>
      <c r="P18" s="25">
        <v>0</v>
      </c>
      <c r="Q18" s="184">
        <v>0</v>
      </c>
      <c r="R18" s="71">
        <v>0</v>
      </c>
      <c r="S18" s="71">
        <v>0</v>
      </c>
      <c r="T18" s="71">
        <v>0</v>
      </c>
      <c r="U18" s="58">
        <f t="shared" si="1"/>
        <v>0</v>
      </c>
    </row>
    <row r="19" spans="1:21" x14ac:dyDescent="0.2">
      <c r="B19" s="1" t="s">
        <v>796</v>
      </c>
      <c r="C19" s="57">
        <v>0</v>
      </c>
      <c r="D19" s="58">
        <v>0</v>
      </c>
      <c r="E19" s="58">
        <v>0</v>
      </c>
      <c r="F19" s="58">
        <v>0</v>
      </c>
      <c r="G19" s="58">
        <v>0</v>
      </c>
      <c r="H19" s="58">
        <v>0</v>
      </c>
      <c r="I19" s="58">
        <v>0</v>
      </c>
      <c r="J19" s="58">
        <v>0</v>
      </c>
      <c r="K19" s="57">
        <v>0</v>
      </c>
      <c r="L19" s="25">
        <v>0</v>
      </c>
      <c r="M19" s="25">
        <v>0</v>
      </c>
      <c r="N19" s="25">
        <v>0</v>
      </c>
      <c r="O19" s="184" t="s">
        <v>28</v>
      </c>
      <c r="P19" s="25">
        <v>0</v>
      </c>
      <c r="Q19" s="184">
        <v>0</v>
      </c>
      <c r="R19" s="71">
        <v>0</v>
      </c>
      <c r="S19" s="71">
        <v>0</v>
      </c>
      <c r="T19" s="71">
        <v>0</v>
      </c>
      <c r="U19" s="58">
        <f t="shared" si="1"/>
        <v>0</v>
      </c>
    </row>
    <row r="20" spans="1:21" x14ac:dyDescent="0.2">
      <c r="B20" s="1" t="s">
        <v>797</v>
      </c>
      <c r="C20" s="57">
        <v>0</v>
      </c>
      <c r="D20" s="58">
        <v>0</v>
      </c>
      <c r="E20" s="58">
        <v>0</v>
      </c>
      <c r="F20" s="58">
        <v>0</v>
      </c>
      <c r="G20" s="58">
        <v>0</v>
      </c>
      <c r="H20" s="58">
        <v>0</v>
      </c>
      <c r="I20" s="58">
        <v>0</v>
      </c>
      <c r="J20" s="58">
        <v>1.8E-5</v>
      </c>
      <c r="K20" s="57">
        <v>0</v>
      </c>
      <c r="L20" s="25">
        <v>0</v>
      </c>
      <c r="M20" s="25">
        <v>1.0999999999999999E-2</v>
      </c>
      <c r="N20" s="25">
        <v>0</v>
      </c>
      <c r="O20" s="184" t="s">
        <v>28</v>
      </c>
      <c r="P20" s="25">
        <v>0</v>
      </c>
      <c r="Q20" s="184">
        <v>0</v>
      </c>
      <c r="R20" s="71">
        <v>0</v>
      </c>
      <c r="S20" s="71">
        <v>0</v>
      </c>
      <c r="T20" s="71">
        <v>0</v>
      </c>
      <c r="U20" s="58">
        <f t="shared" si="1"/>
        <v>1.1018E-2</v>
      </c>
    </row>
    <row r="21" spans="1:21" x14ac:dyDescent="0.2">
      <c r="B21" s="1" t="s">
        <v>798</v>
      </c>
      <c r="C21" s="57">
        <v>2.7099999999999997E-4</v>
      </c>
      <c r="D21" s="58">
        <v>0</v>
      </c>
      <c r="E21" s="58">
        <v>0</v>
      </c>
      <c r="F21" s="58">
        <v>0</v>
      </c>
      <c r="G21" s="58">
        <v>0</v>
      </c>
      <c r="H21" s="58">
        <v>0</v>
      </c>
      <c r="I21" s="58">
        <v>0</v>
      </c>
      <c r="J21" s="58">
        <v>0</v>
      </c>
      <c r="K21" s="57">
        <v>0</v>
      </c>
      <c r="L21" s="25">
        <v>0</v>
      </c>
      <c r="M21" s="25">
        <v>0</v>
      </c>
      <c r="N21" s="25">
        <v>0</v>
      </c>
      <c r="O21" s="184" t="s">
        <v>28</v>
      </c>
      <c r="P21" s="25">
        <v>0</v>
      </c>
      <c r="Q21" s="184">
        <v>0</v>
      </c>
      <c r="R21" s="71">
        <v>0</v>
      </c>
      <c r="S21" s="71">
        <v>0</v>
      </c>
      <c r="T21" s="71">
        <v>0</v>
      </c>
      <c r="U21" s="58">
        <f t="shared" si="1"/>
        <v>2.0249999999999999E-3</v>
      </c>
    </row>
    <row r="22" spans="1:21" x14ac:dyDescent="0.2">
      <c r="B22" s="1" t="s">
        <v>799</v>
      </c>
      <c r="C22" s="57">
        <v>2.7099999999999997E-4</v>
      </c>
      <c r="D22" s="58">
        <v>0</v>
      </c>
      <c r="E22" s="58">
        <v>0</v>
      </c>
      <c r="F22" s="58">
        <v>0</v>
      </c>
      <c r="G22" s="58">
        <v>0</v>
      </c>
      <c r="H22" s="58">
        <v>9.1000000000000003E-5</v>
      </c>
      <c r="I22" s="58">
        <v>1.0000000000000001E-5</v>
      </c>
      <c r="J22" s="58">
        <v>1.8E-5</v>
      </c>
      <c r="K22" s="57">
        <v>1.4142999999999999E-2</v>
      </c>
      <c r="L22" s="25">
        <v>0</v>
      </c>
      <c r="M22" s="25">
        <v>1.1002999999999999E-2</v>
      </c>
      <c r="N22" s="25">
        <v>2.6600000000000001E-4</v>
      </c>
      <c r="O22" s="184" t="s">
        <v>28</v>
      </c>
      <c r="P22" s="25">
        <v>5.1000000000000004E-4</v>
      </c>
      <c r="Q22" s="124">
        <v>6.0599999999999998E-4</v>
      </c>
      <c r="R22" s="71">
        <v>1.7539999999999999E-3</v>
      </c>
      <c r="S22" s="71">
        <v>1.0449999999999999E-3</v>
      </c>
      <c r="T22" s="71">
        <v>5.0400000000000002E-3</v>
      </c>
      <c r="U22" s="58">
        <f t="shared" si="1"/>
        <v>542.82283400000006</v>
      </c>
    </row>
    <row r="23" spans="1:21" x14ac:dyDescent="0.2">
      <c r="B23" s="35" t="s">
        <v>79</v>
      </c>
      <c r="C23" s="57">
        <f>SUM(C9:C14)</f>
        <v>209.3613335</v>
      </c>
      <c r="D23" s="57">
        <f t="shared" ref="D23:Q23" si="2">SUM(D9:D14)</f>
        <v>382.6307230000001</v>
      </c>
      <c r="E23" s="57">
        <f t="shared" si="2"/>
        <v>653.31381749999991</v>
      </c>
      <c r="F23" s="57">
        <f t="shared" si="2"/>
        <v>1170.8459999999998</v>
      </c>
      <c r="G23" s="57">
        <f t="shared" si="2"/>
        <v>907.41313650000006</v>
      </c>
      <c r="H23" s="57">
        <f t="shared" si="2"/>
        <v>643.17124599999988</v>
      </c>
      <c r="I23" s="57">
        <f t="shared" si="2"/>
        <v>642.65545700000007</v>
      </c>
      <c r="J23" s="57">
        <f t="shared" si="2"/>
        <v>647.35795649999989</v>
      </c>
      <c r="K23" s="57">
        <f t="shared" si="2"/>
        <v>404.35053449999998</v>
      </c>
      <c r="L23" s="57">
        <f t="shared" si="2"/>
        <v>455.77946500000002</v>
      </c>
      <c r="M23" s="57">
        <f t="shared" si="2"/>
        <v>753.94537199999991</v>
      </c>
      <c r="N23" s="57">
        <f t="shared" si="2"/>
        <v>469.21360199999998</v>
      </c>
      <c r="O23" s="57">
        <f t="shared" si="2"/>
        <v>227.52985200000001</v>
      </c>
      <c r="P23" s="57">
        <f t="shared" si="2"/>
        <v>589.38140599999997</v>
      </c>
      <c r="Q23" s="57">
        <f t="shared" si="2"/>
        <v>682.95664199999999</v>
      </c>
      <c r="R23" s="10">
        <v>542.79591600000003</v>
      </c>
      <c r="S23" s="10">
        <v>415.60794399999997</v>
      </c>
      <c r="T23" s="10">
        <v>426.29156699999999</v>
      </c>
      <c r="U23" s="58">
        <f t="shared" si="1"/>
        <v>8896.4607324999997</v>
      </c>
    </row>
    <row r="24" spans="1:21" x14ac:dyDescent="0.2">
      <c r="A24" s="105"/>
      <c r="B24" s="35" t="s">
        <v>80</v>
      </c>
      <c r="C24" s="58">
        <f>C25-C23</f>
        <v>129.77488</v>
      </c>
      <c r="D24" s="58">
        <f t="shared" ref="D24:Q24" si="3">D25-D23</f>
        <v>382.1090979999999</v>
      </c>
      <c r="E24" s="58">
        <f t="shared" si="3"/>
        <v>383.41727650000007</v>
      </c>
      <c r="F24" s="58">
        <f t="shared" si="3"/>
        <v>496.67685050000023</v>
      </c>
      <c r="G24" s="58">
        <f t="shared" si="3"/>
        <v>436.8369224999999</v>
      </c>
      <c r="H24" s="58">
        <f t="shared" si="3"/>
        <v>243.65732950000017</v>
      </c>
      <c r="I24" s="58">
        <f t="shared" si="3"/>
        <v>217.64320549999991</v>
      </c>
      <c r="J24" s="58">
        <f t="shared" si="3"/>
        <v>220.81739300000015</v>
      </c>
      <c r="K24" s="58">
        <f t="shared" si="3"/>
        <v>149.00246299999981</v>
      </c>
      <c r="L24" s="58">
        <f t="shared" si="3"/>
        <v>219.28914699999979</v>
      </c>
      <c r="M24" s="58">
        <f t="shared" si="3"/>
        <v>327.1580100000001</v>
      </c>
      <c r="N24" s="58">
        <f t="shared" si="3"/>
        <v>226.52080900000004</v>
      </c>
      <c r="O24" s="58">
        <f t="shared" si="3"/>
        <v>391.53893400000004</v>
      </c>
      <c r="P24" s="58">
        <f t="shared" si="3"/>
        <v>319.92822600000011</v>
      </c>
      <c r="Q24" s="58">
        <f t="shared" si="3"/>
        <v>283.94929300000001</v>
      </c>
      <c r="R24" s="10">
        <v>284.08404099999996</v>
      </c>
      <c r="S24" s="10">
        <v>196.78051000000005</v>
      </c>
      <c r="T24" s="10">
        <v>210.35304400000007</v>
      </c>
      <c r="U24" s="58">
        <f t="shared" si="1"/>
        <v>4863.6608605000001</v>
      </c>
    </row>
    <row r="25" spans="1:21" x14ac:dyDescent="0.2">
      <c r="A25" s="105"/>
      <c r="B25" s="35" t="s">
        <v>755</v>
      </c>
      <c r="C25" s="58">
        <v>339.1362135</v>
      </c>
      <c r="D25" s="58">
        <v>764.73982100000001</v>
      </c>
      <c r="E25" s="58">
        <v>1036.731094</v>
      </c>
      <c r="F25" s="58">
        <v>1667.5228505</v>
      </c>
      <c r="G25" s="58">
        <v>1344.250059</v>
      </c>
      <c r="H25" s="58">
        <v>886.82857550000006</v>
      </c>
      <c r="I25" s="58">
        <v>860.29866249999998</v>
      </c>
      <c r="J25" s="58">
        <v>868.17534950000004</v>
      </c>
      <c r="K25" s="57">
        <v>553.35299749999979</v>
      </c>
      <c r="L25" s="25">
        <v>675.0686119999998</v>
      </c>
      <c r="M25" s="58">
        <v>1081.103382</v>
      </c>
      <c r="N25" s="58">
        <v>695.73441100000002</v>
      </c>
      <c r="O25" s="58">
        <v>619.06878600000005</v>
      </c>
      <c r="P25" s="58">
        <v>909.30963200000008</v>
      </c>
      <c r="Q25" s="125">
        <v>966.905935</v>
      </c>
      <c r="R25" s="71">
        <v>826.87995699999999</v>
      </c>
      <c r="S25" s="71">
        <v>612.38845400000002</v>
      </c>
      <c r="T25" s="71">
        <v>636.64461100000005</v>
      </c>
      <c r="U25" s="58">
        <f t="shared" si="0"/>
        <v>13476.037551999998</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30</v>
      </c>
      <c r="C28" s="37">
        <f>IFERROR(C9/C$25*100,"--")</f>
        <v>5.6578929752071438</v>
      </c>
      <c r="D28" s="37">
        <f t="shared" ref="D28:U28" si="4">IFERROR(D9/D$25*100,"--")</f>
        <v>6.1847406400457334</v>
      </c>
      <c r="E28" s="37">
        <f t="shared" si="4"/>
        <v>6.4506944362951648</v>
      </c>
      <c r="F28" s="37">
        <f t="shared" si="4"/>
        <v>24.574664711618592</v>
      </c>
      <c r="G28" s="37">
        <f t="shared" si="4"/>
        <v>31.656709527434735</v>
      </c>
      <c r="H28" s="37">
        <f t="shared" si="4"/>
        <v>36.513060916810744</v>
      </c>
      <c r="I28" s="37">
        <f t="shared" si="4"/>
        <v>39.564283118945333</v>
      </c>
      <c r="J28" s="37">
        <f t="shared" si="4"/>
        <v>40.82474424137056</v>
      </c>
      <c r="K28" s="37">
        <f t="shared" si="4"/>
        <v>36.853159180727147</v>
      </c>
      <c r="L28" s="37">
        <f t="shared" si="4"/>
        <v>25.768192137483066</v>
      </c>
      <c r="M28" s="37">
        <f t="shared" si="4"/>
        <v>30.792589269691138</v>
      </c>
      <c r="N28" s="37">
        <f t="shared" si="4"/>
        <v>30.697321366213121</v>
      </c>
      <c r="O28" s="37">
        <f t="shared" si="4"/>
        <v>0</v>
      </c>
      <c r="P28" s="37">
        <f t="shared" si="4"/>
        <v>31.660249915839444</v>
      </c>
      <c r="Q28" s="37">
        <f t="shared" si="4"/>
        <v>38.81950553959522</v>
      </c>
      <c r="R28" s="37">
        <f t="shared" si="4"/>
        <v>33.535062816863032</v>
      </c>
      <c r="S28" s="37">
        <f t="shared" si="4"/>
        <v>34.323512898889504</v>
      </c>
      <c r="T28" s="37">
        <f t="shared" si="4"/>
        <v>36.816721912062171</v>
      </c>
      <c r="U28" s="37">
        <f t="shared" si="4"/>
        <v>28.585477705412675</v>
      </c>
    </row>
    <row r="29" spans="1:21" x14ac:dyDescent="0.2">
      <c r="B29" s="1" t="s">
        <v>29</v>
      </c>
      <c r="C29" s="37">
        <f t="shared" ref="C29:U29" si="5">IFERROR(C10/C$25*100,"--")</f>
        <v>36.67440487006558</v>
      </c>
      <c r="D29" s="37">
        <f t="shared" si="5"/>
        <v>22.62885111353447</v>
      </c>
      <c r="E29" s="37">
        <f t="shared" si="5"/>
        <v>23.936734167249739</v>
      </c>
      <c r="F29" s="37">
        <f t="shared" si="5"/>
        <v>15.69780128779111</v>
      </c>
      <c r="G29" s="37">
        <f t="shared" si="5"/>
        <v>15.195739262377819</v>
      </c>
      <c r="H29" s="37">
        <f t="shared" si="5"/>
        <v>13.164082464773937</v>
      </c>
      <c r="I29" s="37">
        <f t="shared" si="5"/>
        <v>12.794468455889293</v>
      </c>
      <c r="J29" s="37">
        <f t="shared" si="5"/>
        <v>12.102176139936578</v>
      </c>
      <c r="K29" s="37">
        <f t="shared" si="5"/>
        <v>11.248408751955848</v>
      </c>
      <c r="L29" s="37">
        <f t="shared" si="5"/>
        <v>14.440196191494687</v>
      </c>
      <c r="M29" s="37">
        <f t="shared" si="5"/>
        <v>11.007851976176687</v>
      </c>
      <c r="N29" s="37">
        <f t="shared" si="5"/>
        <v>8.250185141410233</v>
      </c>
      <c r="O29" s="37">
        <f t="shared" si="5"/>
        <v>12.846975295569177</v>
      </c>
      <c r="P29" s="37">
        <f t="shared" si="5"/>
        <v>8.8897598964397631</v>
      </c>
      <c r="Q29" s="37">
        <f t="shared" si="5"/>
        <v>5.5637551754194163</v>
      </c>
      <c r="R29" s="37">
        <f t="shared" si="5"/>
        <v>6.0884747022595933</v>
      </c>
      <c r="S29" s="37">
        <f t="shared" si="5"/>
        <v>6.2697419830844812</v>
      </c>
      <c r="T29" s="37">
        <f t="shared" si="5"/>
        <v>6.0481605176109783</v>
      </c>
      <c r="U29" s="37">
        <f t="shared" si="5"/>
        <v>13.836476121449149</v>
      </c>
    </row>
    <row r="30" spans="1:21" x14ac:dyDescent="0.2">
      <c r="B30" s="1" t="s">
        <v>32</v>
      </c>
      <c r="C30" s="37">
        <f t="shared" ref="C30:U30" si="6">IFERROR(C11/C$25*100,"--")</f>
        <v>12.090998208895201</v>
      </c>
      <c r="D30" s="37">
        <f t="shared" si="6"/>
        <v>16.400384425646379</v>
      </c>
      <c r="E30" s="37">
        <f t="shared" si="6"/>
        <v>28.477925877662546</v>
      </c>
      <c r="F30" s="37">
        <f t="shared" si="6"/>
        <v>27.462943573018222</v>
      </c>
      <c r="G30" s="37">
        <f t="shared" si="6"/>
        <v>17.018311397373726</v>
      </c>
      <c r="H30" s="37">
        <f t="shared" si="6"/>
        <v>15.555721963765249</v>
      </c>
      <c r="I30" s="37">
        <f t="shared" si="6"/>
        <v>11.975093126452467</v>
      </c>
      <c r="J30" s="37">
        <f t="shared" si="6"/>
        <v>10.558506533592842</v>
      </c>
      <c r="K30" s="37">
        <f t="shared" si="6"/>
        <v>11.082538050225349</v>
      </c>
      <c r="L30" s="37">
        <f t="shared" si="6"/>
        <v>7.9313760184127808</v>
      </c>
      <c r="M30" s="37">
        <f t="shared" si="6"/>
        <v>14.531010874221831</v>
      </c>
      <c r="N30" s="37">
        <f t="shared" si="6"/>
        <v>8.6268714111367988</v>
      </c>
      <c r="O30" s="37">
        <f t="shared" si="6"/>
        <v>0</v>
      </c>
      <c r="P30" s="37">
        <f t="shared" si="6"/>
        <v>7.9194512480430852</v>
      </c>
      <c r="Q30" s="37">
        <f t="shared" si="6"/>
        <v>9.7534545591552302</v>
      </c>
      <c r="R30" s="37">
        <f t="shared" si="6"/>
        <v>10.978990388081206</v>
      </c>
      <c r="S30" s="37">
        <f t="shared" si="6"/>
        <v>8.9037552298463147</v>
      </c>
      <c r="T30" s="37">
        <f t="shared" si="6"/>
        <v>7.9232594022538567</v>
      </c>
      <c r="U30" s="37">
        <f t="shared" si="6"/>
        <v>15.113896419038417</v>
      </c>
    </row>
    <row r="31" spans="1:21" x14ac:dyDescent="0.2">
      <c r="B31" s="1" t="s">
        <v>36</v>
      </c>
      <c r="C31" s="37">
        <f t="shared" ref="C31:U31" si="7">IFERROR(C12/C$25*100,"--")</f>
        <v>1.0462670628360955</v>
      </c>
      <c r="D31" s="37">
        <f t="shared" si="7"/>
        <v>1.720025313027344</v>
      </c>
      <c r="E31" s="37">
        <f t="shared" si="7"/>
        <v>1.3041930138154032</v>
      </c>
      <c r="F31" s="37">
        <f t="shared" si="7"/>
        <v>0.9439669744423691</v>
      </c>
      <c r="G31" s="37">
        <f t="shared" si="7"/>
        <v>1.5878899433248976</v>
      </c>
      <c r="H31" s="37">
        <f t="shared" si="7"/>
        <v>2.0766053901248021</v>
      </c>
      <c r="I31" s="37">
        <f t="shared" si="7"/>
        <v>3.3089544644038087</v>
      </c>
      <c r="J31" s="37">
        <f t="shared" si="7"/>
        <v>6.1129067452288899</v>
      </c>
      <c r="K31" s="37">
        <f t="shared" si="7"/>
        <v>7.0089312202560201</v>
      </c>
      <c r="L31" s="37">
        <f t="shared" si="7"/>
        <v>10.118968025727144</v>
      </c>
      <c r="M31" s="37">
        <f t="shared" si="7"/>
        <v>6.3736280125705864</v>
      </c>
      <c r="N31" s="37">
        <f t="shared" si="7"/>
        <v>10.989973011411101</v>
      </c>
      <c r="O31" s="37">
        <f t="shared" si="7"/>
        <v>13.247676163727625</v>
      </c>
      <c r="P31" s="37">
        <f t="shared" si="7"/>
        <v>9.1158616474437597</v>
      </c>
      <c r="Q31" s="37">
        <f t="shared" si="7"/>
        <v>8.9483455285647828</v>
      </c>
      <c r="R31" s="37">
        <f t="shared" si="7"/>
        <v>6.9450688112397918</v>
      </c>
      <c r="S31" s="37">
        <f t="shared" si="7"/>
        <v>7.1557586877691204</v>
      </c>
      <c r="T31" s="37">
        <f t="shared" si="7"/>
        <v>7.1616878886924233</v>
      </c>
      <c r="U31" s="37">
        <f t="shared" si="7"/>
        <v>4.8315765890943867</v>
      </c>
    </row>
    <row r="32" spans="1:21" x14ac:dyDescent="0.2">
      <c r="B32" s="1" t="s">
        <v>34</v>
      </c>
      <c r="C32" s="37">
        <f t="shared" ref="C32:U32" si="8">IFERROR(C13/C$25*100,"--")</f>
        <v>6.2630313881239355</v>
      </c>
      <c r="D32" s="37">
        <f t="shared" si="8"/>
        <v>3.0809384254622199</v>
      </c>
      <c r="E32" s="37">
        <f t="shared" si="8"/>
        <v>2.8245739101946912</v>
      </c>
      <c r="F32" s="37">
        <f t="shared" si="8"/>
        <v>1.4908536031482706</v>
      </c>
      <c r="G32" s="37">
        <f t="shared" si="8"/>
        <v>1.9371845532498506</v>
      </c>
      <c r="H32" s="37">
        <f t="shared" si="8"/>
        <v>5.1196476697203588</v>
      </c>
      <c r="I32" s="37">
        <f t="shared" si="8"/>
        <v>6.8715417188039627</v>
      </c>
      <c r="J32" s="37">
        <f t="shared" si="8"/>
        <v>4.701923295047437</v>
      </c>
      <c r="K32" s="37">
        <f t="shared" si="8"/>
        <v>6.664641588030797</v>
      </c>
      <c r="L32" s="37">
        <f t="shared" si="8"/>
        <v>8.7739085993824908</v>
      </c>
      <c r="M32" s="37">
        <f t="shared" si="8"/>
        <v>6.5400465096315825</v>
      </c>
      <c r="N32" s="37">
        <f t="shared" si="8"/>
        <v>7.9416629573608937</v>
      </c>
      <c r="O32" s="37">
        <f t="shared" si="8"/>
        <v>9.4580014893530731</v>
      </c>
      <c r="P32" s="37">
        <f t="shared" si="8"/>
        <v>6.4134524641217032</v>
      </c>
      <c r="Q32" s="37">
        <f t="shared" si="8"/>
        <v>6.7852749295617878</v>
      </c>
      <c r="R32" s="37">
        <f t="shared" si="8"/>
        <v>7.4942357080255126</v>
      </c>
      <c r="S32" s="37">
        <f t="shared" si="8"/>
        <v>10.087923865396718</v>
      </c>
      <c r="T32" s="37">
        <f t="shared" si="8"/>
        <v>7.9335736339092318</v>
      </c>
      <c r="U32" s="37">
        <f t="shared" si="8"/>
        <v>4.6103656368024337</v>
      </c>
    </row>
    <row r="33" spans="1:21" x14ac:dyDescent="0.2">
      <c r="B33" s="1" t="s">
        <v>44</v>
      </c>
      <c r="C33" s="37">
        <f t="shared" ref="C33:U33" si="9">IFERROR(C14/C$25*100,"--")</f>
        <v>1.1057503889952466E-3</v>
      </c>
      <c r="D33" s="37">
        <f t="shared" si="9"/>
        <v>1.9164818671054924E-2</v>
      </c>
      <c r="E33" s="37">
        <f t="shared" si="9"/>
        <v>2.2587679809669144E-2</v>
      </c>
      <c r="F33" s="37">
        <f t="shared" si="9"/>
        <v>4.4459840521987495E-2</v>
      </c>
      <c r="G33" s="37">
        <f t="shared" si="9"/>
        <v>0.10746430623738584</v>
      </c>
      <c r="H33" s="37">
        <f t="shared" si="9"/>
        <v>9.5748718913489711E-2</v>
      </c>
      <c r="I33" s="37">
        <f t="shared" si="9"/>
        <v>0.18709537398589182</v>
      </c>
      <c r="J33" s="37">
        <f t="shared" si="9"/>
        <v>0.26508942016442266</v>
      </c>
      <c r="K33" s="37">
        <f t="shared" si="9"/>
        <v>0.21512217434043998</v>
      </c>
      <c r="L33" s="37">
        <f t="shared" si="9"/>
        <v>0.48337990272313253</v>
      </c>
      <c r="M33" s="37">
        <f t="shared" si="9"/>
        <v>0.49338167735007604</v>
      </c>
      <c r="N33" s="37">
        <f t="shared" si="9"/>
        <v>0.9354687503016148</v>
      </c>
      <c r="O33" s="37">
        <f t="shared" si="9"/>
        <v>1.2009125913190524</v>
      </c>
      <c r="P33" s="37">
        <f t="shared" si="9"/>
        <v>0.81758498297750337</v>
      </c>
      <c r="Q33" s="37">
        <f t="shared" si="9"/>
        <v>0.76286831355523743</v>
      </c>
      <c r="R33" s="37">
        <f t="shared" si="9"/>
        <v>0.60202692759186083</v>
      </c>
      <c r="S33" s="37">
        <f t="shared" si="9"/>
        <v>1.1260251487367199</v>
      </c>
      <c r="T33" s="37">
        <f t="shared" si="9"/>
        <v>1.0757068985855278</v>
      </c>
      <c r="U33" s="37">
        <f t="shared" si="9"/>
        <v>0.32366216205391002</v>
      </c>
    </row>
    <row r="34" spans="1:21" x14ac:dyDescent="0.2">
      <c r="C34" s="37">
        <f t="shared" ref="C34:U34" si="10">IFERROR(C15/C$25*100,"--")</f>
        <v>1.8491095171704508E-3</v>
      </c>
      <c r="D34" s="37">
        <f t="shared" si="10"/>
        <v>1.9167433939601266E-2</v>
      </c>
      <c r="E34" s="37">
        <f t="shared" si="10"/>
        <v>3.4764270319068875E-2</v>
      </c>
      <c r="F34" s="37">
        <f t="shared" si="10"/>
        <v>5.4802007644212482E-2</v>
      </c>
      <c r="G34" s="37">
        <f t="shared" si="10"/>
        <v>0.10412013677285618</v>
      </c>
      <c r="H34" s="37">
        <f t="shared" si="10"/>
        <v>0.10019692920912199</v>
      </c>
      <c r="I34" s="37">
        <f t="shared" si="10"/>
        <v>0.18787440576777606</v>
      </c>
      <c r="J34" s="37">
        <f t="shared" si="10"/>
        <v>0.25882593894126682</v>
      </c>
      <c r="K34" s="37">
        <f t="shared" si="10"/>
        <v>0.43285931599204913</v>
      </c>
      <c r="L34" s="37">
        <f t="shared" si="10"/>
        <v>0.49431019909425167</v>
      </c>
      <c r="M34" s="37">
        <f t="shared" si="10"/>
        <v>0.54622999967638619</v>
      </c>
      <c r="N34" s="37">
        <f t="shared" si="10"/>
        <v>0.99431462503872037</v>
      </c>
      <c r="O34" s="37" t="str">
        <f t="shared" si="10"/>
        <v>--</v>
      </c>
      <c r="P34" s="37">
        <f t="shared" si="10"/>
        <v>0.83473590654761698</v>
      </c>
      <c r="Q34" s="37">
        <f t="shared" si="10"/>
        <v>0.76563280170578318</v>
      </c>
      <c r="R34" s="37">
        <f t="shared" si="10"/>
        <v>0.62642260900756119</v>
      </c>
      <c r="S34" s="37">
        <f t="shared" si="10"/>
        <v>1.2074246259384898</v>
      </c>
      <c r="T34" s="37">
        <f t="shared" si="10"/>
        <v>1.3222087887900145</v>
      </c>
      <c r="U34" s="37">
        <f t="shared" si="10"/>
        <v>0.30520072269979681</v>
      </c>
    </row>
    <row r="35" spans="1:21" x14ac:dyDescent="0.2">
      <c r="C35" s="37">
        <f t="shared" ref="C35:U35" si="11">IFERROR(C16/C$25*100,"--")</f>
        <v>0</v>
      </c>
      <c r="D35" s="37">
        <f t="shared" si="11"/>
        <v>0</v>
      </c>
      <c r="E35" s="37">
        <f t="shared" si="11"/>
        <v>0</v>
      </c>
      <c r="F35" s="37">
        <f t="shared" si="11"/>
        <v>0</v>
      </c>
      <c r="G35" s="37">
        <f t="shared" si="11"/>
        <v>0</v>
      </c>
      <c r="H35" s="37">
        <f t="shared" si="11"/>
        <v>1.0261284143747125E-5</v>
      </c>
      <c r="I35" s="37">
        <f t="shared" si="11"/>
        <v>1.1623870216118116E-6</v>
      </c>
      <c r="J35" s="37">
        <f t="shared" si="11"/>
        <v>0</v>
      </c>
      <c r="K35" s="37">
        <f t="shared" si="11"/>
        <v>2.5558730256991162E-3</v>
      </c>
      <c r="L35" s="37">
        <f t="shared" si="11"/>
        <v>0</v>
      </c>
      <c r="M35" s="37">
        <f t="shared" si="11"/>
        <v>2.7749427575095683E-7</v>
      </c>
      <c r="N35" s="37">
        <f t="shared" si="11"/>
        <v>3.8232980257174602E-5</v>
      </c>
      <c r="O35" s="37" t="str">
        <f t="shared" si="11"/>
        <v>--</v>
      </c>
      <c r="P35" s="37">
        <f t="shared" si="11"/>
        <v>5.6086505855906301E-5</v>
      </c>
      <c r="Q35" s="37">
        <f t="shared" si="11"/>
        <v>6.26741421335882E-5</v>
      </c>
      <c r="R35" s="37">
        <f t="shared" si="11"/>
        <v>2.121226890495303E-4</v>
      </c>
      <c r="S35" s="37">
        <f t="shared" si="11"/>
        <v>1.7064332176321533E-4</v>
      </c>
      <c r="T35" s="37">
        <f t="shared" si="11"/>
        <v>7.9165046132778768E-4</v>
      </c>
      <c r="U35" s="37">
        <f t="shared" si="11"/>
        <v>1.159762277278641E-4</v>
      </c>
    </row>
    <row r="36" spans="1:21" x14ac:dyDescent="0.2">
      <c r="C36" s="37">
        <f t="shared" ref="C36:U36" si="12">IFERROR(C17/C$25*100,"--")</f>
        <v>0</v>
      </c>
      <c r="D36" s="37">
        <f t="shared" si="12"/>
        <v>0</v>
      </c>
      <c r="E36" s="37">
        <f t="shared" si="12"/>
        <v>0</v>
      </c>
      <c r="F36" s="37">
        <f t="shared" si="12"/>
        <v>0</v>
      </c>
      <c r="G36" s="37">
        <f t="shared" si="12"/>
        <v>0</v>
      </c>
      <c r="H36" s="37">
        <f t="shared" si="12"/>
        <v>0</v>
      </c>
      <c r="I36" s="37">
        <f t="shared" si="12"/>
        <v>0</v>
      </c>
      <c r="J36" s="37">
        <f t="shared" si="12"/>
        <v>0</v>
      </c>
      <c r="K36" s="37">
        <f t="shared" si="12"/>
        <v>0</v>
      </c>
      <c r="L36" s="37">
        <f t="shared" si="12"/>
        <v>0</v>
      </c>
      <c r="M36" s="37">
        <f t="shared" si="12"/>
        <v>0</v>
      </c>
      <c r="N36" s="37">
        <f t="shared" si="12"/>
        <v>0</v>
      </c>
      <c r="O36" s="37" t="str">
        <f t="shared" si="12"/>
        <v>--</v>
      </c>
      <c r="P36" s="37">
        <f t="shared" si="12"/>
        <v>0</v>
      </c>
      <c r="Q36" s="37">
        <f t="shared" si="12"/>
        <v>0</v>
      </c>
      <c r="R36" s="37">
        <f t="shared" si="12"/>
        <v>0</v>
      </c>
      <c r="S36" s="37">
        <f t="shared" si="12"/>
        <v>0</v>
      </c>
      <c r="T36" s="37">
        <f t="shared" si="12"/>
        <v>0</v>
      </c>
      <c r="U36" s="37">
        <f t="shared" si="12"/>
        <v>0</v>
      </c>
    </row>
    <row r="37" spans="1:21" x14ac:dyDescent="0.2">
      <c r="C37" s="37">
        <f t="shared" ref="C37:U37" si="13">IFERROR(C18/C$25*100,"--")</f>
        <v>0</v>
      </c>
      <c r="D37" s="37">
        <f t="shared" si="13"/>
        <v>0</v>
      </c>
      <c r="E37" s="37">
        <f t="shared" si="13"/>
        <v>0</v>
      </c>
      <c r="F37" s="37">
        <f t="shared" si="13"/>
        <v>0</v>
      </c>
      <c r="G37" s="37">
        <f t="shared" si="13"/>
        <v>0</v>
      </c>
      <c r="H37" s="37">
        <f t="shared" si="13"/>
        <v>0</v>
      </c>
      <c r="I37" s="37">
        <f t="shared" si="13"/>
        <v>0</v>
      </c>
      <c r="J37" s="37">
        <f t="shared" si="13"/>
        <v>0</v>
      </c>
      <c r="K37" s="37">
        <f t="shared" si="13"/>
        <v>0</v>
      </c>
      <c r="L37" s="37">
        <f t="shared" si="13"/>
        <v>0</v>
      </c>
      <c r="M37" s="37">
        <f t="shared" si="13"/>
        <v>0</v>
      </c>
      <c r="N37" s="37">
        <f t="shared" si="13"/>
        <v>0</v>
      </c>
      <c r="O37" s="37" t="str">
        <f t="shared" si="13"/>
        <v>--</v>
      </c>
      <c r="P37" s="37">
        <f t="shared" si="13"/>
        <v>0</v>
      </c>
      <c r="Q37" s="37">
        <f t="shared" si="13"/>
        <v>0</v>
      </c>
      <c r="R37" s="37">
        <f t="shared" si="13"/>
        <v>0</v>
      </c>
      <c r="S37" s="37">
        <f t="shared" si="13"/>
        <v>0</v>
      </c>
      <c r="T37" s="37">
        <f t="shared" si="13"/>
        <v>0</v>
      </c>
      <c r="U37" s="37">
        <f t="shared" si="13"/>
        <v>0</v>
      </c>
    </row>
    <row r="38" spans="1:21" x14ac:dyDescent="0.2">
      <c r="C38" s="37">
        <f t="shared" ref="C38:U38" si="14">IFERROR(C19/C$25*100,"--")</f>
        <v>0</v>
      </c>
      <c r="D38" s="37">
        <f t="shared" si="14"/>
        <v>0</v>
      </c>
      <c r="E38" s="37">
        <f t="shared" si="14"/>
        <v>0</v>
      </c>
      <c r="F38" s="37">
        <f t="shared" si="14"/>
        <v>0</v>
      </c>
      <c r="G38" s="37">
        <f t="shared" si="14"/>
        <v>0</v>
      </c>
      <c r="H38" s="37">
        <f t="shared" si="14"/>
        <v>0</v>
      </c>
      <c r="I38" s="37">
        <f t="shared" si="14"/>
        <v>0</v>
      </c>
      <c r="J38" s="37">
        <f t="shared" si="14"/>
        <v>0</v>
      </c>
      <c r="K38" s="37">
        <f t="shared" si="14"/>
        <v>0</v>
      </c>
      <c r="L38" s="37">
        <f t="shared" si="14"/>
        <v>0</v>
      </c>
      <c r="M38" s="37">
        <f t="shared" si="14"/>
        <v>0</v>
      </c>
      <c r="N38" s="37">
        <f t="shared" si="14"/>
        <v>0</v>
      </c>
      <c r="O38" s="37" t="str">
        <f t="shared" si="14"/>
        <v>--</v>
      </c>
      <c r="P38" s="37">
        <f t="shared" si="14"/>
        <v>0</v>
      </c>
      <c r="Q38" s="37">
        <f t="shared" si="14"/>
        <v>0</v>
      </c>
      <c r="R38" s="37">
        <f t="shared" si="14"/>
        <v>0</v>
      </c>
      <c r="S38" s="37">
        <f t="shared" si="14"/>
        <v>0</v>
      </c>
      <c r="T38" s="37">
        <f t="shared" si="14"/>
        <v>0</v>
      </c>
      <c r="U38" s="37">
        <f t="shared" si="14"/>
        <v>0</v>
      </c>
    </row>
    <row r="39" spans="1:21" x14ac:dyDescent="0.2">
      <c r="C39" s="37">
        <f t="shared" ref="C39:U39" si="15">IFERROR(C20/C$25*100,"--")</f>
        <v>0</v>
      </c>
      <c r="D39" s="37">
        <f t="shared" si="15"/>
        <v>0</v>
      </c>
      <c r="E39" s="37">
        <f t="shared" si="15"/>
        <v>0</v>
      </c>
      <c r="F39" s="37">
        <f t="shared" si="15"/>
        <v>0</v>
      </c>
      <c r="G39" s="37">
        <f t="shared" si="15"/>
        <v>0</v>
      </c>
      <c r="H39" s="37">
        <f t="shared" si="15"/>
        <v>0</v>
      </c>
      <c r="I39" s="37">
        <f t="shared" si="15"/>
        <v>0</v>
      </c>
      <c r="J39" s="37">
        <f t="shared" si="15"/>
        <v>2.0733138772445646E-6</v>
      </c>
      <c r="K39" s="37">
        <f t="shared" si="15"/>
        <v>0</v>
      </c>
      <c r="L39" s="37">
        <f t="shared" si="15"/>
        <v>0</v>
      </c>
      <c r="M39" s="37">
        <f t="shared" si="15"/>
        <v>1.0174790110868415E-3</v>
      </c>
      <c r="N39" s="37">
        <f t="shared" si="15"/>
        <v>0</v>
      </c>
      <c r="O39" s="37" t="str">
        <f t="shared" si="15"/>
        <v>--</v>
      </c>
      <c r="P39" s="37">
        <f t="shared" si="15"/>
        <v>0</v>
      </c>
      <c r="Q39" s="37">
        <f t="shared" si="15"/>
        <v>0</v>
      </c>
      <c r="R39" s="37">
        <f t="shared" si="15"/>
        <v>0</v>
      </c>
      <c r="S39" s="37">
        <f t="shared" si="15"/>
        <v>0</v>
      </c>
      <c r="T39" s="37">
        <f t="shared" si="15"/>
        <v>0</v>
      </c>
      <c r="U39" s="37">
        <f t="shared" si="15"/>
        <v>8.1759938390530849E-5</v>
      </c>
    </row>
    <row r="40" spans="1:21" x14ac:dyDescent="0.2">
      <c r="C40" s="37">
        <f t="shared" ref="C40:U40" si="16">IFERROR(C21/C$25*100,"--")</f>
        <v>7.990889477805648E-5</v>
      </c>
      <c r="D40" s="37">
        <f t="shared" si="16"/>
        <v>0</v>
      </c>
      <c r="E40" s="37">
        <f t="shared" si="16"/>
        <v>0</v>
      </c>
      <c r="F40" s="37">
        <f t="shared" si="16"/>
        <v>0</v>
      </c>
      <c r="G40" s="37">
        <f t="shared" si="16"/>
        <v>0</v>
      </c>
      <c r="H40" s="37">
        <f t="shared" si="16"/>
        <v>0</v>
      </c>
      <c r="I40" s="37">
        <f t="shared" si="16"/>
        <v>0</v>
      </c>
      <c r="J40" s="37">
        <f t="shared" si="16"/>
        <v>0</v>
      </c>
      <c r="K40" s="37">
        <f t="shared" si="16"/>
        <v>0</v>
      </c>
      <c r="L40" s="37">
        <f t="shared" si="16"/>
        <v>0</v>
      </c>
      <c r="M40" s="37">
        <f t="shared" si="16"/>
        <v>0</v>
      </c>
      <c r="N40" s="37">
        <f t="shared" si="16"/>
        <v>0</v>
      </c>
      <c r="O40" s="37" t="str">
        <f t="shared" si="16"/>
        <v>--</v>
      </c>
      <c r="P40" s="37">
        <f t="shared" si="16"/>
        <v>0</v>
      </c>
      <c r="Q40" s="37">
        <f t="shared" si="16"/>
        <v>0</v>
      </c>
      <c r="R40" s="37">
        <f t="shared" si="16"/>
        <v>0</v>
      </c>
      <c r="S40" s="37">
        <f t="shared" si="16"/>
        <v>0</v>
      </c>
      <c r="T40" s="37">
        <f t="shared" si="16"/>
        <v>0</v>
      </c>
      <c r="U40" s="37">
        <f t="shared" si="16"/>
        <v>1.5026672285426118E-5</v>
      </c>
    </row>
    <row r="41" spans="1:21" x14ac:dyDescent="0.2">
      <c r="C41" s="37">
        <f t="shared" ref="C41:U41" si="17">IFERROR(C22/C$25*100,"--")</f>
        <v>7.990889477805648E-5</v>
      </c>
      <c r="D41" s="37">
        <f t="shared" si="17"/>
        <v>0</v>
      </c>
      <c r="E41" s="37">
        <f t="shared" si="17"/>
        <v>0</v>
      </c>
      <c r="F41" s="37">
        <f t="shared" si="17"/>
        <v>0</v>
      </c>
      <c r="G41" s="37">
        <f t="shared" si="17"/>
        <v>0</v>
      </c>
      <c r="H41" s="37">
        <f t="shared" si="17"/>
        <v>1.0261284143747125E-5</v>
      </c>
      <c r="I41" s="37">
        <f t="shared" si="17"/>
        <v>1.1623870216118116E-6</v>
      </c>
      <c r="J41" s="37">
        <f t="shared" si="17"/>
        <v>2.0733138772445646E-6</v>
      </c>
      <c r="K41" s="37">
        <f t="shared" si="17"/>
        <v>2.5558730256991162E-3</v>
      </c>
      <c r="L41" s="37">
        <f t="shared" si="17"/>
        <v>0</v>
      </c>
      <c r="M41" s="37">
        <f t="shared" si="17"/>
        <v>1.0177565053625926E-3</v>
      </c>
      <c r="N41" s="37">
        <f t="shared" si="17"/>
        <v>3.8232980257174602E-5</v>
      </c>
      <c r="O41" s="37" t="str">
        <f t="shared" si="17"/>
        <v>--</v>
      </c>
      <c r="P41" s="37">
        <f t="shared" si="17"/>
        <v>5.6086505855906301E-5</v>
      </c>
      <c r="Q41" s="37">
        <f t="shared" si="17"/>
        <v>6.26741421335882E-5</v>
      </c>
      <c r="R41" s="37">
        <f t="shared" si="17"/>
        <v>2.121226890495303E-4</v>
      </c>
      <c r="S41" s="37">
        <f t="shared" si="17"/>
        <v>1.7064332176321533E-4</v>
      </c>
      <c r="T41" s="37">
        <f t="shared" si="17"/>
        <v>7.9165046132778768E-4</v>
      </c>
      <c r="U41" s="37">
        <f t="shared" si="17"/>
        <v>4.0280596718835868</v>
      </c>
    </row>
    <row r="42" spans="1:21" x14ac:dyDescent="0.2">
      <c r="B42" s="35" t="s">
        <v>79</v>
      </c>
      <c r="C42" s="37">
        <f t="shared" ref="C42:U42" si="18">IFERROR(C23/C$25*100,"--")</f>
        <v>61.733700255516943</v>
      </c>
      <c r="D42" s="37">
        <f t="shared" si="18"/>
        <v>50.034104736387206</v>
      </c>
      <c r="E42" s="37">
        <f t="shared" si="18"/>
        <v>63.016709085027202</v>
      </c>
      <c r="F42" s="37">
        <f t="shared" si="18"/>
        <v>70.214689990540535</v>
      </c>
      <c r="G42" s="37">
        <f t="shared" si="18"/>
        <v>67.503298989998413</v>
      </c>
      <c r="H42" s="37">
        <f t="shared" si="18"/>
        <v>72.524867124108567</v>
      </c>
      <c r="I42" s="37">
        <f t="shared" si="18"/>
        <v>74.701436258480769</v>
      </c>
      <c r="J42" s="37">
        <f t="shared" si="18"/>
        <v>74.56534637534071</v>
      </c>
      <c r="K42" s="37">
        <f t="shared" si="18"/>
        <v>73.072800965535592</v>
      </c>
      <c r="L42" s="37">
        <f t="shared" si="18"/>
        <v>67.51602087522329</v>
      </c>
      <c r="M42" s="37">
        <f t="shared" si="18"/>
        <v>69.738508319641895</v>
      </c>
      <c r="N42" s="37">
        <f t="shared" si="18"/>
        <v>67.441482637833758</v>
      </c>
      <c r="O42" s="37">
        <f t="shared" si="18"/>
        <v>36.753565539968932</v>
      </c>
      <c r="P42" s="37">
        <f t="shared" si="18"/>
        <v>64.816360154865265</v>
      </c>
      <c r="Q42" s="37">
        <f t="shared" si="18"/>
        <v>70.63320404585167</v>
      </c>
      <c r="R42" s="37">
        <f t="shared" si="18"/>
        <v>65.643859354060993</v>
      </c>
      <c r="S42" s="37">
        <f t="shared" si="18"/>
        <v>67.866717813722857</v>
      </c>
      <c r="T42" s="37">
        <f t="shared" si="18"/>
        <v>66.95911025311419</v>
      </c>
      <c r="U42" s="37">
        <f t="shared" si="18"/>
        <v>66.016888853056528</v>
      </c>
    </row>
    <row r="43" spans="1:21" x14ac:dyDescent="0.2">
      <c r="A43" s="105"/>
      <c r="B43" s="35" t="s">
        <v>80</v>
      </c>
      <c r="C43" s="37">
        <f t="shared" ref="C43:U43" si="19">IFERROR(C24/C$25*100,"--")</f>
        <v>38.266299744483049</v>
      </c>
      <c r="D43" s="37">
        <f t="shared" si="19"/>
        <v>49.965895263612786</v>
      </c>
      <c r="E43" s="37">
        <f t="shared" si="19"/>
        <v>36.983290914972791</v>
      </c>
      <c r="F43" s="37">
        <f t="shared" si="19"/>
        <v>29.785310009459458</v>
      </c>
      <c r="G43" s="37">
        <f t="shared" si="19"/>
        <v>32.49670101000158</v>
      </c>
      <c r="H43" s="37">
        <f t="shared" si="19"/>
        <v>27.475132875891429</v>
      </c>
      <c r="I43" s="37">
        <f t="shared" si="19"/>
        <v>25.298563741519231</v>
      </c>
      <c r="J43" s="37">
        <f t="shared" si="19"/>
        <v>25.43465362465928</v>
      </c>
      <c r="K43" s="37">
        <f t="shared" si="19"/>
        <v>26.927199034464412</v>
      </c>
      <c r="L43" s="37">
        <f t="shared" si="19"/>
        <v>32.48397912477671</v>
      </c>
      <c r="M43" s="37">
        <f t="shared" si="19"/>
        <v>30.261491680358105</v>
      </c>
      <c r="N43" s="37">
        <f t="shared" si="19"/>
        <v>32.558517362166242</v>
      </c>
      <c r="O43" s="37">
        <f t="shared" si="19"/>
        <v>63.246434460031075</v>
      </c>
      <c r="P43" s="37">
        <f t="shared" si="19"/>
        <v>35.183639845134742</v>
      </c>
      <c r="Q43" s="37">
        <f t="shared" si="19"/>
        <v>29.366795954148323</v>
      </c>
      <c r="R43" s="37">
        <f t="shared" si="19"/>
        <v>34.356140645939007</v>
      </c>
      <c r="S43" s="37">
        <f t="shared" si="19"/>
        <v>32.13328218627715</v>
      </c>
      <c r="T43" s="37">
        <f t="shared" si="19"/>
        <v>33.04088974688581</v>
      </c>
      <c r="U43" s="37">
        <f t="shared" si="19"/>
        <v>36.091179189228193</v>
      </c>
    </row>
    <row r="44" spans="1:21" x14ac:dyDescent="0.2">
      <c r="A44" s="105"/>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30</v>
      </c>
      <c r="C47" s="38" t="s">
        <v>28</v>
      </c>
      <c r="D47" s="39">
        <f>IFERROR(IF(C9=0,"--",(D9/C9)*100-100),"--")</f>
        <v>146.49397142917294</v>
      </c>
      <c r="E47" s="39">
        <f t="shared" ref="E47:T47" si="21">IFERROR(IF(D9=0,"--",(E9/D9)*100-100),"--")</f>
        <v>41.396089104646194</v>
      </c>
      <c r="F47" s="39">
        <f t="shared" si="21"/>
        <v>512.75491090984247</v>
      </c>
      <c r="G47" s="39">
        <f t="shared" si="21"/>
        <v>3.8452031907770134</v>
      </c>
      <c r="H47" s="39">
        <f t="shared" si="21"/>
        <v>-23.90745938770263</v>
      </c>
      <c r="I47" s="39">
        <f t="shared" si="21"/>
        <v>5.1149839730152848</v>
      </c>
      <c r="J47" s="39">
        <f t="shared" si="21"/>
        <v>4.1306008919558508</v>
      </c>
      <c r="K47" s="39">
        <f t="shared" si="21"/>
        <v>-42.463151986249393</v>
      </c>
      <c r="L47" s="39">
        <f t="shared" si="21"/>
        <v>-14.698852062345651</v>
      </c>
      <c r="M47" s="39">
        <f t="shared" si="21"/>
        <v>91.373398570810309</v>
      </c>
      <c r="N47" s="39">
        <f t="shared" si="21"/>
        <v>-35.844996975725934</v>
      </c>
      <c r="O47" s="39">
        <f t="shared" si="21"/>
        <v>-100</v>
      </c>
      <c r="P47" s="39" t="str">
        <f t="shared" si="21"/>
        <v>--</v>
      </c>
      <c r="Q47" s="39">
        <f t="shared" si="21"/>
        <v>30.379134922999071</v>
      </c>
      <c r="R47" s="39">
        <f t="shared" si="21"/>
        <v>-26.123321049527178</v>
      </c>
      <c r="S47" s="39">
        <f t="shared" si="21"/>
        <v>-24.19861607675152</v>
      </c>
      <c r="T47" s="39">
        <f t="shared" si="21"/>
        <v>11.512476400881226</v>
      </c>
      <c r="U47" s="39">
        <f>IFERROR(POWER(T9/C9,1/21)*100-100,"--")</f>
        <v>12.656894600014752</v>
      </c>
    </row>
    <row r="48" spans="1:21" x14ac:dyDescent="0.2">
      <c r="B48" s="1" t="s">
        <v>29</v>
      </c>
      <c r="C48" s="38" t="s">
        <v>28</v>
      </c>
      <c r="D48" s="39">
        <f t="shared" ref="D48:T48" si="22">IFERROR(IF(C10=0,"--",(D10/C10)*100-100),"--")</f>
        <v>39.135825179012585</v>
      </c>
      <c r="E48" s="39">
        <f t="shared" si="22"/>
        <v>43.401868742386142</v>
      </c>
      <c r="F48" s="39">
        <f t="shared" si="22"/>
        <v>5.4823022619245023</v>
      </c>
      <c r="G48" s="39">
        <f t="shared" si="22"/>
        <v>-21.964669121661601</v>
      </c>
      <c r="H48" s="39">
        <f t="shared" si="22"/>
        <v>-42.848402340418865</v>
      </c>
      <c r="I48" s="39">
        <f t="shared" si="22"/>
        <v>-5.7153001539409161</v>
      </c>
      <c r="J48" s="39">
        <f t="shared" si="22"/>
        <v>-4.5448368016681115</v>
      </c>
      <c r="K48" s="39">
        <f t="shared" si="22"/>
        <v>-40.758992428815944</v>
      </c>
      <c r="L48" s="39">
        <f t="shared" si="22"/>
        <v>56.612943761256531</v>
      </c>
      <c r="M48" s="39">
        <f t="shared" si="22"/>
        <v>22.081202256450766</v>
      </c>
      <c r="N48" s="39">
        <f t="shared" si="22"/>
        <v>-51.767766670425566</v>
      </c>
      <c r="O48" s="39">
        <f t="shared" si="22"/>
        <v>38.558322680052811</v>
      </c>
      <c r="P48" s="39">
        <f t="shared" si="22"/>
        <v>1.6393845597047374</v>
      </c>
      <c r="Q48" s="39">
        <f t="shared" si="22"/>
        <v>-33.449639163850435</v>
      </c>
      <c r="R48" s="39">
        <f t="shared" si="22"/>
        <v>-6.4166185174257038</v>
      </c>
      <c r="S48" s="39">
        <f t="shared" si="22"/>
        <v>-23.73492674266285</v>
      </c>
      <c r="T48" s="39">
        <f t="shared" si="22"/>
        <v>0.28678602749469917</v>
      </c>
      <c r="U48" s="39">
        <f t="shared" ref="U48:U63" si="23">IFERROR(POWER(T10/C10,1/21)*100-100,"--")</f>
        <v>-5.4303944033918299</v>
      </c>
    </row>
    <row r="49" spans="1:21" x14ac:dyDescent="0.2">
      <c r="B49" s="1" t="s">
        <v>32</v>
      </c>
      <c r="C49" s="38" t="s">
        <v>28</v>
      </c>
      <c r="D49" s="39">
        <f t="shared" ref="D49:T49" si="24">IFERROR(IF(C11=0,"--",(D11/C11)*100-100),"--")</f>
        <v>205.86614492807558</v>
      </c>
      <c r="E49" s="39">
        <f t="shared" si="24"/>
        <v>135.40015606966818</v>
      </c>
      <c r="F49" s="39">
        <f t="shared" si="24"/>
        <v>55.111643296728431</v>
      </c>
      <c r="G49" s="39">
        <f t="shared" si="24"/>
        <v>-50.045150859685194</v>
      </c>
      <c r="H49" s="39">
        <f t="shared" si="24"/>
        <v>-39.697777266790936</v>
      </c>
      <c r="I49" s="39">
        <f t="shared" si="24"/>
        <v>-25.321033938562394</v>
      </c>
      <c r="J49" s="39">
        <f t="shared" si="24"/>
        <v>-11.022172774970244</v>
      </c>
      <c r="K49" s="39">
        <f t="shared" si="24"/>
        <v>-33.099162526934236</v>
      </c>
      <c r="L49" s="39">
        <f t="shared" si="24"/>
        <v>-12.691815523924348</v>
      </c>
      <c r="M49" s="39">
        <f t="shared" si="24"/>
        <v>193.40438379200862</v>
      </c>
      <c r="N49" s="39">
        <f t="shared" si="24"/>
        <v>-61.793807896801461</v>
      </c>
      <c r="O49" s="39">
        <f t="shared" si="24"/>
        <v>-100</v>
      </c>
      <c r="P49" s="39" t="str">
        <f t="shared" si="24"/>
        <v>--</v>
      </c>
      <c r="Q49" s="39">
        <f t="shared" si="24"/>
        <v>30.959138624213153</v>
      </c>
      <c r="R49" s="39">
        <f t="shared" si="24"/>
        <v>-3.7363822949180445</v>
      </c>
      <c r="S49" s="39">
        <f t="shared" si="24"/>
        <v>-39.938615868150137</v>
      </c>
      <c r="T49" s="39">
        <f t="shared" si="24"/>
        <v>-7.4874321806710498</v>
      </c>
      <c r="U49" s="39">
        <f t="shared" si="23"/>
        <v>0.99131553168999176</v>
      </c>
    </row>
    <row r="50" spans="1:21" x14ac:dyDescent="0.2">
      <c r="B50" s="1" t="s">
        <v>36</v>
      </c>
      <c r="C50" s="38" t="s">
        <v>28</v>
      </c>
      <c r="D50" s="39">
        <f t="shared" ref="D50:T50" si="25">IFERROR(IF(C12=0,"--",(D12/C12)*100-100),"--")</f>
        <v>270.70788430588931</v>
      </c>
      <c r="E50" s="39">
        <f t="shared" si="25"/>
        <v>2.7920317741329228</v>
      </c>
      <c r="F50" s="39">
        <f t="shared" si="25"/>
        <v>16.418125039729944</v>
      </c>
      <c r="G50" s="39">
        <f t="shared" si="25"/>
        <v>35.603802586452531</v>
      </c>
      <c r="H50" s="39">
        <f t="shared" si="25"/>
        <v>-13.723366011154312</v>
      </c>
      <c r="I50" s="39">
        <f t="shared" si="25"/>
        <v>54.577536947631756</v>
      </c>
      <c r="J50" s="39">
        <f t="shared" si="25"/>
        <v>86.429735161454744</v>
      </c>
      <c r="K50" s="39">
        <f t="shared" si="25"/>
        <v>-26.919948624430106</v>
      </c>
      <c r="L50" s="39">
        <f t="shared" si="25"/>
        <v>76.128677473784307</v>
      </c>
      <c r="M50" s="39">
        <f t="shared" si="25"/>
        <v>0.87180676403974644</v>
      </c>
      <c r="N50" s="39">
        <f t="shared" si="25"/>
        <v>10.965039253465775</v>
      </c>
      <c r="O50" s="39">
        <f t="shared" si="25"/>
        <v>7.2601748048783747</v>
      </c>
      <c r="P50" s="39">
        <f t="shared" si="25"/>
        <v>1.0720108713544647</v>
      </c>
      <c r="Q50" s="39">
        <f t="shared" si="25"/>
        <v>4.3800390023535556</v>
      </c>
      <c r="R50" s="39">
        <f t="shared" si="25"/>
        <v>-33.626908478071343</v>
      </c>
      <c r="S50" s="39">
        <f t="shared" si="25"/>
        <v>-23.693126042207524</v>
      </c>
      <c r="T50" s="39">
        <f t="shared" si="25"/>
        <v>4.0470513707570461</v>
      </c>
      <c r="U50" s="39">
        <f t="shared" si="23"/>
        <v>12.928759857071753</v>
      </c>
    </row>
    <row r="51" spans="1:21" x14ac:dyDescent="0.2">
      <c r="B51" s="1" t="s">
        <v>34</v>
      </c>
      <c r="C51" s="38" t="s">
        <v>28</v>
      </c>
      <c r="D51" s="39">
        <f t="shared" ref="D51:T51" si="26">IFERROR(IF(C13=0,"--",(D13/C13)*100-100),"--")</f>
        <v>10.927179030619172</v>
      </c>
      <c r="E51" s="39">
        <f t="shared" si="26"/>
        <v>24.286038002453438</v>
      </c>
      <c r="F51" s="39">
        <f t="shared" si="26"/>
        <v>-15.103902792710471</v>
      </c>
      <c r="G51" s="39">
        <f t="shared" si="26"/>
        <v>4.7476451886217461</v>
      </c>
      <c r="H51" s="39">
        <f t="shared" si="26"/>
        <v>74.352705598673793</v>
      </c>
      <c r="I51" s="39">
        <f t="shared" si="26"/>
        <v>30.203806955689885</v>
      </c>
      <c r="J51" s="39">
        <f t="shared" si="26"/>
        <v>-30.947476351978864</v>
      </c>
      <c r="K51" s="39">
        <f t="shared" si="26"/>
        <v>-9.6566739927271215</v>
      </c>
      <c r="L51" s="39">
        <f t="shared" si="26"/>
        <v>60.606070219811329</v>
      </c>
      <c r="M51" s="39">
        <f t="shared" si="26"/>
        <v>19.373256444468595</v>
      </c>
      <c r="N51" s="39">
        <f t="shared" si="26"/>
        <v>-21.85397840233</v>
      </c>
      <c r="O51" s="39">
        <f t="shared" si="26"/>
        <v>5.970101251912979</v>
      </c>
      <c r="P51" s="39">
        <f t="shared" si="26"/>
        <v>-0.39861294840520145</v>
      </c>
      <c r="Q51" s="39">
        <f t="shared" si="26"/>
        <v>12.498829480864288</v>
      </c>
      <c r="R51" s="39">
        <f t="shared" si="26"/>
        <v>-5.5464820292813357</v>
      </c>
      <c r="S51" s="39">
        <f t="shared" si="26"/>
        <v>-0.30830585679947831</v>
      </c>
      <c r="T51" s="39">
        <f t="shared" si="26"/>
        <v>-18.240705673012712</v>
      </c>
      <c r="U51" s="39">
        <f t="shared" si="23"/>
        <v>4.2112552465103619</v>
      </c>
    </row>
    <row r="52" spans="1:21" x14ac:dyDescent="0.2">
      <c r="B52" s="1" t="s">
        <v>44</v>
      </c>
      <c r="C52" s="38" t="s">
        <v>28</v>
      </c>
      <c r="D52" s="39">
        <f t="shared" ref="D52:T52" si="27">IFERROR(IF(C14=0,"--",(D14/C14)*100-100),"--")</f>
        <v>3808.2933333333335</v>
      </c>
      <c r="E52" s="39">
        <f t="shared" si="27"/>
        <v>59.77886340841016</v>
      </c>
      <c r="F52" s="39">
        <f t="shared" si="27"/>
        <v>216.59346595579774</v>
      </c>
      <c r="G52" s="39">
        <f t="shared" si="27"/>
        <v>94.851883924259965</v>
      </c>
      <c r="H52" s="39">
        <f t="shared" si="27"/>
        <v>-41.220167120198205</v>
      </c>
      <c r="I52" s="39">
        <f t="shared" si="27"/>
        <v>89.5569214028055</v>
      </c>
      <c r="J52" s="39">
        <f t="shared" si="27"/>
        <v>42.984034955724439</v>
      </c>
      <c r="K52" s="39">
        <f t="shared" si="27"/>
        <v>-48.276536309208019</v>
      </c>
      <c r="L52" s="39">
        <f t="shared" si="27"/>
        <v>174.1252619950688</v>
      </c>
      <c r="M52" s="39">
        <f t="shared" si="27"/>
        <v>63.460844228238642</v>
      </c>
      <c r="N52" s="39">
        <f t="shared" si="27"/>
        <v>22.017613160638817</v>
      </c>
      <c r="O52" s="39">
        <f t="shared" si="27"/>
        <v>14.229305673395103</v>
      </c>
      <c r="P52" s="39">
        <f t="shared" si="27"/>
        <v>-1.2912814960088781E-3</v>
      </c>
      <c r="Q52" s="39">
        <f t="shared" si="27"/>
        <v>-0.78231147483872121</v>
      </c>
      <c r="R52" s="39">
        <f t="shared" si="27"/>
        <v>-32.512307457248752</v>
      </c>
      <c r="S52" s="39">
        <f t="shared" si="27"/>
        <v>38.521345750536369</v>
      </c>
      <c r="T52" s="39">
        <f t="shared" si="27"/>
        <v>-0.68475072973564011</v>
      </c>
      <c r="U52" s="39">
        <f t="shared" si="23"/>
        <v>42.992206972586644</v>
      </c>
    </row>
    <row r="53" spans="1:21" x14ac:dyDescent="0.2">
      <c r="C53" s="38" t="s">
        <v>28</v>
      </c>
      <c r="D53" s="39">
        <f t="shared" ref="D53:T53" si="28">IFERROR(IF(C15=0,"--",(D15/C15)*100-100),"--")</f>
        <v>2237.4421942273957</v>
      </c>
      <c r="E53" s="39">
        <f t="shared" si="28"/>
        <v>145.87907027513802</v>
      </c>
      <c r="F53" s="39">
        <f t="shared" si="28"/>
        <v>153.55315583276914</v>
      </c>
      <c r="G53" s="39">
        <f t="shared" si="28"/>
        <v>53.160413903588847</v>
      </c>
      <c r="H53" s="39">
        <f t="shared" si="28"/>
        <v>-36.513805384975363</v>
      </c>
      <c r="I53" s="39">
        <f t="shared" si="28"/>
        <v>81.895844470078487</v>
      </c>
      <c r="J53" s="39">
        <f t="shared" si="28"/>
        <v>39.026753392510329</v>
      </c>
      <c r="K53" s="39">
        <f t="shared" si="28"/>
        <v>6.59425214157325</v>
      </c>
      <c r="L53" s="39">
        <f t="shared" si="28"/>
        <v>39.315183447170256</v>
      </c>
      <c r="M53" s="39">
        <f t="shared" si="28"/>
        <v>76.968222017043786</v>
      </c>
      <c r="N53" s="39">
        <f t="shared" si="28"/>
        <v>17.145210472403562</v>
      </c>
      <c r="O53" s="39" t="str">
        <f t="shared" si="28"/>
        <v>--</v>
      </c>
      <c r="P53" s="39" t="str">
        <f t="shared" si="28"/>
        <v>--</v>
      </c>
      <c r="Q53" s="39">
        <f t="shared" si="28"/>
        <v>-2.4687319424942444</v>
      </c>
      <c r="R53" s="39">
        <f t="shared" si="28"/>
        <v>-30.031086260353803</v>
      </c>
      <c r="S53" s="39">
        <f t="shared" si="28"/>
        <v>42.750334329968382</v>
      </c>
      <c r="T53" s="39">
        <f t="shared" si="28"/>
        <v>13.843983517193152</v>
      </c>
      <c r="U53" s="39">
        <f t="shared" si="23"/>
        <v>40.911269918118563</v>
      </c>
    </row>
    <row r="54" spans="1:21" x14ac:dyDescent="0.2">
      <c r="C54" s="38" t="s">
        <v>28</v>
      </c>
      <c r="D54" s="39" t="str">
        <f t="shared" ref="D54:T54" si="29">IFERROR(IF(C16=0,"--",(D16/C16)*100-100),"--")</f>
        <v>--</v>
      </c>
      <c r="E54" s="39" t="str">
        <f t="shared" si="29"/>
        <v>--</v>
      </c>
      <c r="F54" s="39" t="str">
        <f t="shared" si="29"/>
        <v>--</v>
      </c>
      <c r="G54" s="39" t="str">
        <f t="shared" si="29"/>
        <v>--</v>
      </c>
      <c r="H54" s="39" t="str">
        <f t="shared" si="29"/>
        <v>--</v>
      </c>
      <c r="I54" s="39">
        <f t="shared" si="29"/>
        <v>-89.010989010989007</v>
      </c>
      <c r="J54" s="39">
        <f t="shared" si="29"/>
        <v>-100</v>
      </c>
      <c r="K54" s="39" t="str">
        <f t="shared" si="29"/>
        <v>--</v>
      </c>
      <c r="L54" s="39">
        <f t="shared" si="29"/>
        <v>-100</v>
      </c>
      <c r="M54" s="39" t="str">
        <f t="shared" si="29"/>
        <v>--</v>
      </c>
      <c r="N54" s="39">
        <f t="shared" si="29"/>
        <v>8766.6666666666679</v>
      </c>
      <c r="O54" s="39" t="str">
        <f t="shared" si="29"/>
        <v>--</v>
      </c>
      <c r="P54" s="39" t="str">
        <f t="shared" si="29"/>
        <v>--</v>
      </c>
      <c r="Q54" s="39">
        <f t="shared" si="29"/>
        <v>18.823529411764682</v>
      </c>
      <c r="R54" s="39">
        <f t="shared" si="29"/>
        <v>189.43894389438947</v>
      </c>
      <c r="S54" s="39">
        <f t="shared" si="29"/>
        <v>-40.421892816419614</v>
      </c>
      <c r="T54" s="39">
        <f t="shared" si="29"/>
        <v>382.29665071770336</v>
      </c>
      <c r="U54" s="39" t="str">
        <f t="shared" si="23"/>
        <v>--</v>
      </c>
    </row>
    <row r="55" spans="1:21" x14ac:dyDescent="0.2">
      <c r="C55" s="38" t="s">
        <v>28</v>
      </c>
      <c r="D55" s="39" t="str">
        <f t="shared" ref="D55:T55" si="30">IFERROR(IF(C17=0,"--",(D17/C17)*100-100),"--")</f>
        <v>--</v>
      </c>
      <c r="E55" s="39" t="str">
        <f t="shared" si="30"/>
        <v>--</v>
      </c>
      <c r="F55" s="39" t="str">
        <f t="shared" si="30"/>
        <v>--</v>
      </c>
      <c r="G55" s="39" t="str">
        <f t="shared" si="30"/>
        <v>--</v>
      </c>
      <c r="H55" s="39" t="str">
        <f t="shared" si="30"/>
        <v>--</v>
      </c>
      <c r="I55" s="39" t="str">
        <f t="shared" si="30"/>
        <v>--</v>
      </c>
      <c r="J55" s="39" t="str">
        <f t="shared" si="30"/>
        <v>--</v>
      </c>
      <c r="K55" s="39" t="str">
        <f t="shared" si="30"/>
        <v>--</v>
      </c>
      <c r="L55" s="39" t="str">
        <f t="shared" si="30"/>
        <v>--</v>
      </c>
      <c r="M55" s="39" t="str">
        <f t="shared" si="30"/>
        <v>--</v>
      </c>
      <c r="N55" s="39" t="str">
        <f t="shared" si="30"/>
        <v>--</v>
      </c>
      <c r="O55" s="39" t="str">
        <f t="shared" si="30"/>
        <v>--</v>
      </c>
      <c r="P55" s="39" t="str">
        <f t="shared" si="30"/>
        <v>--</v>
      </c>
      <c r="Q55" s="39" t="str">
        <f t="shared" si="30"/>
        <v>--</v>
      </c>
      <c r="R55" s="39" t="str">
        <f t="shared" si="30"/>
        <v>--</v>
      </c>
      <c r="S55" s="39" t="str">
        <f t="shared" si="30"/>
        <v>--</v>
      </c>
      <c r="T55" s="39" t="str">
        <f t="shared" si="30"/>
        <v>--</v>
      </c>
      <c r="U55" s="39" t="str">
        <f t="shared" si="23"/>
        <v>--</v>
      </c>
    </row>
    <row r="56" spans="1:21" x14ac:dyDescent="0.2">
      <c r="C56" s="38" t="s">
        <v>28</v>
      </c>
      <c r="D56" s="39" t="str">
        <f t="shared" ref="D56:T56" si="31">IFERROR(IF(C18=0,"--",(D18/C18)*100-100),"--")</f>
        <v>--</v>
      </c>
      <c r="E56" s="39" t="str">
        <f t="shared" si="31"/>
        <v>--</v>
      </c>
      <c r="F56" s="39" t="str">
        <f t="shared" si="31"/>
        <v>--</v>
      </c>
      <c r="G56" s="39" t="str">
        <f t="shared" si="31"/>
        <v>--</v>
      </c>
      <c r="H56" s="39" t="str">
        <f t="shared" si="31"/>
        <v>--</v>
      </c>
      <c r="I56" s="39" t="str">
        <f t="shared" si="31"/>
        <v>--</v>
      </c>
      <c r="J56" s="39" t="str">
        <f t="shared" si="31"/>
        <v>--</v>
      </c>
      <c r="K56" s="39" t="str">
        <f t="shared" si="31"/>
        <v>--</v>
      </c>
      <c r="L56" s="39" t="str">
        <f t="shared" si="31"/>
        <v>--</v>
      </c>
      <c r="M56" s="39" t="str">
        <f t="shared" si="31"/>
        <v>--</v>
      </c>
      <c r="N56" s="39" t="str">
        <f t="shared" si="31"/>
        <v>--</v>
      </c>
      <c r="O56" s="39" t="str">
        <f t="shared" si="31"/>
        <v>--</v>
      </c>
      <c r="P56" s="39" t="str">
        <f t="shared" si="31"/>
        <v>--</v>
      </c>
      <c r="Q56" s="39" t="str">
        <f t="shared" si="31"/>
        <v>--</v>
      </c>
      <c r="R56" s="39" t="str">
        <f t="shared" si="31"/>
        <v>--</v>
      </c>
      <c r="S56" s="39" t="str">
        <f t="shared" si="31"/>
        <v>--</v>
      </c>
      <c r="T56" s="39" t="str">
        <f t="shared" si="31"/>
        <v>--</v>
      </c>
      <c r="U56" s="39" t="str">
        <f t="shared" si="23"/>
        <v>--</v>
      </c>
    </row>
    <row r="57" spans="1:21" x14ac:dyDescent="0.2">
      <c r="C57" s="38" t="s">
        <v>28</v>
      </c>
      <c r="D57" s="39" t="str">
        <f t="shared" ref="D57:T57" si="32">IFERROR(IF(C19=0,"--",(D19/C19)*100-100),"--")</f>
        <v>--</v>
      </c>
      <c r="E57" s="39" t="str">
        <f t="shared" si="32"/>
        <v>--</v>
      </c>
      <c r="F57" s="39" t="str">
        <f t="shared" si="32"/>
        <v>--</v>
      </c>
      <c r="G57" s="39" t="str">
        <f t="shared" si="32"/>
        <v>--</v>
      </c>
      <c r="H57" s="39" t="str">
        <f t="shared" si="32"/>
        <v>--</v>
      </c>
      <c r="I57" s="39" t="str">
        <f t="shared" si="32"/>
        <v>--</v>
      </c>
      <c r="J57" s="39" t="str">
        <f t="shared" si="32"/>
        <v>--</v>
      </c>
      <c r="K57" s="39" t="str">
        <f t="shared" si="32"/>
        <v>--</v>
      </c>
      <c r="L57" s="39" t="str">
        <f t="shared" si="32"/>
        <v>--</v>
      </c>
      <c r="M57" s="39" t="str">
        <f t="shared" si="32"/>
        <v>--</v>
      </c>
      <c r="N57" s="39" t="str">
        <f t="shared" si="32"/>
        <v>--</v>
      </c>
      <c r="O57" s="39" t="str">
        <f t="shared" si="32"/>
        <v>--</v>
      </c>
      <c r="P57" s="39" t="str">
        <f t="shared" si="32"/>
        <v>--</v>
      </c>
      <c r="Q57" s="39" t="str">
        <f t="shared" si="32"/>
        <v>--</v>
      </c>
      <c r="R57" s="39" t="str">
        <f t="shared" si="32"/>
        <v>--</v>
      </c>
      <c r="S57" s="39" t="str">
        <f t="shared" si="32"/>
        <v>--</v>
      </c>
      <c r="T57" s="39" t="str">
        <f t="shared" si="32"/>
        <v>--</v>
      </c>
      <c r="U57" s="39" t="str">
        <f t="shared" si="23"/>
        <v>--</v>
      </c>
    </row>
    <row r="58" spans="1:21" x14ac:dyDescent="0.2">
      <c r="C58" s="38" t="s">
        <v>28</v>
      </c>
      <c r="D58" s="39" t="str">
        <f t="shared" ref="D58:T58" si="33">IFERROR(IF(C20=0,"--",(D20/C20)*100-100),"--")</f>
        <v>--</v>
      </c>
      <c r="E58" s="39" t="str">
        <f t="shared" si="33"/>
        <v>--</v>
      </c>
      <c r="F58" s="39" t="str">
        <f t="shared" si="33"/>
        <v>--</v>
      </c>
      <c r="G58" s="39" t="str">
        <f t="shared" si="33"/>
        <v>--</v>
      </c>
      <c r="H58" s="39" t="str">
        <f t="shared" si="33"/>
        <v>--</v>
      </c>
      <c r="I58" s="39" t="str">
        <f t="shared" si="33"/>
        <v>--</v>
      </c>
      <c r="J58" s="39" t="str">
        <f t="shared" si="33"/>
        <v>--</v>
      </c>
      <c r="K58" s="39">
        <f t="shared" si="33"/>
        <v>-100</v>
      </c>
      <c r="L58" s="39" t="str">
        <f t="shared" si="33"/>
        <v>--</v>
      </c>
      <c r="M58" s="39" t="str">
        <f t="shared" si="33"/>
        <v>--</v>
      </c>
      <c r="N58" s="39">
        <f t="shared" si="33"/>
        <v>-100</v>
      </c>
      <c r="O58" s="39" t="str">
        <f t="shared" si="33"/>
        <v>--</v>
      </c>
      <c r="P58" s="39" t="str">
        <f t="shared" si="33"/>
        <v>--</v>
      </c>
      <c r="Q58" s="39" t="str">
        <f t="shared" si="33"/>
        <v>--</v>
      </c>
      <c r="R58" s="39" t="str">
        <f t="shared" si="33"/>
        <v>--</v>
      </c>
      <c r="S58" s="39" t="str">
        <f t="shared" si="33"/>
        <v>--</v>
      </c>
      <c r="T58" s="39" t="str">
        <f t="shared" si="33"/>
        <v>--</v>
      </c>
      <c r="U58" s="39" t="str">
        <f t="shared" si="23"/>
        <v>--</v>
      </c>
    </row>
    <row r="59" spans="1:21" x14ac:dyDescent="0.2">
      <c r="C59" s="38" t="s">
        <v>28</v>
      </c>
      <c r="D59" s="39">
        <f t="shared" ref="D59:T59" si="34">IFERROR(IF(C21=0,"--",(D21/C21)*100-100),"--")</f>
        <v>-100</v>
      </c>
      <c r="E59" s="39" t="str">
        <f t="shared" si="34"/>
        <v>--</v>
      </c>
      <c r="F59" s="39" t="str">
        <f t="shared" si="34"/>
        <v>--</v>
      </c>
      <c r="G59" s="39" t="str">
        <f t="shared" si="34"/>
        <v>--</v>
      </c>
      <c r="H59" s="39" t="str">
        <f t="shared" si="34"/>
        <v>--</v>
      </c>
      <c r="I59" s="39" t="str">
        <f t="shared" si="34"/>
        <v>--</v>
      </c>
      <c r="J59" s="39" t="str">
        <f t="shared" si="34"/>
        <v>--</v>
      </c>
      <c r="K59" s="39" t="str">
        <f t="shared" si="34"/>
        <v>--</v>
      </c>
      <c r="L59" s="39" t="str">
        <f t="shared" si="34"/>
        <v>--</v>
      </c>
      <c r="M59" s="39" t="str">
        <f t="shared" si="34"/>
        <v>--</v>
      </c>
      <c r="N59" s="39" t="str">
        <f t="shared" si="34"/>
        <v>--</v>
      </c>
      <c r="O59" s="39" t="str">
        <f t="shared" si="34"/>
        <v>--</v>
      </c>
      <c r="P59" s="39" t="str">
        <f t="shared" si="34"/>
        <v>--</v>
      </c>
      <c r="Q59" s="39" t="str">
        <f t="shared" si="34"/>
        <v>--</v>
      </c>
      <c r="R59" s="39" t="str">
        <f t="shared" si="34"/>
        <v>--</v>
      </c>
      <c r="S59" s="39" t="str">
        <f t="shared" si="34"/>
        <v>--</v>
      </c>
      <c r="T59" s="39" t="str">
        <f t="shared" si="34"/>
        <v>--</v>
      </c>
      <c r="U59" s="39">
        <f t="shared" si="23"/>
        <v>-100</v>
      </c>
    </row>
    <row r="60" spans="1:21" x14ac:dyDescent="0.2">
      <c r="C60" s="38" t="s">
        <v>28</v>
      </c>
      <c r="D60" s="39">
        <f t="shared" ref="D60:T60" si="35">IFERROR(IF(C22=0,"--",(D22/C22)*100-100),"--")</f>
        <v>-100</v>
      </c>
      <c r="E60" s="39" t="str">
        <f t="shared" si="35"/>
        <v>--</v>
      </c>
      <c r="F60" s="39" t="str">
        <f t="shared" si="35"/>
        <v>--</v>
      </c>
      <c r="G60" s="39" t="str">
        <f t="shared" si="35"/>
        <v>--</v>
      </c>
      <c r="H60" s="39" t="str">
        <f t="shared" si="35"/>
        <v>--</v>
      </c>
      <c r="I60" s="39">
        <f t="shared" si="35"/>
        <v>-89.010989010989007</v>
      </c>
      <c r="J60" s="39">
        <f t="shared" si="35"/>
        <v>79.999999999999972</v>
      </c>
      <c r="K60" s="39">
        <f t="shared" si="35"/>
        <v>78472.222222222219</v>
      </c>
      <c r="L60" s="39">
        <f t="shared" si="35"/>
        <v>-100</v>
      </c>
      <c r="M60" s="39" t="str">
        <f t="shared" si="35"/>
        <v>--</v>
      </c>
      <c r="N60" s="39">
        <f t="shared" si="35"/>
        <v>-97.582477506134694</v>
      </c>
      <c r="O60" s="39" t="str">
        <f t="shared" si="35"/>
        <v>--</v>
      </c>
      <c r="P60" s="39" t="str">
        <f t="shared" si="35"/>
        <v>--</v>
      </c>
      <c r="Q60" s="39">
        <f t="shared" si="35"/>
        <v>18.823529411764682</v>
      </c>
      <c r="R60" s="39">
        <f t="shared" si="35"/>
        <v>189.43894389438947</v>
      </c>
      <c r="S60" s="39">
        <f t="shared" si="35"/>
        <v>-40.421892816419614</v>
      </c>
      <c r="T60" s="39">
        <f t="shared" si="35"/>
        <v>382.29665071770336</v>
      </c>
      <c r="U60" s="39">
        <f t="shared" si="23"/>
        <v>14.934532988473052</v>
      </c>
    </row>
    <row r="61" spans="1:21" x14ac:dyDescent="0.2">
      <c r="B61" s="35" t="s">
        <v>79</v>
      </c>
      <c r="C61" s="38" t="s">
        <v>28</v>
      </c>
      <c r="D61" s="39">
        <f t="shared" ref="D61:T61" si="36">IFERROR(IF(C23=0,"--",(D23/C23)*100-100),"--")</f>
        <v>82.76093135411756</v>
      </c>
      <c r="E61" s="39">
        <f t="shared" si="36"/>
        <v>70.742645122095894</v>
      </c>
      <c r="F61" s="39">
        <f t="shared" si="36"/>
        <v>79.216475855418423</v>
      </c>
      <c r="G61" s="39">
        <f t="shared" si="36"/>
        <v>-22.499360590547326</v>
      </c>
      <c r="H61" s="39">
        <f t="shared" si="36"/>
        <v>-29.120351014446683</v>
      </c>
      <c r="I61" s="39">
        <f t="shared" si="36"/>
        <v>-8.0194660941018014E-2</v>
      </c>
      <c r="J61" s="39">
        <f t="shared" si="36"/>
        <v>0.73172949031689427</v>
      </c>
      <c r="K61" s="39">
        <f t="shared" si="36"/>
        <v>-37.538338651747139</v>
      </c>
      <c r="L61" s="39">
        <f t="shared" si="36"/>
        <v>12.718897617779717</v>
      </c>
      <c r="M61" s="39">
        <f t="shared" si="36"/>
        <v>65.418898808878964</v>
      </c>
      <c r="N61" s="39">
        <f t="shared" si="36"/>
        <v>-37.765570368140679</v>
      </c>
      <c r="O61" s="39">
        <f t="shared" si="36"/>
        <v>-51.508257426859501</v>
      </c>
      <c r="P61" s="39">
        <f t="shared" si="36"/>
        <v>159.0347599751438</v>
      </c>
      <c r="Q61" s="39">
        <f t="shared" si="36"/>
        <v>15.876855809733499</v>
      </c>
      <c r="R61" s="39">
        <f t="shared" si="36"/>
        <v>-20.522638975960049</v>
      </c>
      <c r="S61" s="39">
        <f t="shared" si="36"/>
        <v>-23.432006072794408</v>
      </c>
      <c r="T61" s="39">
        <f t="shared" si="36"/>
        <v>2.5706012491426407</v>
      </c>
      <c r="U61" s="39">
        <f t="shared" si="23"/>
        <v>3.4439869309274229</v>
      </c>
    </row>
    <row r="62" spans="1:21" x14ac:dyDescent="0.2">
      <c r="A62" s="105"/>
      <c r="B62" s="35" t="s">
        <v>80</v>
      </c>
      <c r="C62" s="38" t="s">
        <v>28</v>
      </c>
      <c r="D62" s="39">
        <f t="shared" ref="D62:T62" si="37">IFERROR(IF(C24=0,"--",(D24/C24)*100-100),"--")</f>
        <v>194.43995478940138</v>
      </c>
      <c r="E62" s="39">
        <f t="shared" si="37"/>
        <v>0.3423573285345185</v>
      </c>
      <c r="F62" s="39">
        <f t="shared" si="37"/>
        <v>29.539507200583898</v>
      </c>
      <c r="G62" s="39">
        <f t="shared" si="37"/>
        <v>-12.04806061320555</v>
      </c>
      <c r="H62" s="39">
        <f t="shared" si="37"/>
        <v>-44.222359203164608</v>
      </c>
      <c r="I62" s="39">
        <f t="shared" si="37"/>
        <v>-10.676520198831213</v>
      </c>
      <c r="J62" s="39">
        <f t="shared" si="37"/>
        <v>1.4584362937993092</v>
      </c>
      <c r="K62" s="39">
        <f t="shared" si="37"/>
        <v>-32.522315848552878</v>
      </c>
      <c r="L62" s="39">
        <f t="shared" si="37"/>
        <v>47.171491386689411</v>
      </c>
      <c r="M62" s="39">
        <f t="shared" si="37"/>
        <v>49.190242415417146</v>
      </c>
      <c r="N62" s="39">
        <f t="shared" si="37"/>
        <v>-30.761038374087207</v>
      </c>
      <c r="O62" s="39">
        <f t="shared" si="37"/>
        <v>72.848991546732464</v>
      </c>
      <c r="P62" s="39">
        <f t="shared" si="37"/>
        <v>-18.28954971818969</v>
      </c>
      <c r="Q62" s="39">
        <f t="shared" si="37"/>
        <v>-11.245938956320813</v>
      </c>
      <c r="R62" s="39">
        <f t="shared" si="37"/>
        <v>4.7454951754332342E-2</v>
      </c>
      <c r="S62" s="39">
        <f t="shared" si="37"/>
        <v>-30.731585868985832</v>
      </c>
      <c r="T62" s="39">
        <f t="shared" si="37"/>
        <v>6.8972958754909257</v>
      </c>
      <c r="U62" s="39">
        <f t="shared" si="23"/>
        <v>2.3265858539970736</v>
      </c>
    </row>
    <row r="63" spans="1:21" x14ac:dyDescent="0.2">
      <c r="A63" s="105"/>
      <c r="B63" s="35" t="s">
        <v>81</v>
      </c>
      <c r="C63" s="38" t="s">
        <v>28</v>
      </c>
      <c r="D63" s="39">
        <f t="shared" ref="D63:T63" si="38">IFERROR(IF(C25=0,"--",(D25/C25)*100-100),"--")</f>
        <v>125.49636121357474</v>
      </c>
      <c r="E63" s="39">
        <f t="shared" si="38"/>
        <v>35.566511057883048</v>
      </c>
      <c r="F63" s="39">
        <f t="shared" si="38"/>
        <v>60.844298020061132</v>
      </c>
      <c r="G63" s="39">
        <f t="shared" si="38"/>
        <v>-19.386408492277511</v>
      </c>
      <c r="H63" s="39">
        <f t="shared" si="38"/>
        <v>-34.028005462040298</v>
      </c>
      <c r="I63" s="39">
        <f t="shared" si="38"/>
        <v>-2.9915491824383622</v>
      </c>
      <c r="J63" s="39">
        <f t="shared" si="38"/>
        <v>0.91557587420984987</v>
      </c>
      <c r="K63" s="39">
        <f t="shared" si="38"/>
        <v>-36.262530626020762</v>
      </c>
      <c r="L63" s="39">
        <f t="shared" si="38"/>
        <v>21.996016114469512</v>
      </c>
      <c r="M63" s="39">
        <f t="shared" si="38"/>
        <v>60.147185453795061</v>
      </c>
      <c r="N63" s="39">
        <f t="shared" si="38"/>
        <v>-35.64589450151216</v>
      </c>
      <c r="O63" s="39">
        <f t="shared" si="38"/>
        <v>-11.019380928680263</v>
      </c>
      <c r="P63" s="39">
        <f t="shared" si="38"/>
        <v>46.883456663247102</v>
      </c>
      <c r="Q63" s="39">
        <f t="shared" si="38"/>
        <v>6.3340693833098953</v>
      </c>
      <c r="R63" s="39">
        <f t="shared" si="38"/>
        <v>-14.481861464631507</v>
      </c>
      <c r="S63" s="39">
        <f t="shared" si="38"/>
        <v>-25.939859974136482</v>
      </c>
      <c r="T63" s="39">
        <f t="shared" si="38"/>
        <v>3.9609102427656069</v>
      </c>
      <c r="U63" s="39">
        <f t="shared" si="23"/>
        <v>3.0445198713322981</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Q23"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opLeftCell="A10"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3" width="14.85546875" style="1" bestFit="1" customWidth="1"/>
    <col min="4" max="4" width="12.42578125" style="1" bestFit="1" customWidth="1"/>
    <col min="5" max="5" width="12.140625" style="1" bestFit="1" customWidth="1"/>
    <col min="6" max="6" width="12.42578125" style="1" bestFit="1" customWidth="1"/>
    <col min="7" max="7" width="13.140625" style="1" bestFit="1" customWidth="1"/>
    <col min="8" max="8" width="13.42578125" style="1" bestFit="1" customWidth="1"/>
    <col min="9" max="9" width="12.85546875" style="1" bestFit="1" customWidth="1"/>
    <col min="10" max="10" width="13.140625" style="1" bestFit="1" customWidth="1"/>
    <col min="11" max="11" width="11.42578125" style="1" bestFit="1" customWidth="1"/>
    <col min="12" max="20" width="11.42578125" style="1" customWidth="1"/>
    <col min="21" max="16384" width="10.85546875" style="1"/>
  </cols>
  <sheetData>
    <row r="1" spans="1:22" x14ac:dyDescent="0.2">
      <c r="A1" s="5" t="s">
        <v>75</v>
      </c>
    </row>
    <row r="2" spans="1:22" x14ac:dyDescent="0.2">
      <c r="C2" s="201" t="s">
        <v>53</v>
      </c>
      <c r="D2" s="201"/>
      <c r="E2" s="201"/>
      <c r="F2" s="201"/>
      <c r="G2" s="201"/>
      <c r="H2" s="201"/>
      <c r="I2" s="201"/>
      <c r="J2" s="201"/>
      <c r="K2" s="201"/>
      <c r="L2" s="201"/>
      <c r="M2" s="201"/>
      <c r="N2" s="201"/>
      <c r="O2" s="201"/>
      <c r="P2" s="201"/>
      <c r="Q2" s="201"/>
      <c r="R2" s="201"/>
      <c r="S2" s="201"/>
      <c r="T2" s="201"/>
      <c r="U2" s="201"/>
      <c r="V2" s="110"/>
    </row>
    <row r="3" spans="1:22" x14ac:dyDescent="0.2">
      <c r="A3" s="105"/>
      <c r="B3" s="105"/>
      <c r="C3" s="163"/>
      <c r="D3" s="163"/>
      <c r="E3" s="163"/>
      <c r="F3" s="163"/>
      <c r="G3" s="121"/>
      <c r="H3" s="121"/>
      <c r="I3" s="121"/>
      <c r="J3" s="121"/>
      <c r="K3" s="121"/>
      <c r="L3" s="121"/>
      <c r="M3" s="121"/>
      <c r="N3" s="121"/>
      <c r="O3" s="121"/>
      <c r="P3" s="121"/>
      <c r="Q3" s="121"/>
      <c r="R3" s="121"/>
      <c r="S3" s="121"/>
      <c r="T3" s="121"/>
      <c r="U3" s="121"/>
    </row>
    <row r="4" spans="1:22" x14ac:dyDescent="0.2">
      <c r="B4" s="110"/>
      <c r="C4" s="201" t="s">
        <v>772</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114</v>
      </c>
      <c r="D5" s="209"/>
      <c r="E5" s="209"/>
      <c r="F5" s="209"/>
      <c r="G5" s="209"/>
      <c r="H5" s="209"/>
      <c r="I5" s="209"/>
      <c r="J5" s="209"/>
      <c r="K5" s="209"/>
      <c r="L5" s="209"/>
      <c r="M5" s="209"/>
      <c r="N5" s="209"/>
      <c r="O5" s="209"/>
      <c r="P5" s="209"/>
      <c r="Q5" s="209"/>
      <c r="R5" s="209"/>
      <c r="S5" s="209"/>
      <c r="T5" s="209"/>
      <c r="U5" s="209"/>
    </row>
    <row r="6" spans="1:22"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B9" s="87" t="s">
        <v>41</v>
      </c>
      <c r="C9" s="57">
        <v>274.67187949999999</v>
      </c>
      <c r="D9" s="58">
        <v>286.230885</v>
      </c>
      <c r="E9" s="58">
        <v>226.75192699999999</v>
      </c>
      <c r="F9" s="58">
        <v>331.72122050000002</v>
      </c>
      <c r="G9" s="58">
        <v>539.12140399999998</v>
      </c>
      <c r="H9" s="58">
        <v>756.63343350000002</v>
      </c>
      <c r="I9" s="58">
        <v>787.94204549999995</v>
      </c>
      <c r="J9" s="58">
        <v>850.73824950000005</v>
      </c>
      <c r="K9" s="57">
        <v>925.9980875</v>
      </c>
      <c r="L9" s="25">
        <v>1753.592404</v>
      </c>
      <c r="M9" s="25">
        <v>2438.402814</v>
      </c>
      <c r="N9" s="25">
        <v>2904.445408</v>
      </c>
      <c r="O9" s="25">
        <v>3202.6493610000002</v>
      </c>
      <c r="P9" s="25">
        <v>3203.413959</v>
      </c>
      <c r="Q9" s="25">
        <v>6407.8215330000003</v>
      </c>
      <c r="R9" s="16">
        <v>5451.5931399999999</v>
      </c>
      <c r="S9" s="16">
        <v>7661.7002899999998</v>
      </c>
      <c r="T9" s="16">
        <v>3530.6019569999999</v>
      </c>
      <c r="U9" s="58">
        <f>(SUM(C9:N9)+P9+Q9+R9)</f>
        <v>27139.078389999999</v>
      </c>
    </row>
    <row r="10" spans="1:22" x14ac:dyDescent="0.2">
      <c r="B10" s="87" t="s">
        <v>38</v>
      </c>
      <c r="C10" s="57">
        <v>7.2599119999999999</v>
      </c>
      <c r="D10" s="58">
        <v>25.768621</v>
      </c>
      <c r="E10" s="58">
        <v>21.946884000000001</v>
      </c>
      <c r="F10" s="58">
        <v>27.174234500000001</v>
      </c>
      <c r="G10" s="58">
        <v>46.512234999999997</v>
      </c>
      <c r="H10" s="58">
        <v>63.407502999999998</v>
      </c>
      <c r="I10" s="58">
        <v>72.288389499999994</v>
      </c>
      <c r="J10" s="58">
        <v>167.15663799999999</v>
      </c>
      <c r="K10" s="57">
        <v>145.9908365</v>
      </c>
      <c r="L10" s="25">
        <v>96.131058999999993</v>
      </c>
      <c r="M10" s="25">
        <v>131.52658700000001</v>
      </c>
      <c r="N10" s="25">
        <v>139.97492199999999</v>
      </c>
      <c r="O10" s="25">
        <v>159.78036500000002</v>
      </c>
      <c r="P10" s="25">
        <v>159.845134</v>
      </c>
      <c r="Q10" s="25">
        <v>193.433729</v>
      </c>
      <c r="R10" s="16">
        <v>361.761213</v>
      </c>
      <c r="S10" s="16">
        <v>470.65012400000001</v>
      </c>
      <c r="T10" s="16">
        <v>193.75278399999999</v>
      </c>
      <c r="U10" s="58">
        <f t="shared" ref="U10:U26" si="0">(SUM(C10:N10)+P10+Q10+R10)</f>
        <v>1660.1778975000002</v>
      </c>
    </row>
    <row r="11" spans="1:22" x14ac:dyDescent="0.2">
      <c r="B11" s="87" t="s">
        <v>29</v>
      </c>
      <c r="C11" s="57">
        <v>15.657453</v>
      </c>
      <c r="D11" s="58">
        <v>80.828909499999995</v>
      </c>
      <c r="E11" s="58">
        <v>92.426261999999994</v>
      </c>
      <c r="F11" s="58">
        <v>124.356071</v>
      </c>
      <c r="G11" s="58">
        <v>176.55409750000001</v>
      </c>
      <c r="H11" s="58">
        <v>276.51248299999997</v>
      </c>
      <c r="I11" s="58">
        <v>250.16410500000001</v>
      </c>
      <c r="J11" s="58">
        <v>146.9163145</v>
      </c>
      <c r="K11" s="57">
        <v>144.147955</v>
      </c>
      <c r="L11" s="25">
        <v>175.52063000000001</v>
      </c>
      <c r="M11" s="25">
        <v>221.25939500000001</v>
      </c>
      <c r="N11" s="25">
        <v>229.53552199999999</v>
      </c>
      <c r="O11" s="25">
        <v>229.62408599999998</v>
      </c>
      <c r="P11" s="25">
        <v>230.545951</v>
      </c>
      <c r="Q11" s="25">
        <v>238.64936900000001</v>
      </c>
      <c r="R11" s="16">
        <v>235.113812</v>
      </c>
      <c r="S11" s="16">
        <v>194.42895100000001</v>
      </c>
      <c r="T11" s="16">
        <v>200.80232100000001</v>
      </c>
      <c r="U11" s="58">
        <f t="shared" si="0"/>
        <v>2638.1883295000002</v>
      </c>
    </row>
    <row r="12" spans="1:22" x14ac:dyDescent="0.2">
      <c r="B12" s="87" t="s">
        <v>758</v>
      </c>
      <c r="C12" s="57">
        <v>6.0421725000000004</v>
      </c>
      <c r="D12" s="58">
        <v>75.845374000000007</v>
      </c>
      <c r="E12" s="58">
        <v>74.009613999999999</v>
      </c>
      <c r="F12" s="58">
        <v>79.66525</v>
      </c>
      <c r="G12" s="58">
        <v>109.335697</v>
      </c>
      <c r="H12" s="58">
        <v>128.2966155</v>
      </c>
      <c r="I12" s="58">
        <v>127.096227</v>
      </c>
      <c r="J12" s="58">
        <v>110.3968125</v>
      </c>
      <c r="K12" s="57">
        <v>131.66032749999999</v>
      </c>
      <c r="L12" s="25">
        <v>271.96237200000002</v>
      </c>
      <c r="M12" s="25">
        <v>325.51276300000001</v>
      </c>
      <c r="N12" s="25">
        <v>408.55425200000002</v>
      </c>
      <c r="O12" s="25">
        <v>417.98890499999999</v>
      </c>
      <c r="P12" s="25">
        <v>418.09668799999997</v>
      </c>
      <c r="Q12" s="25">
        <v>426.23168299999998</v>
      </c>
      <c r="R12" s="16">
        <v>797.07583599999998</v>
      </c>
      <c r="S12" s="16">
        <v>406.41584799999998</v>
      </c>
      <c r="T12" s="16">
        <v>377.75884100000002</v>
      </c>
      <c r="U12" s="58">
        <f t="shared" si="0"/>
        <v>3489.781684</v>
      </c>
    </row>
    <row r="13" spans="1:22" x14ac:dyDescent="0.2">
      <c r="B13" s="87" t="s">
        <v>760</v>
      </c>
      <c r="C13" s="57">
        <v>12.817079</v>
      </c>
      <c r="D13" s="58">
        <v>14.449285</v>
      </c>
      <c r="E13" s="58">
        <v>19.675661000000002</v>
      </c>
      <c r="F13" s="58">
        <v>27.089575499999999</v>
      </c>
      <c r="G13" s="58">
        <v>61.598477000000003</v>
      </c>
      <c r="H13" s="58">
        <v>91.620132999999996</v>
      </c>
      <c r="I13" s="58">
        <v>110.426742</v>
      </c>
      <c r="J13" s="58">
        <v>73.384854500000003</v>
      </c>
      <c r="K13" s="57">
        <v>79.384659999999997</v>
      </c>
      <c r="L13" s="25">
        <v>152.008261</v>
      </c>
      <c r="M13" s="25">
        <v>277.28531800000002</v>
      </c>
      <c r="N13" s="25">
        <v>346.10435799999999</v>
      </c>
      <c r="O13" s="25">
        <v>0</v>
      </c>
      <c r="P13" s="25">
        <v>347.10524600000002</v>
      </c>
      <c r="Q13" s="25">
        <v>391.20384999999999</v>
      </c>
      <c r="R13" s="16">
        <v>348.03007400000001</v>
      </c>
      <c r="S13" s="16">
        <v>571.47972500000003</v>
      </c>
      <c r="T13" s="16">
        <v>471.44397300000003</v>
      </c>
      <c r="U13" s="58">
        <f t="shared" si="0"/>
        <v>2352.1835739999997</v>
      </c>
    </row>
    <row r="14" spans="1:22" x14ac:dyDescent="0.2">
      <c r="B14" s="87" t="s">
        <v>34</v>
      </c>
      <c r="C14" s="57">
        <v>3.1646860000000001</v>
      </c>
      <c r="D14" s="58">
        <v>95.397191000000007</v>
      </c>
      <c r="E14" s="58">
        <v>100.781419</v>
      </c>
      <c r="F14" s="58">
        <v>132.0045265</v>
      </c>
      <c r="G14" s="58">
        <v>219.4494315</v>
      </c>
      <c r="H14" s="58">
        <v>527.73713150000003</v>
      </c>
      <c r="I14" s="58">
        <v>343.79271749999998</v>
      </c>
      <c r="J14" s="58">
        <v>60.051409999999997</v>
      </c>
      <c r="K14" s="57">
        <v>78.091739000000004</v>
      </c>
      <c r="L14" s="25">
        <v>153.99880400000001</v>
      </c>
      <c r="M14" s="25">
        <v>214.33001999999999</v>
      </c>
      <c r="N14" s="25">
        <v>249.884096</v>
      </c>
      <c r="O14" s="25">
        <v>278.23144000000002</v>
      </c>
      <c r="P14" s="25">
        <v>278.05580200000003</v>
      </c>
      <c r="Q14" s="25">
        <v>372.60743400000001</v>
      </c>
      <c r="R14" s="16">
        <v>369.60544199999998</v>
      </c>
      <c r="S14" s="16">
        <v>330.12995999999998</v>
      </c>
      <c r="T14" s="16">
        <v>328.69263699999999</v>
      </c>
      <c r="U14" s="58">
        <f t="shared" si="0"/>
        <v>3198.9518499999999</v>
      </c>
    </row>
    <row r="15" spans="1:22" x14ac:dyDescent="0.2">
      <c r="B15" s="87" t="s">
        <v>44</v>
      </c>
      <c r="C15" s="139">
        <v>0</v>
      </c>
      <c r="D15" s="58">
        <v>2.6454005</v>
      </c>
      <c r="E15" s="58">
        <v>4.6121705000000004</v>
      </c>
      <c r="F15" s="58">
        <v>5.2830884999999999</v>
      </c>
      <c r="G15" s="58">
        <v>8.0512809999999995</v>
      </c>
      <c r="H15" s="58">
        <v>10.385206</v>
      </c>
      <c r="I15" s="58">
        <v>10.6494935</v>
      </c>
      <c r="J15" s="58">
        <v>2.4977680000000002</v>
      </c>
      <c r="K15" s="57">
        <v>2.4437025000000001</v>
      </c>
      <c r="L15" s="25">
        <v>9.8104069999999997</v>
      </c>
      <c r="M15" s="25">
        <v>13.098990000000001</v>
      </c>
      <c r="N15" s="25">
        <v>13.860913</v>
      </c>
      <c r="O15" s="25">
        <v>14.937850999999998</v>
      </c>
      <c r="P15" s="25">
        <v>14.937851</v>
      </c>
      <c r="Q15" s="25">
        <v>16.532810000000001</v>
      </c>
      <c r="R15" s="16">
        <v>16.797291999999999</v>
      </c>
      <c r="S15" s="16">
        <v>14.748817000000001</v>
      </c>
      <c r="T15" s="16">
        <v>15.801741</v>
      </c>
      <c r="U15" s="58">
        <f t="shared" si="0"/>
        <v>131.60637349999999</v>
      </c>
    </row>
    <row r="16" spans="1:22" x14ac:dyDescent="0.2">
      <c r="A16" s="1" t="s">
        <v>113</v>
      </c>
      <c r="B16" s="87" t="s">
        <v>792</v>
      </c>
      <c r="C16" s="139">
        <v>0.143923</v>
      </c>
      <c r="D16" s="58">
        <v>11.944148</v>
      </c>
      <c r="E16" s="58">
        <v>15.451420000000001</v>
      </c>
      <c r="F16" s="58">
        <v>16.021353000000001</v>
      </c>
      <c r="G16" s="58">
        <v>43.925939999999997</v>
      </c>
      <c r="H16" s="58">
        <v>46.526373999999997</v>
      </c>
      <c r="I16" s="58">
        <v>73.350947000000005</v>
      </c>
      <c r="J16" s="58">
        <v>38.213002000000003</v>
      </c>
      <c r="K16" s="57">
        <v>73.109640999999996</v>
      </c>
      <c r="L16" s="25">
        <v>67.540538999999995</v>
      </c>
      <c r="M16" s="25">
        <v>97.349864999999994</v>
      </c>
      <c r="N16" s="25">
        <v>101.507481</v>
      </c>
      <c r="O16" s="184" t="s">
        <v>28</v>
      </c>
      <c r="P16" s="25">
        <v>100.24125600000001</v>
      </c>
      <c r="Q16" s="25">
        <v>126.044374</v>
      </c>
      <c r="R16" s="16">
        <v>101.715101</v>
      </c>
      <c r="S16" s="16">
        <v>76.463880000000003</v>
      </c>
      <c r="T16" s="16">
        <v>77.354653999999996</v>
      </c>
      <c r="U16" s="58">
        <f t="shared" si="0"/>
        <v>913.08536400000003</v>
      </c>
    </row>
    <row r="17" spans="1:21" x14ac:dyDescent="0.2">
      <c r="B17" s="87" t="s">
        <v>793</v>
      </c>
      <c r="C17" s="139">
        <v>0</v>
      </c>
      <c r="D17" s="58">
        <v>3.1539999999999999E-2</v>
      </c>
      <c r="E17" s="58">
        <v>3.1870000000000002E-3</v>
      </c>
      <c r="F17" s="58">
        <v>4.2123000000000001E-2</v>
      </c>
      <c r="G17" s="58">
        <v>0.23572199999999999</v>
      </c>
      <c r="H17" s="58">
        <v>0.80417000000000005</v>
      </c>
      <c r="I17" s="58">
        <v>1.1676070000000001</v>
      </c>
      <c r="J17" s="58">
        <v>0.17147999999999999</v>
      </c>
      <c r="K17" s="57">
        <v>4.5927000000000003E-2</v>
      </c>
      <c r="L17" s="25">
        <v>6.1259000000000001E-2</v>
      </c>
      <c r="M17" s="25">
        <v>6.3253000000000004E-2</v>
      </c>
      <c r="N17" s="25">
        <v>0.29156599999999999</v>
      </c>
      <c r="O17" s="184" t="s">
        <v>28</v>
      </c>
      <c r="P17" s="25">
        <v>0.71568900000000002</v>
      </c>
      <c r="Q17" s="25">
        <v>0.47865400000000002</v>
      </c>
      <c r="R17" s="16">
        <v>0.13195100000000001</v>
      </c>
      <c r="S17" s="16">
        <v>0.213253</v>
      </c>
      <c r="T17" s="16">
        <v>0.159579</v>
      </c>
      <c r="U17" s="58">
        <f t="shared" si="0"/>
        <v>4.244127999999999</v>
      </c>
    </row>
    <row r="18" spans="1:21" x14ac:dyDescent="0.2">
      <c r="B18" s="87" t="s">
        <v>794</v>
      </c>
      <c r="C18" s="139">
        <v>0</v>
      </c>
      <c r="D18" s="58">
        <v>0</v>
      </c>
      <c r="E18" s="58">
        <v>2.4368999999999998E-2</v>
      </c>
      <c r="F18" s="58">
        <v>2.1347000000000001E-2</v>
      </c>
      <c r="G18" s="58">
        <v>5.5079999999999997E-2</v>
      </c>
      <c r="H18" s="58">
        <v>3.8663000000000003E-2</v>
      </c>
      <c r="I18" s="58">
        <v>0.236067</v>
      </c>
      <c r="J18" s="58">
        <v>3.1770000000000001E-3</v>
      </c>
      <c r="K18" s="57">
        <v>9.7020000000000006E-3</v>
      </c>
      <c r="L18" s="25">
        <v>3.8122000000000003E-2</v>
      </c>
      <c r="M18" s="25">
        <v>4.4530000000000004E-3</v>
      </c>
      <c r="N18" s="25">
        <v>1.7661E-2</v>
      </c>
      <c r="O18" s="184" t="s">
        <v>28</v>
      </c>
      <c r="P18" s="25">
        <v>1.0756999999999999E-2</v>
      </c>
      <c r="Q18" s="25">
        <v>3.1784E-2</v>
      </c>
      <c r="R18" s="16">
        <v>1.2449E-2</v>
      </c>
      <c r="S18" s="16">
        <v>4.5457999999999998E-2</v>
      </c>
      <c r="T18" s="16">
        <v>6.1079999999999997E-3</v>
      </c>
      <c r="U18" s="58">
        <f t="shared" si="0"/>
        <v>0.50363099999999994</v>
      </c>
    </row>
    <row r="19" spans="1:21" x14ac:dyDescent="0.2">
      <c r="B19" s="87" t="s">
        <v>795</v>
      </c>
      <c r="C19" s="139">
        <v>0</v>
      </c>
      <c r="D19" s="58">
        <v>0</v>
      </c>
      <c r="E19" s="58">
        <v>5.8609999999999999E-3</v>
      </c>
      <c r="F19" s="58">
        <v>3.9909999999999998E-3</v>
      </c>
      <c r="G19" s="58">
        <v>6.5410999999999997E-2</v>
      </c>
      <c r="H19" s="58">
        <v>0.10191500000000001</v>
      </c>
      <c r="I19" s="58">
        <v>0.23835799999999999</v>
      </c>
      <c r="J19" s="58">
        <v>1.7799999999999999E-3</v>
      </c>
      <c r="K19" s="57">
        <v>3.1788999999999998E-2</v>
      </c>
      <c r="L19" s="25">
        <v>1.1645000000000001E-2</v>
      </c>
      <c r="M19" s="25">
        <v>4.0870000000000004E-3</v>
      </c>
      <c r="N19" s="25">
        <v>3.3605999999999997E-2</v>
      </c>
      <c r="O19" s="184" t="s">
        <v>28</v>
      </c>
      <c r="P19" s="25">
        <v>1.6670999999999998E-2</v>
      </c>
      <c r="Q19" s="25">
        <v>2.4223999999999999E-2</v>
      </c>
      <c r="R19" s="16">
        <v>8.6588999999999999E-2</v>
      </c>
      <c r="S19" s="16">
        <v>6.3487000000000002E-2</v>
      </c>
      <c r="T19" s="16">
        <v>0.31331799999999999</v>
      </c>
      <c r="U19" s="58">
        <f t="shared" si="0"/>
        <v>0.62592700000000012</v>
      </c>
    </row>
    <row r="20" spans="1:21" x14ac:dyDescent="0.2">
      <c r="B20" s="87" t="s">
        <v>796</v>
      </c>
      <c r="C20" s="139">
        <v>0</v>
      </c>
      <c r="D20" s="58">
        <v>1.2999999999999999E-4</v>
      </c>
      <c r="E20" s="58">
        <v>0</v>
      </c>
      <c r="F20" s="58">
        <v>5.3109999999999997E-3</v>
      </c>
      <c r="G20" s="58">
        <v>0.16184399999999999</v>
      </c>
      <c r="H20" s="58">
        <v>7.2331000000000006E-2</v>
      </c>
      <c r="I20" s="58">
        <v>8.2470000000000002E-2</v>
      </c>
      <c r="J20" s="58">
        <v>2.3465E-2</v>
      </c>
      <c r="K20" s="57">
        <v>1.3717E-2</v>
      </c>
      <c r="L20" s="25">
        <v>5.7939999999999997E-3</v>
      </c>
      <c r="M20" s="25">
        <v>6.6919999999999993E-2</v>
      </c>
      <c r="N20" s="25">
        <v>4.6392000000000003E-2</v>
      </c>
      <c r="O20" s="184" t="s">
        <v>28</v>
      </c>
      <c r="P20" s="25">
        <v>7.0317000000000005E-2</v>
      </c>
      <c r="Q20" s="25">
        <v>0.18034</v>
      </c>
      <c r="R20" s="16">
        <v>6.4805000000000001E-2</v>
      </c>
      <c r="S20" s="16">
        <v>5.6605000000000003E-2</v>
      </c>
      <c r="T20" s="16">
        <v>0.10455299999999999</v>
      </c>
      <c r="U20" s="58">
        <f t="shared" si="0"/>
        <v>0.79383599999999999</v>
      </c>
    </row>
    <row r="21" spans="1:21" x14ac:dyDescent="0.2">
      <c r="B21" s="87" t="s">
        <v>797</v>
      </c>
      <c r="C21" s="139">
        <v>0</v>
      </c>
      <c r="D21" s="58">
        <v>2.6250000000000002E-3</v>
      </c>
      <c r="E21" s="58">
        <v>0</v>
      </c>
      <c r="F21" s="58">
        <v>9.9999999999999995E-7</v>
      </c>
      <c r="G21" s="58">
        <v>2.4653999999999999E-2</v>
      </c>
      <c r="H21" s="58">
        <v>1.7106E-2</v>
      </c>
      <c r="I21" s="58">
        <v>5.6441999999999999E-2</v>
      </c>
      <c r="J21" s="58">
        <v>1.1913999999999999E-2</v>
      </c>
      <c r="K21" s="57">
        <v>5.5999999999999995E-4</v>
      </c>
      <c r="L21" s="25">
        <v>9.8999999999999999E-4</v>
      </c>
      <c r="M21" s="25">
        <v>4.3899999999999998E-3</v>
      </c>
      <c r="N21" s="25">
        <v>5.1599999999999997E-4</v>
      </c>
      <c r="O21" s="184" t="s">
        <v>28</v>
      </c>
      <c r="P21" s="25">
        <v>2.5969999999999999E-3</v>
      </c>
      <c r="Q21" s="25">
        <v>1.4959999999999999E-3</v>
      </c>
      <c r="R21" s="16">
        <v>4.7600000000000002E-4</v>
      </c>
      <c r="S21" s="16">
        <v>1.302E-3</v>
      </c>
      <c r="T21" s="16">
        <v>7.3109999999999998E-3</v>
      </c>
      <c r="U21" s="58">
        <f t="shared" si="0"/>
        <v>0.12376700000000002</v>
      </c>
    </row>
    <row r="22" spans="1:21" x14ac:dyDescent="0.2">
      <c r="B22" s="87" t="s">
        <v>798</v>
      </c>
      <c r="C22" s="139">
        <v>0</v>
      </c>
      <c r="D22" s="58">
        <v>0.58655299999999999</v>
      </c>
      <c r="E22" s="58">
        <v>5.1971999999999997E-2</v>
      </c>
      <c r="F22" s="58">
        <v>0.205014</v>
      </c>
      <c r="G22" s="58">
        <v>0.83160699999999999</v>
      </c>
      <c r="H22" s="58">
        <v>1.146325</v>
      </c>
      <c r="I22" s="58">
        <v>1.2837289999999999</v>
      </c>
      <c r="J22" s="58">
        <v>0.122312</v>
      </c>
      <c r="K22" s="57">
        <v>0.190858</v>
      </c>
      <c r="L22" s="25">
        <v>0.17418500000000001</v>
      </c>
      <c r="M22" s="25">
        <v>0.171903</v>
      </c>
      <c r="N22" s="25">
        <v>0.46598400000000001</v>
      </c>
      <c r="O22" s="184" t="s">
        <v>28</v>
      </c>
      <c r="P22" s="25">
        <v>0.46663199999999999</v>
      </c>
      <c r="Q22" s="25">
        <v>0.29110599999999998</v>
      </c>
      <c r="R22" s="16">
        <v>0.28238799999999997</v>
      </c>
      <c r="S22" s="16">
        <v>0.38403199999999998</v>
      </c>
      <c r="T22" s="16">
        <v>0.54247500000000004</v>
      </c>
      <c r="U22" s="58">
        <f t="shared" si="0"/>
        <v>6.2705679999999999</v>
      </c>
    </row>
    <row r="23" spans="1:21" x14ac:dyDescent="0.2">
      <c r="B23" s="87" t="s">
        <v>799</v>
      </c>
      <c r="C23" s="139">
        <v>0</v>
      </c>
      <c r="D23" s="58">
        <v>0.62084799999999996</v>
      </c>
      <c r="E23" s="58">
        <v>8.5388999999999993E-2</v>
      </c>
      <c r="F23" s="58">
        <v>0.27778700000000001</v>
      </c>
      <c r="G23" s="58">
        <v>1.3743179999999999</v>
      </c>
      <c r="H23" s="58">
        <v>2.1805099999999999</v>
      </c>
      <c r="I23" s="58">
        <v>3.064673</v>
      </c>
      <c r="J23" s="58">
        <v>0.33412800000000004</v>
      </c>
      <c r="K23" s="57">
        <v>0.29255300000000001</v>
      </c>
      <c r="L23" s="25">
        <v>0.291995</v>
      </c>
      <c r="M23" s="25">
        <v>0.31500600000000001</v>
      </c>
      <c r="N23" s="25">
        <v>0.85572499999999996</v>
      </c>
      <c r="O23" s="184" t="s">
        <v>28</v>
      </c>
      <c r="P23" s="25">
        <v>1.2826629999999999</v>
      </c>
      <c r="Q23" s="25">
        <v>1.0076040000000002</v>
      </c>
      <c r="R23" s="16">
        <v>0.57865799999999989</v>
      </c>
      <c r="S23" s="16">
        <v>0.76413700000000007</v>
      </c>
      <c r="T23" s="16">
        <v>1.1333440000000001</v>
      </c>
      <c r="U23" s="58">
        <f t="shared" si="0"/>
        <v>12.561857</v>
      </c>
    </row>
    <row r="24" spans="1:21" x14ac:dyDescent="0.2">
      <c r="B24" s="35" t="s">
        <v>79</v>
      </c>
      <c r="C24" s="57">
        <f t="shared" ref="C24:K24" si="1">SUM(C9:C15)</f>
        <v>319.61318199999994</v>
      </c>
      <c r="D24" s="58">
        <f t="shared" si="1"/>
        <v>581.16566599999999</v>
      </c>
      <c r="E24" s="58">
        <f t="shared" si="1"/>
        <v>540.20393750000005</v>
      </c>
      <c r="F24" s="58">
        <f t="shared" si="1"/>
        <v>727.29396650000001</v>
      </c>
      <c r="G24" s="58">
        <f t="shared" si="1"/>
        <v>1160.622623</v>
      </c>
      <c r="H24" s="58">
        <f t="shared" si="1"/>
        <v>1854.5925054999998</v>
      </c>
      <c r="I24" s="58">
        <f t="shared" si="1"/>
        <v>1702.3597200000002</v>
      </c>
      <c r="J24" s="58">
        <f t="shared" si="1"/>
        <v>1411.142047</v>
      </c>
      <c r="K24" s="57">
        <f t="shared" si="1"/>
        <v>1507.7173079999998</v>
      </c>
      <c r="L24" s="57">
        <f t="shared" ref="L24:Q24" si="2">SUM(L9:L15)</f>
        <v>2613.0239369999999</v>
      </c>
      <c r="M24" s="57">
        <f t="shared" si="2"/>
        <v>3621.4158870000001</v>
      </c>
      <c r="N24" s="57">
        <f t="shared" si="2"/>
        <v>4292.3594710000007</v>
      </c>
      <c r="O24" s="57">
        <f t="shared" si="2"/>
        <v>4303.2120079999995</v>
      </c>
      <c r="P24" s="57">
        <f t="shared" si="2"/>
        <v>4652.0006309999999</v>
      </c>
      <c r="Q24" s="57">
        <f t="shared" si="2"/>
        <v>8046.4804080000004</v>
      </c>
      <c r="R24" s="10">
        <v>7579.9768089999998</v>
      </c>
      <c r="S24" s="10">
        <v>9649.553715</v>
      </c>
      <c r="T24" s="10">
        <v>5118.8542540000008</v>
      </c>
      <c r="U24" s="58">
        <f t="shared" si="0"/>
        <v>40609.968098500001</v>
      </c>
    </row>
    <row r="25" spans="1:21" x14ac:dyDescent="0.2">
      <c r="B25" s="35" t="s">
        <v>80</v>
      </c>
      <c r="C25" s="57">
        <f>C26-C24</f>
        <v>12.473678500000062</v>
      </c>
      <c r="D25" s="57">
        <f t="shared" ref="D25:Q25" si="3">D26-D24</f>
        <v>118.40338800000006</v>
      </c>
      <c r="E25" s="57">
        <f t="shared" si="3"/>
        <v>107.90236549999997</v>
      </c>
      <c r="F25" s="57">
        <f t="shared" si="3"/>
        <v>121.25575300000003</v>
      </c>
      <c r="G25" s="57">
        <f t="shared" si="3"/>
        <v>263.19992049999996</v>
      </c>
      <c r="H25" s="57">
        <f t="shared" si="3"/>
        <v>490.2379420000002</v>
      </c>
      <c r="I25" s="57">
        <f t="shared" si="3"/>
        <v>473.94342200000006</v>
      </c>
      <c r="J25" s="57">
        <f t="shared" si="3"/>
        <v>262.75657899999987</v>
      </c>
      <c r="K25" s="57">
        <f t="shared" si="3"/>
        <v>257.29972049999969</v>
      </c>
      <c r="L25" s="57">
        <f t="shared" si="3"/>
        <v>455.59466899999916</v>
      </c>
      <c r="M25" s="57">
        <f t="shared" si="3"/>
        <v>692.6332890000067</v>
      </c>
      <c r="N25" s="57">
        <f t="shared" si="3"/>
        <v>754.71520199999941</v>
      </c>
      <c r="O25" s="57">
        <f t="shared" si="3"/>
        <v>1123.1790289999999</v>
      </c>
      <c r="P25" s="57">
        <f t="shared" si="3"/>
        <v>779.9652900000001</v>
      </c>
      <c r="Q25" s="57">
        <f t="shared" si="3"/>
        <v>1056.0674809999991</v>
      </c>
      <c r="R25" s="10">
        <v>1769.9813780000004</v>
      </c>
      <c r="S25" s="10">
        <v>1886.1364159999994</v>
      </c>
      <c r="T25" s="10">
        <v>1180.339469999999</v>
      </c>
      <c r="U25" s="58">
        <f t="shared" si="0"/>
        <v>7616.4300780000049</v>
      </c>
    </row>
    <row r="26" spans="1:21" x14ac:dyDescent="0.2">
      <c r="B26" s="35" t="s">
        <v>755</v>
      </c>
      <c r="C26" s="57">
        <v>332.0868605</v>
      </c>
      <c r="D26" s="58">
        <v>699.56905400000005</v>
      </c>
      <c r="E26" s="58">
        <v>648.10630300000003</v>
      </c>
      <c r="F26" s="58">
        <v>848.54971950000004</v>
      </c>
      <c r="G26" s="58">
        <v>1423.8225434999999</v>
      </c>
      <c r="H26" s="58">
        <v>2344.8304475</v>
      </c>
      <c r="I26" s="58">
        <v>2176.3031420000002</v>
      </c>
      <c r="J26" s="58">
        <v>1673.8986259999999</v>
      </c>
      <c r="K26" s="57">
        <v>1765.0170284999995</v>
      </c>
      <c r="L26" s="25">
        <v>3068.6186059999991</v>
      </c>
      <c r="M26" s="57">
        <v>4314.0491760000068</v>
      </c>
      <c r="N26" s="57">
        <v>5047.0746730000001</v>
      </c>
      <c r="O26" s="57">
        <v>5426.3910369999994</v>
      </c>
      <c r="P26" s="57">
        <v>5431.965921</v>
      </c>
      <c r="Q26" s="57">
        <v>9102.5478889999995</v>
      </c>
      <c r="R26" s="16">
        <v>9349.9581870000002</v>
      </c>
      <c r="S26" s="16">
        <v>11535.690130999999</v>
      </c>
      <c r="T26" s="16">
        <v>6299.1937239999997</v>
      </c>
      <c r="U26" s="58">
        <f t="shared" si="0"/>
        <v>48226.398176500006</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87" t="s">
        <v>41</v>
      </c>
      <c r="C29" s="37">
        <f>IFERROR(C9/C$26*100,"--")</f>
        <v>82.710854348903098</v>
      </c>
      <c r="D29" s="37">
        <f t="shared" ref="D29:U29" si="4">IFERROR(D9/D$26*100,"--")</f>
        <v>40.91531541645351</v>
      </c>
      <c r="E29" s="37">
        <f t="shared" si="4"/>
        <v>34.986841811350196</v>
      </c>
      <c r="F29" s="37">
        <f t="shared" si="4"/>
        <v>39.092726433928185</v>
      </c>
      <c r="G29" s="37">
        <f t="shared" si="4"/>
        <v>37.864367751528022</v>
      </c>
      <c r="H29" s="37">
        <f t="shared" si="4"/>
        <v>32.268151170874795</v>
      </c>
      <c r="I29" s="37">
        <f t="shared" si="4"/>
        <v>36.205528094578284</v>
      </c>
      <c r="J29" s="37">
        <f t="shared" si="4"/>
        <v>50.823761743143947</v>
      </c>
      <c r="K29" s="37">
        <f t="shared" si="4"/>
        <v>52.463974712298381</v>
      </c>
      <c r="L29" s="37">
        <f t="shared" si="4"/>
        <v>57.145987467169803</v>
      </c>
      <c r="M29" s="37">
        <f t="shared" si="4"/>
        <v>56.522369461279318</v>
      </c>
      <c r="N29" s="37">
        <f t="shared" si="4"/>
        <v>57.547105921331386</v>
      </c>
      <c r="O29" s="37">
        <f t="shared" si="4"/>
        <v>59.019877837086298</v>
      </c>
      <c r="P29" s="37">
        <f t="shared" si="4"/>
        <v>58.973381011386508</v>
      </c>
      <c r="Q29" s="37">
        <f t="shared" si="4"/>
        <v>70.395911245284964</v>
      </c>
      <c r="R29" s="37">
        <f t="shared" si="4"/>
        <v>58.306069727453846</v>
      </c>
      <c r="S29" s="37">
        <f t="shared" si="4"/>
        <v>66.417355207995925</v>
      </c>
      <c r="T29" s="37">
        <f t="shared" si="4"/>
        <v>56.048474006258395</v>
      </c>
      <c r="U29" s="37">
        <f t="shared" si="4"/>
        <v>56.274321566947251</v>
      </c>
    </row>
    <row r="30" spans="1:21" x14ac:dyDescent="0.2">
      <c r="B30" s="87" t="s">
        <v>38</v>
      </c>
      <c r="C30" s="37">
        <f t="shared" ref="C30:U30" si="5">IFERROR(C10/C$26*100,"--")</f>
        <v>2.1861485242352732</v>
      </c>
      <c r="D30" s="37">
        <f t="shared" si="5"/>
        <v>3.6834992703951137</v>
      </c>
      <c r="E30" s="37">
        <f t="shared" si="5"/>
        <v>3.3863092980905631</v>
      </c>
      <c r="F30" s="37">
        <f t="shared" si="5"/>
        <v>3.2024327951003464</v>
      </c>
      <c r="G30" s="37">
        <f t="shared" si="5"/>
        <v>3.2667157302949388</v>
      </c>
      <c r="H30" s="37">
        <f t="shared" si="5"/>
        <v>2.7041402105471422</v>
      </c>
      <c r="I30" s="37">
        <f t="shared" si="5"/>
        <v>3.3216139840503889</v>
      </c>
      <c r="J30" s="37">
        <f t="shared" si="5"/>
        <v>9.9860669818125523</v>
      </c>
      <c r="K30" s="37">
        <f t="shared" si="5"/>
        <v>8.271355694741958</v>
      </c>
      <c r="L30" s="37">
        <f t="shared" si="5"/>
        <v>3.1327144667648548</v>
      </c>
      <c r="M30" s="37">
        <f t="shared" si="5"/>
        <v>3.0487966556271773</v>
      </c>
      <c r="N30" s="37">
        <f t="shared" si="5"/>
        <v>2.7733871810697499</v>
      </c>
      <c r="O30" s="37">
        <f t="shared" si="5"/>
        <v>2.9445051768391388</v>
      </c>
      <c r="P30" s="37">
        <f t="shared" si="5"/>
        <v>2.9426755676437168</v>
      </c>
      <c r="Q30" s="37">
        <f t="shared" si="5"/>
        <v>2.125050385439395</v>
      </c>
      <c r="R30" s="37">
        <f t="shared" si="5"/>
        <v>3.8691211849801186</v>
      </c>
      <c r="S30" s="37">
        <f t="shared" si="5"/>
        <v>4.0799476984494953</v>
      </c>
      <c r="T30" s="37">
        <f t="shared" si="5"/>
        <v>3.0758346621695356</v>
      </c>
      <c r="U30" s="37">
        <f t="shared" si="5"/>
        <v>3.4424671140151202</v>
      </c>
    </row>
    <row r="31" spans="1:21" x14ac:dyDescent="0.2">
      <c r="B31" s="87" t="s">
        <v>29</v>
      </c>
      <c r="C31" s="37">
        <f t="shared" ref="C31:U31" si="6">IFERROR(C11/C$26*100,"--")</f>
        <v>4.7148667599873315</v>
      </c>
      <c r="D31" s="37">
        <f t="shared" si="6"/>
        <v>11.554100204666856</v>
      </c>
      <c r="E31" s="37">
        <f t="shared" si="6"/>
        <v>14.26097255530008</v>
      </c>
      <c r="F31" s="37">
        <f t="shared" si="6"/>
        <v>14.655130765145458</v>
      </c>
      <c r="G31" s="37">
        <f t="shared" si="6"/>
        <v>12.40000717125884</v>
      </c>
      <c r="H31" s="37">
        <f t="shared" si="6"/>
        <v>11.792429738142078</v>
      </c>
      <c r="I31" s="37">
        <f t="shared" si="6"/>
        <v>11.4949108041126</v>
      </c>
      <c r="J31" s="37">
        <f t="shared" si="6"/>
        <v>8.7768943840449758</v>
      </c>
      <c r="K31" s="37">
        <f t="shared" si="6"/>
        <v>8.1669441525164324</v>
      </c>
      <c r="L31" s="37">
        <f t="shared" si="6"/>
        <v>5.7198581034739409</v>
      </c>
      <c r="M31" s="37">
        <f t="shared" si="6"/>
        <v>5.1288102191999601</v>
      </c>
      <c r="N31" s="37">
        <f t="shared" si="6"/>
        <v>4.547892331134527</v>
      </c>
      <c r="O31" s="37">
        <f t="shared" si="6"/>
        <v>4.2316170072208532</v>
      </c>
      <c r="P31" s="37">
        <f t="shared" si="6"/>
        <v>4.2442451656169</v>
      </c>
      <c r="Q31" s="37">
        <f t="shared" si="6"/>
        <v>2.6217864702299072</v>
      </c>
      <c r="R31" s="37">
        <f t="shared" si="6"/>
        <v>2.5145974698250271</v>
      </c>
      <c r="S31" s="37">
        <f t="shared" si="6"/>
        <v>1.6854557359989131</v>
      </c>
      <c r="T31" s="37">
        <f t="shared" si="6"/>
        <v>3.1877463973673468</v>
      </c>
      <c r="U31" s="37">
        <f t="shared" si="6"/>
        <v>5.4704237290222304</v>
      </c>
    </row>
    <row r="32" spans="1:21" x14ac:dyDescent="0.2">
      <c r="B32" s="87" t="s">
        <v>31</v>
      </c>
      <c r="C32" s="37">
        <f t="shared" ref="C32:U32" si="7">IFERROR(C12/C$26*100,"--")</f>
        <v>1.8194554553898106</v>
      </c>
      <c r="D32" s="37">
        <f t="shared" si="7"/>
        <v>10.84172799902038</v>
      </c>
      <c r="E32" s="37">
        <f t="shared" si="7"/>
        <v>11.419363406499688</v>
      </c>
      <c r="F32" s="37">
        <f t="shared" si="7"/>
        <v>9.3884009586311574</v>
      </c>
      <c r="G32" s="37">
        <f t="shared" si="7"/>
        <v>7.6790255568811334</v>
      </c>
      <c r="H32" s="37">
        <f t="shared" si="7"/>
        <v>5.4714666314908467</v>
      </c>
      <c r="I32" s="37">
        <f t="shared" si="7"/>
        <v>5.8400056750917466</v>
      </c>
      <c r="J32" s="37">
        <f t="shared" si="7"/>
        <v>6.5951910578842909</v>
      </c>
      <c r="K32" s="37">
        <f t="shared" si="7"/>
        <v>7.4594366725114023</v>
      </c>
      <c r="L32" s="37">
        <f t="shared" si="7"/>
        <v>8.8626970933513292</v>
      </c>
      <c r="M32" s="37">
        <f t="shared" si="7"/>
        <v>7.545411508308673</v>
      </c>
      <c r="N32" s="37">
        <f t="shared" si="7"/>
        <v>8.0948723462645713</v>
      </c>
      <c r="O32" s="37">
        <f t="shared" si="7"/>
        <v>7.7028894922966469</v>
      </c>
      <c r="P32" s="37">
        <f t="shared" si="7"/>
        <v>7.6969681710195692</v>
      </c>
      <c r="Q32" s="37">
        <f t="shared" si="7"/>
        <v>4.682553590463181</v>
      </c>
      <c r="R32" s="37">
        <f t="shared" si="7"/>
        <v>8.5249133745671593</v>
      </c>
      <c r="S32" s="37">
        <f t="shared" si="7"/>
        <v>3.5231168953458085</v>
      </c>
      <c r="T32" s="37">
        <f t="shared" si="7"/>
        <v>5.9969395695949865</v>
      </c>
      <c r="U32" s="37">
        <f t="shared" si="7"/>
        <v>7.2362478143775579</v>
      </c>
    </row>
    <row r="33" spans="1:21" x14ac:dyDescent="0.2">
      <c r="B33" s="87" t="s">
        <v>32</v>
      </c>
      <c r="C33" s="37">
        <f t="shared" ref="C33:U33" si="8">IFERROR(C13/C$26*100,"--")</f>
        <v>3.8595561958405153</v>
      </c>
      <c r="D33" s="37">
        <f t="shared" si="8"/>
        <v>2.0654551423310954</v>
      </c>
      <c r="E33" s="37">
        <f t="shared" si="8"/>
        <v>3.0358694104537975</v>
      </c>
      <c r="F33" s="37">
        <f t="shared" si="8"/>
        <v>3.1924558900287274</v>
      </c>
      <c r="G33" s="37">
        <f t="shared" si="8"/>
        <v>4.326274877526548</v>
      </c>
      <c r="H33" s="37">
        <f t="shared" si="8"/>
        <v>3.9073244335292174</v>
      </c>
      <c r="I33" s="37">
        <f t="shared" si="8"/>
        <v>5.0740514898360605</v>
      </c>
      <c r="J33" s="37">
        <f t="shared" si="8"/>
        <v>4.384068028979911</v>
      </c>
      <c r="K33" s="37">
        <f t="shared" si="8"/>
        <v>4.4976710546223506</v>
      </c>
      <c r="L33" s="37">
        <f t="shared" si="8"/>
        <v>4.9536381192104404</v>
      </c>
      <c r="M33" s="37">
        <f t="shared" si="8"/>
        <v>6.4274955311728599</v>
      </c>
      <c r="N33" s="37">
        <f t="shared" si="8"/>
        <v>6.8575240198353207</v>
      </c>
      <c r="O33" s="37">
        <f t="shared" si="8"/>
        <v>0</v>
      </c>
      <c r="P33" s="37">
        <f t="shared" si="8"/>
        <v>6.3900483001575887</v>
      </c>
      <c r="Q33" s="37">
        <f t="shared" si="8"/>
        <v>4.2977400917906889</v>
      </c>
      <c r="R33" s="37">
        <f t="shared" si="8"/>
        <v>3.7222634266310868</v>
      </c>
      <c r="S33" s="37">
        <f t="shared" si="8"/>
        <v>4.954014181295106</v>
      </c>
      <c r="T33" s="37">
        <f t="shared" si="8"/>
        <v>7.4841954963822293</v>
      </c>
      <c r="U33" s="37">
        <f t="shared" si="8"/>
        <v>4.8773776664627277</v>
      </c>
    </row>
    <row r="34" spans="1:21" x14ac:dyDescent="0.2">
      <c r="B34" s="87" t="s">
        <v>34</v>
      </c>
      <c r="C34" s="37">
        <f t="shared" ref="C34:U34" si="9">IFERROR(C14/C$26*100,"--")</f>
        <v>0.95296935122189219</v>
      </c>
      <c r="D34" s="37">
        <f t="shared" si="9"/>
        <v>13.636565318968497</v>
      </c>
      <c r="E34" s="37">
        <f t="shared" si="9"/>
        <v>15.550137150880323</v>
      </c>
      <c r="F34" s="37">
        <f t="shared" si="9"/>
        <v>15.556486964344579</v>
      </c>
      <c r="G34" s="37">
        <f t="shared" si="9"/>
        <v>15.412695388328077</v>
      </c>
      <c r="H34" s="37">
        <f t="shared" si="9"/>
        <v>22.506409026830074</v>
      </c>
      <c r="I34" s="37">
        <f t="shared" si="9"/>
        <v>15.797096960676996</v>
      </c>
      <c r="J34" s="37">
        <f t="shared" si="9"/>
        <v>3.587517730598818</v>
      </c>
      <c r="K34" s="37">
        <f t="shared" si="9"/>
        <v>4.4244184469067873</v>
      </c>
      <c r="L34" s="37">
        <f t="shared" si="9"/>
        <v>5.0185058416477597</v>
      </c>
      <c r="M34" s="37">
        <f t="shared" si="9"/>
        <v>4.9681867604190622</v>
      </c>
      <c r="N34" s="37">
        <f t="shared" si="9"/>
        <v>4.9510679391527201</v>
      </c>
      <c r="O34" s="37">
        <f t="shared" si="9"/>
        <v>5.1273754158679523</v>
      </c>
      <c r="P34" s="37">
        <f t="shared" si="9"/>
        <v>5.1188797213368975</v>
      </c>
      <c r="Q34" s="37">
        <f t="shared" si="9"/>
        <v>4.0934410732436639</v>
      </c>
      <c r="R34" s="37">
        <f t="shared" si="9"/>
        <v>3.9530170574868686</v>
      </c>
      <c r="S34" s="37">
        <f t="shared" si="9"/>
        <v>2.8618136951584523</v>
      </c>
      <c r="T34" s="37">
        <f t="shared" si="9"/>
        <v>5.2180112471803701</v>
      </c>
      <c r="U34" s="37">
        <f t="shared" si="9"/>
        <v>6.6331966950805814</v>
      </c>
    </row>
    <row r="35" spans="1:21" x14ac:dyDescent="0.2">
      <c r="B35" s="87" t="s">
        <v>44</v>
      </c>
      <c r="C35" s="37">
        <f t="shared" ref="C35:U35" si="10">IFERROR(C15/C$26*100,"--")</f>
        <v>0</v>
      </c>
      <c r="D35" s="37">
        <f t="shared" si="10"/>
        <v>0.37814715857914433</v>
      </c>
      <c r="E35" s="37">
        <f t="shared" si="10"/>
        <v>0.71163796411959912</v>
      </c>
      <c r="F35" s="37">
        <f t="shared" si="10"/>
        <v>0.62260211494890483</v>
      </c>
      <c r="G35" s="37">
        <f t="shared" si="10"/>
        <v>0.56546941448254995</v>
      </c>
      <c r="H35" s="37">
        <f t="shared" si="10"/>
        <v>0.44289795072698956</v>
      </c>
      <c r="I35" s="37">
        <f t="shared" si="10"/>
        <v>0.48933869985654782</v>
      </c>
      <c r="J35" s="37">
        <f t="shared" si="10"/>
        <v>0.14921859431647566</v>
      </c>
      <c r="K35" s="37">
        <f t="shared" si="10"/>
        <v>0.13845206366517504</v>
      </c>
      <c r="L35" s="37">
        <f t="shared" si="10"/>
        <v>0.31970108572039346</v>
      </c>
      <c r="M35" s="37">
        <f t="shared" si="10"/>
        <v>0.30363562086571777</v>
      </c>
      <c r="N35" s="37">
        <f t="shared" si="10"/>
        <v>0.27463261191974836</v>
      </c>
      <c r="O35" s="37">
        <f t="shared" si="10"/>
        <v>0.27528150658781947</v>
      </c>
      <c r="P35" s="37">
        <f t="shared" si="10"/>
        <v>0.27499898226994052</v>
      </c>
      <c r="Q35" s="37">
        <f t="shared" si="10"/>
        <v>0.18162837703912685</v>
      </c>
      <c r="R35" s="37">
        <f t="shared" si="10"/>
        <v>0.17965098521354486</v>
      </c>
      <c r="S35" s="37">
        <f t="shared" si="10"/>
        <v>0.12785378969538483</v>
      </c>
      <c r="T35" s="37">
        <f t="shared" si="10"/>
        <v>0.25085339001077528</v>
      </c>
      <c r="U35" s="37">
        <f t="shared" si="10"/>
        <v>0.27289281073478505</v>
      </c>
    </row>
    <row r="36" spans="1:21" x14ac:dyDescent="0.2">
      <c r="B36" s="87"/>
      <c r="C36" s="37">
        <f t="shared" ref="C36:U36" si="11">IFERROR(C16/C$26*100,"--")</f>
        <v>4.3338962518211406E-2</v>
      </c>
      <c r="D36" s="37">
        <f t="shared" si="11"/>
        <v>1.7073579701254196</v>
      </c>
      <c r="E36" s="37">
        <f t="shared" si="11"/>
        <v>2.3840872906924959</v>
      </c>
      <c r="F36" s="37">
        <f t="shared" si="11"/>
        <v>1.88808653539364</v>
      </c>
      <c r="G36" s="37">
        <f t="shared" si="11"/>
        <v>3.0850712541762757</v>
      </c>
      <c r="H36" s="37">
        <f t="shared" si="11"/>
        <v>1.9842105875759699</v>
      </c>
      <c r="I36" s="37">
        <f t="shared" si="11"/>
        <v>3.3704379497697752</v>
      </c>
      <c r="J36" s="37">
        <f t="shared" si="11"/>
        <v>2.2828743274205903</v>
      </c>
      <c r="K36" s="37">
        <f t="shared" si="11"/>
        <v>4.1421493288442806</v>
      </c>
      <c r="L36" s="37">
        <f t="shared" si="11"/>
        <v>2.201007934578104</v>
      </c>
      <c r="M36" s="37">
        <f t="shared" si="11"/>
        <v>2.256577545327449</v>
      </c>
      <c r="N36" s="37">
        <f t="shared" si="11"/>
        <v>2.0112141701217108</v>
      </c>
      <c r="O36" s="37" t="str">
        <f t="shared" si="11"/>
        <v>--</v>
      </c>
      <c r="P36" s="37">
        <f t="shared" si="11"/>
        <v>1.845395524527629</v>
      </c>
      <c r="Q36" s="37">
        <f t="shared" si="11"/>
        <v>1.3847153075933685</v>
      </c>
      <c r="R36" s="37">
        <f t="shared" si="11"/>
        <v>1.0878669076982899</v>
      </c>
      <c r="S36" s="37">
        <f t="shared" si="11"/>
        <v>0.66284616812406993</v>
      </c>
      <c r="T36" s="37">
        <f t="shared" si="11"/>
        <v>1.2280088117512227</v>
      </c>
      <c r="U36" s="37">
        <f t="shared" si="11"/>
        <v>1.8933310355425479</v>
      </c>
    </row>
    <row r="37" spans="1:21" x14ac:dyDescent="0.2">
      <c r="B37" s="87"/>
      <c r="C37" s="37">
        <f t="shared" ref="C37:U37" si="12">IFERROR(C17/C$26*100,"--")</f>
        <v>0</v>
      </c>
      <c r="D37" s="37">
        <f t="shared" si="12"/>
        <v>4.5084898795423271E-3</v>
      </c>
      <c r="E37" s="37">
        <f t="shared" si="12"/>
        <v>4.9174031871743727E-4</v>
      </c>
      <c r="F37" s="37">
        <f t="shared" si="12"/>
        <v>4.9641168963936002E-3</v>
      </c>
      <c r="G37" s="37">
        <f t="shared" si="12"/>
        <v>1.6555574363962162E-2</v>
      </c>
      <c r="H37" s="37">
        <f t="shared" si="12"/>
        <v>3.429544344485061E-2</v>
      </c>
      <c r="I37" s="37">
        <f t="shared" si="12"/>
        <v>5.3650935729798253E-2</v>
      </c>
      <c r="J37" s="37">
        <f t="shared" si="12"/>
        <v>1.0244347975227981E-2</v>
      </c>
      <c r="K37" s="37">
        <f t="shared" si="12"/>
        <v>2.6020712128217304E-3</v>
      </c>
      <c r="L37" s="37">
        <f t="shared" si="12"/>
        <v>1.9963054346415579E-3</v>
      </c>
      <c r="M37" s="37">
        <f t="shared" si="12"/>
        <v>1.4662095265832896E-3</v>
      </c>
      <c r="N37" s="37">
        <f t="shared" si="12"/>
        <v>5.7769305764341318E-3</v>
      </c>
      <c r="O37" s="37" t="str">
        <f t="shared" si="12"/>
        <v>--</v>
      </c>
      <c r="P37" s="37">
        <f t="shared" si="12"/>
        <v>1.3175506076596391E-2</v>
      </c>
      <c r="Q37" s="37">
        <f t="shared" si="12"/>
        <v>5.258461760782724E-3</v>
      </c>
      <c r="R37" s="37">
        <f t="shared" si="12"/>
        <v>1.4112469527774159E-3</v>
      </c>
      <c r="S37" s="37">
        <f t="shared" si="12"/>
        <v>1.8486366882109865E-3</v>
      </c>
      <c r="T37" s="37">
        <f t="shared" si="12"/>
        <v>2.5333242156373469E-3</v>
      </c>
      <c r="U37" s="37">
        <f t="shared" si="12"/>
        <v>8.8004249964246731E-3</v>
      </c>
    </row>
    <row r="38" spans="1:21" x14ac:dyDescent="0.2">
      <c r="B38" s="87"/>
      <c r="C38" s="37">
        <f t="shared" ref="C38:U38" si="13">IFERROR(C18/C$26*100,"--")</f>
        <v>0</v>
      </c>
      <c r="D38" s="37">
        <f t="shared" si="13"/>
        <v>0</v>
      </c>
      <c r="E38" s="37">
        <f t="shared" si="13"/>
        <v>3.7600313231331123E-3</v>
      </c>
      <c r="F38" s="37">
        <f t="shared" si="13"/>
        <v>2.5157040901007568E-3</v>
      </c>
      <c r="G38" s="37">
        <f t="shared" si="13"/>
        <v>3.8684596090608255E-3</v>
      </c>
      <c r="H38" s="37">
        <f t="shared" si="13"/>
        <v>1.6488612232590863E-3</v>
      </c>
      <c r="I38" s="37">
        <f t="shared" si="13"/>
        <v>1.0847156144941136E-2</v>
      </c>
      <c r="J38" s="37">
        <f t="shared" si="13"/>
        <v>1.8979643991893691E-4</v>
      </c>
      <c r="K38" s="37">
        <f t="shared" si="13"/>
        <v>5.4968308199526261E-4</v>
      </c>
      <c r="L38" s="37">
        <f t="shared" si="13"/>
        <v>1.2423179578413862E-3</v>
      </c>
      <c r="M38" s="37">
        <f t="shared" si="13"/>
        <v>1.0322089105458062E-4</v>
      </c>
      <c r="N38" s="37">
        <f t="shared" si="13"/>
        <v>3.4992547454231013E-4</v>
      </c>
      <c r="O38" s="37" t="str">
        <f t="shared" si="13"/>
        <v>--</v>
      </c>
      <c r="P38" s="37">
        <f t="shared" si="13"/>
        <v>1.980314338573701E-4</v>
      </c>
      <c r="Q38" s="37">
        <f t="shared" si="13"/>
        <v>3.4917695998512094E-4</v>
      </c>
      <c r="R38" s="37">
        <f t="shared" si="13"/>
        <v>1.3314498044824253E-4</v>
      </c>
      <c r="S38" s="37">
        <f t="shared" si="13"/>
        <v>3.9406398302811691E-4</v>
      </c>
      <c r="T38" s="37">
        <f t="shared" si="13"/>
        <v>9.6964790537056364E-5</v>
      </c>
      <c r="U38" s="37">
        <f t="shared" si="13"/>
        <v>1.044305648032848E-3</v>
      </c>
    </row>
    <row r="39" spans="1:21" x14ac:dyDescent="0.2">
      <c r="B39" s="87"/>
      <c r="C39" s="37">
        <f t="shared" ref="C39:U39" si="14">IFERROR(C19/C$26*100,"--")</f>
        <v>0</v>
      </c>
      <c r="D39" s="37">
        <f t="shared" si="14"/>
        <v>0</v>
      </c>
      <c r="E39" s="37">
        <f t="shared" si="14"/>
        <v>9.0432695575867587E-4</v>
      </c>
      <c r="F39" s="37">
        <f t="shared" si="14"/>
        <v>4.703318978588148E-4</v>
      </c>
      <c r="G39" s="37">
        <f t="shared" si="14"/>
        <v>4.594041602909907E-3</v>
      </c>
      <c r="H39" s="37">
        <f t="shared" si="14"/>
        <v>4.34636969631042E-3</v>
      </c>
      <c r="I39" s="37">
        <f t="shared" si="14"/>
        <v>1.0952426406045226E-2</v>
      </c>
      <c r="J39" s="37">
        <f t="shared" si="14"/>
        <v>1.0633857823597975E-4</v>
      </c>
      <c r="K39" s="37">
        <f t="shared" si="14"/>
        <v>1.8010591108583182E-3</v>
      </c>
      <c r="L39" s="37">
        <f t="shared" si="14"/>
        <v>3.794867168318279E-4</v>
      </c>
      <c r="M39" s="37">
        <f t="shared" si="14"/>
        <v>9.4736982200779486E-5</v>
      </c>
      <c r="N39" s="37">
        <f t="shared" si="14"/>
        <v>6.6585105585577678E-4</v>
      </c>
      <c r="O39" s="37" t="str">
        <f t="shared" si="14"/>
        <v>--</v>
      </c>
      <c r="P39" s="37">
        <f t="shared" si="14"/>
        <v>3.0690546005728519E-4</v>
      </c>
      <c r="Q39" s="37">
        <f t="shared" si="14"/>
        <v>2.6612329092246315E-4</v>
      </c>
      <c r="R39" s="37">
        <f t="shared" si="14"/>
        <v>9.2608970295066843E-4</v>
      </c>
      <c r="S39" s="37">
        <f t="shared" si="14"/>
        <v>5.503528551741401E-4</v>
      </c>
      <c r="T39" s="37">
        <f t="shared" si="14"/>
        <v>4.9739381534854984E-3</v>
      </c>
      <c r="U39" s="37">
        <f t="shared" si="14"/>
        <v>1.2978929044404665E-3</v>
      </c>
    </row>
    <row r="40" spans="1:21" x14ac:dyDescent="0.2">
      <c r="B40" s="87"/>
      <c r="C40" s="37">
        <f t="shared" ref="C40:U40" si="15">IFERROR(C20/C$26*100,"--")</f>
        <v>0</v>
      </c>
      <c r="D40" s="37">
        <f t="shared" si="15"/>
        <v>1.8582868875729313E-5</v>
      </c>
      <c r="E40" s="37">
        <f t="shared" si="15"/>
        <v>0</v>
      </c>
      <c r="F40" s="37">
        <f t="shared" si="15"/>
        <v>6.2589143310653106E-4</v>
      </c>
      <c r="G40" s="37">
        <f t="shared" si="15"/>
        <v>1.1366865958039945E-2</v>
      </c>
      <c r="H40" s="37">
        <f t="shared" si="15"/>
        <v>3.084700647636059E-3</v>
      </c>
      <c r="I40" s="37">
        <f t="shared" si="15"/>
        <v>3.7894537028610323E-3</v>
      </c>
      <c r="J40" s="37">
        <f t="shared" si="15"/>
        <v>1.4018172687119464E-3</v>
      </c>
      <c r="K40" s="37">
        <f t="shared" si="15"/>
        <v>7.7715964087085316E-4</v>
      </c>
      <c r="L40" s="37">
        <f t="shared" si="15"/>
        <v>1.8881460174526496E-4</v>
      </c>
      <c r="M40" s="37">
        <f t="shared" si="15"/>
        <v>1.5512108756731496E-3</v>
      </c>
      <c r="N40" s="37">
        <f t="shared" si="15"/>
        <v>9.1918592463432732E-4</v>
      </c>
      <c r="O40" s="37" t="str">
        <f t="shared" si="15"/>
        <v>--</v>
      </c>
      <c r="P40" s="37">
        <f t="shared" si="15"/>
        <v>1.2945037031280742E-3</v>
      </c>
      <c r="Q40" s="37">
        <f t="shared" si="15"/>
        <v>1.9812035289364684E-3</v>
      </c>
      <c r="R40" s="37">
        <f t="shared" si="15"/>
        <v>6.9310470382748463E-4</v>
      </c>
      <c r="S40" s="37">
        <f t="shared" si="15"/>
        <v>4.9069452592077434E-4</v>
      </c>
      <c r="T40" s="37">
        <f t="shared" si="15"/>
        <v>1.6597838482352411E-3</v>
      </c>
      <c r="U40" s="37">
        <f t="shared" si="15"/>
        <v>1.6460611408189805E-3</v>
      </c>
    </row>
    <row r="41" spans="1:21" x14ac:dyDescent="0.2">
      <c r="B41" s="87"/>
      <c r="C41" s="37">
        <f t="shared" ref="C41:U41" si="16">IFERROR(C21/C$26*100,"--")</f>
        <v>0</v>
      </c>
      <c r="D41" s="37">
        <f t="shared" si="16"/>
        <v>3.7523100614453422E-4</v>
      </c>
      <c r="E41" s="37">
        <f t="shared" si="16"/>
        <v>0</v>
      </c>
      <c r="F41" s="37">
        <f t="shared" si="16"/>
        <v>1.178481327634214E-7</v>
      </c>
      <c r="G41" s="37">
        <f t="shared" si="16"/>
        <v>1.7315360058421493E-3</v>
      </c>
      <c r="H41" s="37">
        <f t="shared" si="16"/>
        <v>7.2951969803351855E-4</v>
      </c>
      <c r="I41" s="37">
        <f t="shared" si="16"/>
        <v>2.5934806098809552E-3</v>
      </c>
      <c r="J41" s="37">
        <f t="shared" si="16"/>
        <v>7.1175158488958571E-4</v>
      </c>
      <c r="K41" s="37">
        <f t="shared" si="16"/>
        <v>3.1727739220505781E-5</v>
      </c>
      <c r="L41" s="37">
        <f t="shared" si="16"/>
        <v>3.2262073822542687E-5</v>
      </c>
      <c r="M41" s="37">
        <f t="shared" si="16"/>
        <v>1.0176054608794272E-4</v>
      </c>
      <c r="N41" s="37">
        <f t="shared" si="16"/>
        <v>1.0223744117764116E-5</v>
      </c>
      <c r="O41" s="37" t="str">
        <f t="shared" si="16"/>
        <v>--</v>
      </c>
      <c r="P41" s="37">
        <f t="shared" si="16"/>
        <v>4.7809578295769279E-5</v>
      </c>
      <c r="Q41" s="37">
        <f t="shared" si="16"/>
        <v>1.6434958851552382E-5</v>
      </c>
      <c r="R41" s="37">
        <f t="shared" si="16"/>
        <v>5.0909318574474601E-6</v>
      </c>
      <c r="S41" s="37">
        <f t="shared" si="16"/>
        <v>1.1286710939825954E-5</v>
      </c>
      <c r="T41" s="37">
        <f t="shared" si="16"/>
        <v>1.1606247275972805E-4</v>
      </c>
      <c r="U41" s="37">
        <f t="shared" si="16"/>
        <v>2.5663745309578148E-4</v>
      </c>
    </row>
    <row r="42" spans="1:21" x14ac:dyDescent="0.2">
      <c r="B42" s="87"/>
      <c r="C42" s="37">
        <f t="shared" ref="C42:U42" si="17">IFERROR(C22/C$26*100,"--")</f>
        <v>0</v>
      </c>
      <c r="D42" s="37">
        <f t="shared" si="17"/>
        <v>8.3844903751274263E-2</v>
      </c>
      <c r="E42" s="37">
        <f t="shared" si="17"/>
        <v>8.0190548617454192E-3</v>
      </c>
      <c r="F42" s="37">
        <f t="shared" si="17"/>
        <v>2.4160517090360076E-2</v>
      </c>
      <c r="G42" s="37">
        <f t="shared" si="17"/>
        <v>5.840664651619909E-2</v>
      </c>
      <c r="H42" s="37">
        <f t="shared" si="17"/>
        <v>4.888733005075839E-2</v>
      </c>
      <c r="I42" s="37">
        <f t="shared" si="17"/>
        <v>5.8986681369226267E-2</v>
      </c>
      <c r="J42" s="37">
        <f t="shared" si="17"/>
        <v>7.3070135849433457E-3</v>
      </c>
      <c r="K42" s="37">
        <f t="shared" si="17"/>
        <v>1.0813380093120164E-2</v>
      </c>
      <c r="L42" s="37">
        <f t="shared" si="17"/>
        <v>5.6763326553329269E-3</v>
      </c>
      <c r="M42" s="37">
        <f t="shared" si="17"/>
        <v>3.9847250920627825E-3</v>
      </c>
      <c r="N42" s="37">
        <f t="shared" si="17"/>
        <v>9.2327542228143305E-3</v>
      </c>
      <c r="O42" s="37" t="str">
        <f t="shared" si="17"/>
        <v>--</v>
      </c>
      <c r="P42" s="37">
        <f t="shared" si="17"/>
        <v>8.5904809931888378E-3</v>
      </c>
      <c r="Q42" s="37">
        <f t="shared" si="17"/>
        <v>3.1980716119251393E-3</v>
      </c>
      <c r="R42" s="37">
        <f t="shared" si="17"/>
        <v>3.0202060196657002E-3</v>
      </c>
      <c r="S42" s="37">
        <f t="shared" si="17"/>
        <v>3.3290769398181576E-3</v>
      </c>
      <c r="T42" s="37">
        <f t="shared" si="17"/>
        <v>8.6118164287147438E-3</v>
      </c>
      <c r="U42" s="37">
        <f t="shared" si="17"/>
        <v>1.3002356047928026E-2</v>
      </c>
    </row>
    <row r="43" spans="1:21" x14ac:dyDescent="0.2">
      <c r="B43" s="87"/>
      <c r="C43" s="37">
        <f t="shared" ref="C43:U43" si="18">IFERROR(C23/C$26*100,"--")</f>
        <v>0</v>
      </c>
      <c r="D43" s="37">
        <f t="shared" si="18"/>
        <v>8.8747207505836867E-2</v>
      </c>
      <c r="E43" s="37">
        <f t="shared" si="18"/>
        <v>1.3175153459354643E-2</v>
      </c>
      <c r="F43" s="37">
        <f t="shared" si="18"/>
        <v>3.2736679255952542E-2</v>
      </c>
      <c r="G43" s="37">
        <f t="shared" si="18"/>
        <v>9.6523124056014084E-2</v>
      </c>
      <c r="H43" s="37">
        <f t="shared" si="18"/>
        <v>9.2992224760848077E-2</v>
      </c>
      <c r="I43" s="37">
        <f t="shared" si="18"/>
        <v>0.14082013396275286</v>
      </c>
      <c r="J43" s="37">
        <f t="shared" si="18"/>
        <v>1.9961065431927778E-2</v>
      </c>
      <c r="K43" s="37">
        <f t="shared" si="18"/>
        <v>1.6575080878886837E-2</v>
      </c>
      <c r="L43" s="37">
        <f t="shared" si="18"/>
        <v>9.5155194402155065E-3</v>
      </c>
      <c r="M43" s="37">
        <f t="shared" si="18"/>
        <v>7.3018639136625254E-3</v>
      </c>
      <c r="N43" s="37">
        <f t="shared" si="18"/>
        <v>1.6954870998398638E-2</v>
      </c>
      <c r="O43" s="37" t="str">
        <f t="shared" si="18"/>
        <v>--</v>
      </c>
      <c r="P43" s="37">
        <f t="shared" si="18"/>
        <v>2.3613237245123722E-2</v>
      </c>
      <c r="Q43" s="37">
        <f t="shared" si="18"/>
        <v>1.1069472111403468E-2</v>
      </c>
      <c r="R43" s="37">
        <f t="shared" si="18"/>
        <v>6.188883291526958E-3</v>
      </c>
      <c r="S43" s="37">
        <f t="shared" si="18"/>
        <v>6.6241117030920024E-3</v>
      </c>
      <c r="T43" s="37">
        <f t="shared" si="18"/>
        <v>1.7991889909369615E-2</v>
      </c>
      <c r="U43" s="37">
        <f t="shared" si="18"/>
        <v>2.6047678190740779E-2</v>
      </c>
    </row>
    <row r="44" spans="1:21" x14ac:dyDescent="0.2">
      <c r="B44" s="35" t="s">
        <v>79</v>
      </c>
      <c r="C44" s="37">
        <f t="shared" ref="C44:U44" si="19">IFERROR(C24/C$26*100,"--")</f>
        <v>96.2438506355779</v>
      </c>
      <c r="D44" s="37">
        <f t="shared" si="19"/>
        <v>83.074810510414594</v>
      </c>
      <c r="E44" s="37">
        <f t="shared" si="19"/>
        <v>83.351131596694259</v>
      </c>
      <c r="F44" s="37">
        <f t="shared" si="19"/>
        <v>85.710235922127367</v>
      </c>
      <c r="G44" s="37">
        <f t="shared" si="19"/>
        <v>81.514555890300102</v>
      </c>
      <c r="H44" s="37">
        <f t="shared" si="19"/>
        <v>79.09281916214114</v>
      </c>
      <c r="I44" s="37">
        <f t="shared" si="19"/>
        <v>78.222545708202631</v>
      </c>
      <c r="J44" s="37">
        <f t="shared" si="19"/>
        <v>84.302718520780957</v>
      </c>
      <c r="K44" s="37">
        <f t="shared" si="19"/>
        <v>85.422252797262473</v>
      </c>
      <c r="L44" s="37">
        <f t="shared" si="19"/>
        <v>85.153102177338511</v>
      </c>
      <c r="M44" s="37">
        <f t="shared" si="19"/>
        <v>83.944705756872779</v>
      </c>
      <c r="N44" s="37">
        <f t="shared" si="19"/>
        <v>85.046482350708047</v>
      </c>
      <c r="O44" s="37">
        <f t="shared" si="19"/>
        <v>79.3015464358987</v>
      </c>
      <c r="P44" s="37">
        <f t="shared" si="19"/>
        <v>85.641196919431124</v>
      </c>
      <c r="Q44" s="37">
        <f t="shared" si="19"/>
        <v>88.398111233490923</v>
      </c>
      <c r="R44" s="37">
        <f t="shared" si="19"/>
        <v>81.069633226157663</v>
      </c>
      <c r="S44" s="37">
        <f t="shared" si="19"/>
        <v>83.649557203939082</v>
      </c>
      <c r="T44" s="37">
        <f t="shared" si="19"/>
        <v>81.262054768963651</v>
      </c>
      <c r="U44" s="37">
        <f t="shared" si="19"/>
        <v>84.206927396640253</v>
      </c>
    </row>
    <row r="45" spans="1:21" x14ac:dyDescent="0.2">
      <c r="B45" s="35" t="s">
        <v>80</v>
      </c>
      <c r="C45" s="37">
        <f t="shared" ref="C45:U45" si="20">IFERROR(C25/C$26*100,"--")</f>
        <v>3.756149364422102</v>
      </c>
      <c r="D45" s="37">
        <f t="shared" si="20"/>
        <v>16.925189489585406</v>
      </c>
      <c r="E45" s="37">
        <f t="shared" si="20"/>
        <v>16.648868403305741</v>
      </c>
      <c r="F45" s="37">
        <f t="shared" si="20"/>
        <v>14.289764077872638</v>
      </c>
      <c r="G45" s="37">
        <f t="shared" si="20"/>
        <v>18.485444109699895</v>
      </c>
      <c r="H45" s="37">
        <f t="shared" si="20"/>
        <v>20.907180837858863</v>
      </c>
      <c r="I45" s="37">
        <f t="shared" si="20"/>
        <v>21.777454291797373</v>
      </c>
      <c r="J45" s="37">
        <f t="shared" si="20"/>
        <v>15.697281479219033</v>
      </c>
      <c r="K45" s="37">
        <f t="shared" si="20"/>
        <v>14.577747202737527</v>
      </c>
      <c r="L45" s="37">
        <f t="shared" si="20"/>
        <v>14.846897822661486</v>
      </c>
      <c r="M45" s="37">
        <f t="shared" si="20"/>
        <v>16.055294243127229</v>
      </c>
      <c r="N45" s="37">
        <f t="shared" si="20"/>
        <v>14.953517649291959</v>
      </c>
      <c r="O45" s="37">
        <f t="shared" si="20"/>
        <v>20.698453564101303</v>
      </c>
      <c r="P45" s="37">
        <f t="shared" si="20"/>
        <v>14.358803080568885</v>
      </c>
      <c r="Q45" s="37">
        <f t="shared" si="20"/>
        <v>11.601888766509067</v>
      </c>
      <c r="R45" s="37">
        <f t="shared" si="20"/>
        <v>18.930366773842348</v>
      </c>
      <c r="S45" s="37">
        <f t="shared" si="20"/>
        <v>16.350442796060914</v>
      </c>
      <c r="T45" s="37">
        <f t="shared" si="20"/>
        <v>18.737945231036349</v>
      </c>
      <c r="U45" s="37">
        <f t="shared" si="20"/>
        <v>15.793072603359743</v>
      </c>
    </row>
    <row r="46" spans="1:21" x14ac:dyDescent="0.2">
      <c r="B46" s="35" t="s">
        <v>81</v>
      </c>
      <c r="C46" s="37">
        <f t="shared" ref="C46:U46" si="21">IFERROR(C26/C$26*100,"--")</f>
        <v>100</v>
      </c>
      <c r="D46" s="37">
        <f t="shared" si="21"/>
        <v>100</v>
      </c>
      <c r="E46" s="37">
        <f t="shared" si="21"/>
        <v>100</v>
      </c>
      <c r="F46" s="37">
        <f t="shared" si="21"/>
        <v>100</v>
      </c>
      <c r="G46" s="37">
        <f t="shared" si="21"/>
        <v>100</v>
      </c>
      <c r="H46" s="37">
        <f t="shared" si="21"/>
        <v>100</v>
      </c>
      <c r="I46" s="37">
        <f t="shared" si="21"/>
        <v>100</v>
      </c>
      <c r="J46" s="37">
        <f t="shared" si="21"/>
        <v>100</v>
      </c>
      <c r="K46" s="37">
        <f t="shared" si="21"/>
        <v>100</v>
      </c>
      <c r="L46" s="37">
        <f t="shared" si="21"/>
        <v>100</v>
      </c>
      <c r="M46" s="37">
        <f t="shared" si="21"/>
        <v>100</v>
      </c>
      <c r="N46" s="37">
        <f t="shared" si="21"/>
        <v>100</v>
      </c>
      <c r="O46" s="37">
        <f t="shared" si="21"/>
        <v>100</v>
      </c>
      <c r="P46" s="37">
        <f t="shared" si="21"/>
        <v>100</v>
      </c>
      <c r="Q46" s="37">
        <f t="shared" si="21"/>
        <v>100</v>
      </c>
      <c r="R46" s="37">
        <f t="shared" si="21"/>
        <v>100</v>
      </c>
      <c r="S46" s="37">
        <f t="shared" si="21"/>
        <v>100</v>
      </c>
      <c r="T46" s="37">
        <f t="shared" si="21"/>
        <v>100</v>
      </c>
      <c r="U46" s="37">
        <f t="shared" si="21"/>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87" t="s">
        <v>41</v>
      </c>
      <c r="C49" s="38" t="s">
        <v>28</v>
      </c>
      <c r="D49" s="38" t="s">
        <v>28</v>
      </c>
      <c r="E49" s="39">
        <f>IFERROR(IF(D9=0,"--",(E9/D9)*100-100),"--")</f>
        <v>-20.780062920184179</v>
      </c>
      <c r="F49" s="39">
        <f t="shared" ref="F49:T49" si="22">IFERROR(IF(E9=0,"--",(F9/E9)*100-100),"--")</f>
        <v>46.292569544513725</v>
      </c>
      <c r="G49" s="39">
        <f t="shared" si="22"/>
        <v>62.522434708092476</v>
      </c>
      <c r="H49" s="39">
        <f t="shared" si="22"/>
        <v>40.345649029360374</v>
      </c>
      <c r="I49" s="39">
        <f t="shared" si="22"/>
        <v>4.1378837642917858</v>
      </c>
      <c r="J49" s="39">
        <f t="shared" si="22"/>
        <v>7.9696475595679033</v>
      </c>
      <c r="K49" s="39">
        <f t="shared" si="22"/>
        <v>8.8464152216303944</v>
      </c>
      <c r="L49" s="39">
        <f t="shared" si="22"/>
        <v>89.373220924713848</v>
      </c>
      <c r="M49" s="39">
        <f t="shared" si="22"/>
        <v>39.051857685852525</v>
      </c>
      <c r="N49" s="39">
        <f t="shared" si="22"/>
        <v>19.11261713299514</v>
      </c>
      <c r="O49" s="39">
        <f t="shared" si="22"/>
        <v>10.267156414048188</v>
      </c>
      <c r="P49" s="39">
        <f t="shared" si="22"/>
        <v>2.38739216759285E-2</v>
      </c>
      <c r="Q49" s="39">
        <f t="shared" si="22"/>
        <v>100.03101737748281</v>
      </c>
      <c r="R49" s="39">
        <f t="shared" si="22"/>
        <v>-14.922831231729319</v>
      </c>
      <c r="S49" s="39">
        <f t="shared" si="22"/>
        <v>40.540573979810972</v>
      </c>
      <c r="T49" s="39">
        <f t="shared" si="22"/>
        <v>-53.918819278168343</v>
      </c>
      <c r="U49" s="39">
        <f>IFERROR(POWER(T9/C9,1/21)*100-100,"--")</f>
        <v>12.930478796956407</v>
      </c>
    </row>
    <row r="50" spans="2:21" x14ac:dyDescent="0.2">
      <c r="B50" s="87" t="s">
        <v>38</v>
      </c>
      <c r="C50" s="38" t="s">
        <v>28</v>
      </c>
      <c r="D50" s="38" t="s">
        <v>28</v>
      </c>
      <c r="E50" s="39">
        <f t="shared" ref="E50:T50" si="23">IFERROR(IF(D10=0,"--",(E10/D10)*100-100),"--")</f>
        <v>-14.830972134674951</v>
      </c>
      <c r="F50" s="39">
        <f t="shared" si="23"/>
        <v>23.818189862396878</v>
      </c>
      <c r="G50" s="39">
        <f t="shared" si="23"/>
        <v>71.163000010175068</v>
      </c>
      <c r="H50" s="39">
        <f t="shared" si="23"/>
        <v>36.324352076394518</v>
      </c>
      <c r="I50" s="39">
        <f t="shared" si="23"/>
        <v>14.006049883402596</v>
      </c>
      <c r="J50" s="39">
        <f t="shared" si="23"/>
        <v>131.23580308840607</v>
      </c>
      <c r="K50" s="39">
        <f t="shared" si="23"/>
        <v>-12.662256045135337</v>
      </c>
      <c r="L50" s="39">
        <f t="shared" si="23"/>
        <v>-34.152676082515626</v>
      </c>
      <c r="M50" s="39">
        <f t="shared" si="23"/>
        <v>36.82007497701656</v>
      </c>
      <c r="N50" s="39">
        <f t="shared" si="23"/>
        <v>6.4232906765838749</v>
      </c>
      <c r="O50" s="39">
        <f t="shared" si="23"/>
        <v>14.149279540230793</v>
      </c>
      <c r="P50" s="39">
        <f t="shared" si="23"/>
        <v>4.0536269897728516E-2</v>
      </c>
      <c r="Q50" s="39">
        <f t="shared" si="23"/>
        <v>21.013210824422089</v>
      </c>
      <c r="R50" s="39">
        <f t="shared" si="23"/>
        <v>87.020751174165696</v>
      </c>
      <c r="S50" s="39">
        <f t="shared" si="23"/>
        <v>30.09966438828809</v>
      </c>
      <c r="T50" s="39">
        <f t="shared" si="23"/>
        <v>-58.83294742316906</v>
      </c>
      <c r="U50" s="39">
        <f t="shared" ref="U50:U66" si="24">IFERROR(POWER(T10/C10,1/21)*100-100,"--")</f>
        <v>16.928354456604893</v>
      </c>
    </row>
    <row r="51" spans="2:21" x14ac:dyDescent="0.2">
      <c r="B51" s="87" t="s">
        <v>29</v>
      </c>
      <c r="C51" s="38" t="s">
        <v>28</v>
      </c>
      <c r="D51" s="38" t="s">
        <v>28</v>
      </c>
      <c r="E51" s="39">
        <f t="shared" ref="E51:T51" si="25">IFERROR(IF(D11=0,"--",(E11/D11)*100-100),"--")</f>
        <v>14.348025442555311</v>
      </c>
      <c r="F51" s="39">
        <f t="shared" si="25"/>
        <v>34.546251583776069</v>
      </c>
      <c r="G51" s="39">
        <f t="shared" si="25"/>
        <v>41.974650759109323</v>
      </c>
      <c r="H51" s="39">
        <f t="shared" si="25"/>
        <v>56.616293201578031</v>
      </c>
      <c r="I51" s="39">
        <f t="shared" si="25"/>
        <v>-9.5288204402692287</v>
      </c>
      <c r="J51" s="39">
        <f t="shared" si="25"/>
        <v>-41.272024417731714</v>
      </c>
      <c r="K51" s="39">
        <f t="shared" si="25"/>
        <v>-1.8843104725445556</v>
      </c>
      <c r="L51" s="39">
        <f t="shared" si="25"/>
        <v>21.764217882938411</v>
      </c>
      <c r="M51" s="39">
        <f t="shared" si="25"/>
        <v>26.058911137682216</v>
      </c>
      <c r="N51" s="39">
        <f t="shared" si="25"/>
        <v>3.7404635405425211</v>
      </c>
      <c r="O51" s="39">
        <f t="shared" si="25"/>
        <v>3.8584006182702524E-2</v>
      </c>
      <c r="P51" s="39">
        <f t="shared" si="25"/>
        <v>0.40146703077132884</v>
      </c>
      <c r="Q51" s="39">
        <f t="shared" si="25"/>
        <v>3.5148819421252853</v>
      </c>
      <c r="R51" s="39">
        <f t="shared" si="25"/>
        <v>-1.4814860038452622</v>
      </c>
      <c r="S51" s="39">
        <f t="shared" si="25"/>
        <v>-17.304326212872596</v>
      </c>
      <c r="T51" s="39">
        <f t="shared" si="25"/>
        <v>3.2779943353189225</v>
      </c>
      <c r="U51" s="39">
        <f t="shared" si="24"/>
        <v>12.918258612367083</v>
      </c>
    </row>
    <row r="52" spans="2:21" x14ac:dyDescent="0.2">
      <c r="B52" s="87" t="s">
        <v>31</v>
      </c>
      <c r="C52" s="38" t="s">
        <v>28</v>
      </c>
      <c r="D52" s="38" t="s">
        <v>28</v>
      </c>
      <c r="E52" s="39">
        <f t="shared" ref="E52:T52" si="26">IFERROR(IF(D12=0,"--",(E12/D12)*100-100),"--")</f>
        <v>-2.4203981115578728</v>
      </c>
      <c r="F52" s="39">
        <f t="shared" si="26"/>
        <v>7.6417585423428989</v>
      </c>
      <c r="G52" s="39">
        <f t="shared" si="26"/>
        <v>37.243901199079886</v>
      </c>
      <c r="H52" s="39">
        <f t="shared" si="26"/>
        <v>17.341928592635213</v>
      </c>
      <c r="I52" s="39">
        <f t="shared" si="26"/>
        <v>-0.93563535976520029</v>
      </c>
      <c r="J52" s="39">
        <f t="shared" si="26"/>
        <v>-13.139189804587986</v>
      </c>
      <c r="K52" s="39">
        <f t="shared" si="26"/>
        <v>19.260986362264759</v>
      </c>
      <c r="L52" s="39">
        <f t="shared" si="26"/>
        <v>106.56364537753413</v>
      </c>
      <c r="M52" s="39">
        <f t="shared" si="26"/>
        <v>19.69036768071723</v>
      </c>
      <c r="N52" s="39">
        <f t="shared" si="26"/>
        <v>25.510977890596578</v>
      </c>
      <c r="O52" s="39">
        <f t="shared" si="26"/>
        <v>2.3092778875300866</v>
      </c>
      <c r="P52" s="39">
        <f t="shared" si="26"/>
        <v>2.5786091140389544E-2</v>
      </c>
      <c r="Q52" s="39">
        <f t="shared" si="26"/>
        <v>1.9457209859552904</v>
      </c>
      <c r="R52" s="39">
        <f t="shared" si="26"/>
        <v>87.005299650612784</v>
      </c>
      <c r="S52" s="39">
        <f t="shared" si="26"/>
        <v>-49.011646113933885</v>
      </c>
      <c r="T52" s="39">
        <f t="shared" si="26"/>
        <v>-7.0511539205528067</v>
      </c>
      <c r="U52" s="39">
        <f t="shared" si="24"/>
        <v>21.765661982715145</v>
      </c>
    </row>
    <row r="53" spans="2:21" x14ac:dyDescent="0.2">
      <c r="B53" s="87" t="s">
        <v>32</v>
      </c>
      <c r="C53" s="38" t="s">
        <v>28</v>
      </c>
      <c r="D53" s="38" t="s">
        <v>28</v>
      </c>
      <c r="E53" s="39">
        <f t="shared" ref="E53:T53" si="27">IFERROR(IF(D13=0,"--",(E13/D13)*100-100),"--")</f>
        <v>36.170481792005631</v>
      </c>
      <c r="F53" s="39">
        <f t="shared" si="27"/>
        <v>37.680637514541417</v>
      </c>
      <c r="G53" s="39">
        <f t="shared" si="27"/>
        <v>127.38812204716905</v>
      </c>
      <c r="H53" s="39">
        <f t="shared" si="27"/>
        <v>48.737659536614814</v>
      </c>
      <c r="I53" s="39">
        <f t="shared" si="27"/>
        <v>20.526720911876438</v>
      </c>
      <c r="J53" s="39">
        <f t="shared" si="27"/>
        <v>-33.544308950091093</v>
      </c>
      <c r="K53" s="39">
        <f t="shared" si="27"/>
        <v>8.1758089470627624</v>
      </c>
      <c r="L53" s="39">
        <f t="shared" si="27"/>
        <v>91.483166898995364</v>
      </c>
      <c r="M53" s="39">
        <f t="shared" si="27"/>
        <v>82.414637320270401</v>
      </c>
      <c r="N53" s="39">
        <f t="shared" si="27"/>
        <v>24.818854635498582</v>
      </c>
      <c r="O53" s="39">
        <f t="shared" si="27"/>
        <v>-100</v>
      </c>
      <c r="P53" s="39" t="str">
        <f t="shared" si="27"/>
        <v>--</v>
      </c>
      <c r="Q53" s="39">
        <f t="shared" si="27"/>
        <v>12.704678050299464</v>
      </c>
      <c r="R53" s="39">
        <f t="shared" si="27"/>
        <v>-11.036132696546815</v>
      </c>
      <c r="S53" s="39">
        <f t="shared" si="27"/>
        <v>64.204121336939409</v>
      </c>
      <c r="T53" s="39">
        <f t="shared" si="27"/>
        <v>-17.504689602067685</v>
      </c>
      <c r="U53" s="39">
        <f t="shared" si="24"/>
        <v>18.728323283973495</v>
      </c>
    </row>
    <row r="54" spans="2:21" x14ac:dyDescent="0.2">
      <c r="B54" s="87" t="s">
        <v>34</v>
      </c>
      <c r="C54" s="38" t="s">
        <v>28</v>
      </c>
      <c r="D54" s="38" t="s">
        <v>28</v>
      </c>
      <c r="E54" s="39">
        <f t="shared" ref="E54:T54" si="28">IFERROR(IF(D14=0,"--",(E14/D14)*100-100),"--")</f>
        <v>5.6440110485014117</v>
      </c>
      <c r="F54" s="39">
        <f t="shared" si="28"/>
        <v>30.981015954935089</v>
      </c>
      <c r="G54" s="39">
        <f t="shared" si="28"/>
        <v>66.243868538856503</v>
      </c>
      <c r="H54" s="39">
        <f t="shared" si="28"/>
        <v>140.48234160041559</v>
      </c>
      <c r="I54" s="39">
        <f t="shared" si="28"/>
        <v>-34.855310157382775</v>
      </c>
      <c r="J54" s="39">
        <f t="shared" si="28"/>
        <v>-82.532669558365498</v>
      </c>
      <c r="K54" s="39">
        <f t="shared" si="28"/>
        <v>30.041474463297362</v>
      </c>
      <c r="L54" s="39">
        <f t="shared" si="28"/>
        <v>97.202426238708796</v>
      </c>
      <c r="M54" s="39">
        <f t="shared" si="28"/>
        <v>39.176418538938776</v>
      </c>
      <c r="N54" s="39">
        <f t="shared" si="28"/>
        <v>16.588472300800433</v>
      </c>
      <c r="O54" s="39">
        <f t="shared" si="28"/>
        <v>11.344196951213732</v>
      </c>
      <c r="P54" s="39">
        <f t="shared" si="28"/>
        <v>-6.3126582675195664E-2</v>
      </c>
      <c r="Q54" s="39">
        <f t="shared" si="28"/>
        <v>34.004552798362397</v>
      </c>
      <c r="R54" s="39">
        <f t="shared" si="28"/>
        <v>-0.80567152613492965</v>
      </c>
      <c r="S54" s="39">
        <f t="shared" si="28"/>
        <v>-10.680438520166589</v>
      </c>
      <c r="T54" s="39">
        <f t="shared" si="28"/>
        <v>-0.43538096330306075</v>
      </c>
      <c r="U54" s="39">
        <f t="shared" si="24"/>
        <v>24.74463419004509</v>
      </c>
    </row>
    <row r="55" spans="2:21" x14ac:dyDescent="0.2">
      <c r="B55" s="87" t="s">
        <v>44</v>
      </c>
      <c r="C55" s="38" t="s">
        <v>28</v>
      </c>
      <c r="D55" s="38" t="s">
        <v>28</v>
      </c>
      <c r="E55" s="39">
        <f t="shared" ref="E55:T55" si="29">IFERROR(IF(D15=0,"--",(E15/D15)*100-100),"--")</f>
        <v>74.346776603391447</v>
      </c>
      <c r="F55" s="39">
        <f t="shared" si="29"/>
        <v>14.546686858172279</v>
      </c>
      <c r="G55" s="39">
        <f t="shared" si="29"/>
        <v>52.397238849964367</v>
      </c>
      <c r="H55" s="39">
        <f t="shared" si="29"/>
        <v>28.988244230949107</v>
      </c>
      <c r="I55" s="39">
        <f t="shared" si="29"/>
        <v>2.5448460049805561</v>
      </c>
      <c r="J55" s="39">
        <f t="shared" si="29"/>
        <v>-76.545663885329375</v>
      </c>
      <c r="K55" s="39">
        <f t="shared" si="29"/>
        <v>-2.1645525124831551</v>
      </c>
      <c r="L55" s="39">
        <f t="shared" si="29"/>
        <v>301.45668304550162</v>
      </c>
      <c r="M55" s="39">
        <f t="shared" si="29"/>
        <v>33.521371743292605</v>
      </c>
      <c r="N55" s="39">
        <f t="shared" si="29"/>
        <v>5.816654566497121</v>
      </c>
      <c r="O55" s="39">
        <f t="shared" si="29"/>
        <v>7.769603632891986</v>
      </c>
      <c r="P55" s="39">
        <f t="shared" si="29"/>
        <v>2.8421709430404007E-14</v>
      </c>
      <c r="Q55" s="39">
        <f t="shared" si="29"/>
        <v>10.677298896608363</v>
      </c>
      <c r="R55" s="39">
        <f t="shared" si="29"/>
        <v>1.5997401530653264</v>
      </c>
      <c r="S55" s="39">
        <f t="shared" si="29"/>
        <v>-12.195269332699567</v>
      </c>
      <c r="T55" s="39">
        <f t="shared" si="29"/>
        <v>7.139040371848111</v>
      </c>
      <c r="U55" s="39" t="str">
        <f t="shared" si="24"/>
        <v>--</v>
      </c>
    </row>
    <row r="56" spans="2:21" x14ac:dyDescent="0.2">
      <c r="B56" s="87"/>
      <c r="C56" s="38" t="s">
        <v>28</v>
      </c>
      <c r="D56" s="38" t="s">
        <v>28</v>
      </c>
      <c r="E56" s="39">
        <f t="shared" ref="E56:T56" si="30">IFERROR(IF(D16=0,"--",(E16/D16)*100-100),"--")</f>
        <v>29.36393621378437</v>
      </c>
      <c r="F56" s="39">
        <f t="shared" si="30"/>
        <v>3.6885477192387413</v>
      </c>
      <c r="G56" s="39">
        <f t="shared" si="30"/>
        <v>174.17122636271728</v>
      </c>
      <c r="H56" s="39">
        <f t="shared" si="30"/>
        <v>5.9200417794132534</v>
      </c>
      <c r="I56" s="39">
        <f t="shared" si="30"/>
        <v>57.654553092832913</v>
      </c>
      <c r="J56" s="39">
        <f t="shared" si="30"/>
        <v>-47.903873688229268</v>
      </c>
      <c r="K56" s="39">
        <f t="shared" si="30"/>
        <v>91.321375378987483</v>
      </c>
      <c r="L56" s="39">
        <f t="shared" si="30"/>
        <v>-7.6174659372215956</v>
      </c>
      <c r="M56" s="39">
        <f t="shared" si="30"/>
        <v>44.135457669356185</v>
      </c>
      <c r="N56" s="39">
        <f t="shared" si="30"/>
        <v>4.2707979101974161</v>
      </c>
      <c r="O56" s="39" t="str">
        <f t="shared" si="30"/>
        <v>--</v>
      </c>
      <c r="P56" s="39" t="str">
        <f t="shared" si="30"/>
        <v>--</v>
      </c>
      <c r="Q56" s="39">
        <f t="shared" si="30"/>
        <v>25.741016253826658</v>
      </c>
      <c r="R56" s="39">
        <f t="shared" si="30"/>
        <v>-19.302149098697569</v>
      </c>
      <c r="S56" s="39">
        <f t="shared" si="30"/>
        <v>-24.825439636539315</v>
      </c>
      <c r="T56" s="39">
        <f t="shared" si="30"/>
        <v>1.1649605016119864</v>
      </c>
      <c r="U56" s="39">
        <f t="shared" si="24"/>
        <v>34.901557565558051</v>
      </c>
    </row>
    <row r="57" spans="2:21" x14ac:dyDescent="0.2">
      <c r="B57" s="87"/>
      <c r="C57" s="38" t="s">
        <v>28</v>
      </c>
      <c r="D57" s="38" t="s">
        <v>28</v>
      </c>
      <c r="E57" s="39">
        <f t="shared" ref="E57:T57" si="31">IFERROR(IF(D17=0,"--",(E17/D17)*100-100),"--")</f>
        <v>-89.895370957514274</v>
      </c>
      <c r="F57" s="39">
        <f t="shared" si="31"/>
        <v>1221.7132099152809</v>
      </c>
      <c r="G57" s="39">
        <f t="shared" si="31"/>
        <v>459.60401680791961</v>
      </c>
      <c r="H57" s="39">
        <f t="shared" si="31"/>
        <v>241.15186533289216</v>
      </c>
      <c r="I57" s="39">
        <f t="shared" si="31"/>
        <v>45.194051009114986</v>
      </c>
      <c r="J57" s="39">
        <f t="shared" si="31"/>
        <v>-85.313551563154391</v>
      </c>
      <c r="K57" s="39">
        <f t="shared" si="31"/>
        <v>-73.217284814555626</v>
      </c>
      <c r="L57" s="39">
        <f t="shared" si="31"/>
        <v>33.383412807281132</v>
      </c>
      <c r="M57" s="39">
        <f t="shared" si="31"/>
        <v>3.2550319136779962</v>
      </c>
      <c r="N57" s="39">
        <f t="shared" si="31"/>
        <v>360.95204970515226</v>
      </c>
      <c r="O57" s="39" t="str">
        <f t="shared" si="31"/>
        <v>--</v>
      </c>
      <c r="P57" s="39" t="str">
        <f t="shared" si="31"/>
        <v>--</v>
      </c>
      <c r="Q57" s="39">
        <f t="shared" si="31"/>
        <v>-33.119832776527232</v>
      </c>
      <c r="R57" s="39">
        <f t="shared" si="31"/>
        <v>-72.432905606137211</v>
      </c>
      <c r="S57" s="39">
        <f t="shared" si="31"/>
        <v>61.615296587369528</v>
      </c>
      <c r="T57" s="39">
        <f t="shared" si="31"/>
        <v>-25.169165263794639</v>
      </c>
      <c r="U57" s="39" t="str">
        <f t="shared" si="24"/>
        <v>--</v>
      </c>
    </row>
    <row r="58" spans="2:21" x14ac:dyDescent="0.2">
      <c r="B58" s="87"/>
      <c r="C58" s="38" t="s">
        <v>28</v>
      </c>
      <c r="D58" s="38" t="s">
        <v>28</v>
      </c>
      <c r="E58" s="39" t="str">
        <f t="shared" ref="E58:T58" si="32">IFERROR(IF(D18=0,"--",(E18/D18)*100-100),"--")</f>
        <v>--</v>
      </c>
      <c r="F58" s="39">
        <f t="shared" si="32"/>
        <v>-12.40100127210799</v>
      </c>
      <c r="G58" s="39">
        <f t="shared" si="32"/>
        <v>158.02220452522602</v>
      </c>
      <c r="H58" s="39">
        <f t="shared" si="32"/>
        <v>-29.805737109658665</v>
      </c>
      <c r="I58" s="39">
        <f t="shared" si="32"/>
        <v>510.57600289682637</v>
      </c>
      <c r="J58" s="39">
        <f t="shared" si="32"/>
        <v>-98.654195630901398</v>
      </c>
      <c r="K58" s="39">
        <f t="shared" si="32"/>
        <v>205.38243626062325</v>
      </c>
      <c r="L58" s="39">
        <f t="shared" si="32"/>
        <v>292.92929292929296</v>
      </c>
      <c r="M58" s="39">
        <f t="shared" si="32"/>
        <v>-88.319080845705884</v>
      </c>
      <c r="N58" s="39">
        <f t="shared" si="32"/>
        <v>296.60902762182792</v>
      </c>
      <c r="O58" s="39" t="str">
        <f t="shared" si="32"/>
        <v>--</v>
      </c>
      <c r="P58" s="39" t="str">
        <f t="shared" si="32"/>
        <v>--</v>
      </c>
      <c r="Q58" s="39">
        <f t="shared" si="32"/>
        <v>195.47271544110811</v>
      </c>
      <c r="R58" s="39">
        <f t="shared" si="32"/>
        <v>-60.832494336773216</v>
      </c>
      <c r="S58" s="39">
        <f t="shared" si="32"/>
        <v>265.15382761667598</v>
      </c>
      <c r="T58" s="39">
        <f t="shared" si="32"/>
        <v>-86.563421179990314</v>
      </c>
      <c r="U58" s="39" t="str">
        <f t="shared" si="24"/>
        <v>--</v>
      </c>
    </row>
    <row r="59" spans="2:21" x14ac:dyDescent="0.2">
      <c r="B59" s="87"/>
      <c r="C59" s="38" t="s">
        <v>28</v>
      </c>
      <c r="D59" s="38" t="s">
        <v>28</v>
      </c>
      <c r="E59" s="39" t="str">
        <f t="shared" ref="E59:T59" si="33">IFERROR(IF(D19=0,"--",(E19/D19)*100-100),"--")</f>
        <v>--</v>
      </c>
      <c r="F59" s="39">
        <f t="shared" si="33"/>
        <v>-31.905818119774793</v>
      </c>
      <c r="G59" s="39">
        <f t="shared" si="33"/>
        <v>1538.9626659984965</v>
      </c>
      <c r="H59" s="39">
        <f t="shared" si="33"/>
        <v>55.807127241595481</v>
      </c>
      <c r="I59" s="39">
        <f t="shared" si="33"/>
        <v>133.87921306971492</v>
      </c>
      <c r="J59" s="39">
        <f t="shared" si="33"/>
        <v>-99.253224141837066</v>
      </c>
      <c r="K59" s="39">
        <f t="shared" si="33"/>
        <v>1685.8988764044946</v>
      </c>
      <c r="L59" s="39">
        <f t="shared" si="33"/>
        <v>-63.367831639875419</v>
      </c>
      <c r="M59" s="39">
        <f t="shared" si="33"/>
        <v>-64.903392013739804</v>
      </c>
      <c r="N59" s="39">
        <f t="shared" si="33"/>
        <v>722.26572057744056</v>
      </c>
      <c r="O59" s="39" t="str">
        <f t="shared" si="33"/>
        <v>--</v>
      </c>
      <c r="P59" s="39" t="str">
        <f t="shared" si="33"/>
        <v>--</v>
      </c>
      <c r="Q59" s="39">
        <f t="shared" si="33"/>
        <v>45.306220382700502</v>
      </c>
      <c r="R59" s="39">
        <f t="shared" si="33"/>
        <v>257.45128797886395</v>
      </c>
      <c r="S59" s="39">
        <f t="shared" si="33"/>
        <v>-26.680063287484543</v>
      </c>
      <c r="T59" s="39">
        <f t="shared" si="33"/>
        <v>393.51520783782502</v>
      </c>
      <c r="U59" s="39" t="str">
        <f t="shared" si="24"/>
        <v>--</v>
      </c>
    </row>
    <row r="60" spans="2:21" x14ac:dyDescent="0.2">
      <c r="B60" s="87"/>
      <c r="C60" s="38" t="s">
        <v>28</v>
      </c>
      <c r="D60" s="38" t="s">
        <v>28</v>
      </c>
      <c r="E60" s="39">
        <f t="shared" ref="E60:T60" si="34">IFERROR(IF(D20=0,"--",(E20/D20)*100-100),"--")</f>
        <v>-100</v>
      </c>
      <c r="F60" s="39" t="str">
        <f t="shared" si="34"/>
        <v>--</v>
      </c>
      <c r="G60" s="39">
        <f t="shared" si="34"/>
        <v>2947.3357183204671</v>
      </c>
      <c r="H60" s="39">
        <f t="shared" si="34"/>
        <v>-55.308198017844333</v>
      </c>
      <c r="I60" s="39">
        <f t="shared" si="34"/>
        <v>14.017502868756139</v>
      </c>
      <c r="J60" s="39">
        <f t="shared" si="34"/>
        <v>-71.547229295501396</v>
      </c>
      <c r="K60" s="39">
        <f t="shared" si="34"/>
        <v>-41.542723204773068</v>
      </c>
      <c r="L60" s="39">
        <f t="shared" si="34"/>
        <v>-57.76044324560764</v>
      </c>
      <c r="M60" s="39">
        <f t="shared" si="34"/>
        <v>1054.9879185364168</v>
      </c>
      <c r="N60" s="39">
        <f t="shared" si="34"/>
        <v>-30.675433353257603</v>
      </c>
      <c r="O60" s="39" t="str">
        <f t="shared" si="34"/>
        <v>--</v>
      </c>
      <c r="P60" s="39" t="str">
        <f t="shared" si="34"/>
        <v>--</v>
      </c>
      <c r="Q60" s="39">
        <f t="shared" si="34"/>
        <v>156.46714165848937</v>
      </c>
      <c r="R60" s="39">
        <f t="shared" si="34"/>
        <v>-64.065099256959073</v>
      </c>
      <c r="S60" s="39">
        <f t="shared" si="34"/>
        <v>-12.65334464933261</v>
      </c>
      <c r="T60" s="39">
        <f t="shared" si="34"/>
        <v>84.706298030209325</v>
      </c>
      <c r="U60" s="39" t="str">
        <f t="shared" si="24"/>
        <v>--</v>
      </c>
    </row>
    <row r="61" spans="2:21" x14ac:dyDescent="0.2">
      <c r="B61" s="87"/>
      <c r="C61" s="38" t="s">
        <v>28</v>
      </c>
      <c r="D61" s="38" t="s">
        <v>28</v>
      </c>
      <c r="E61" s="39">
        <f t="shared" ref="E61:T61" si="35">IFERROR(IF(D21=0,"--",(E21/D21)*100-100),"--")</f>
        <v>-100</v>
      </c>
      <c r="F61" s="39" t="str">
        <f t="shared" si="35"/>
        <v>--</v>
      </c>
      <c r="G61" s="39">
        <f t="shared" si="35"/>
        <v>2465300</v>
      </c>
      <c r="H61" s="39">
        <f t="shared" si="35"/>
        <v>-30.61572158676077</v>
      </c>
      <c r="I61" s="39">
        <f t="shared" si="35"/>
        <v>229.95440196422311</v>
      </c>
      <c r="J61" s="39">
        <f t="shared" si="35"/>
        <v>-78.891605541972297</v>
      </c>
      <c r="K61" s="39">
        <f t="shared" si="35"/>
        <v>-95.299647473560512</v>
      </c>
      <c r="L61" s="39">
        <f t="shared" si="35"/>
        <v>76.785714285714306</v>
      </c>
      <c r="M61" s="39">
        <f t="shared" si="35"/>
        <v>343.43434343434342</v>
      </c>
      <c r="N61" s="39">
        <f t="shared" si="35"/>
        <v>-88.24601366742597</v>
      </c>
      <c r="O61" s="39" t="str">
        <f t="shared" si="35"/>
        <v>--</v>
      </c>
      <c r="P61" s="39" t="str">
        <f t="shared" si="35"/>
        <v>--</v>
      </c>
      <c r="Q61" s="39">
        <f t="shared" si="35"/>
        <v>-42.395071236041595</v>
      </c>
      <c r="R61" s="39">
        <f t="shared" si="35"/>
        <v>-68.181818181818173</v>
      </c>
      <c r="S61" s="39">
        <f t="shared" si="35"/>
        <v>173.52941176470591</v>
      </c>
      <c r="T61" s="39">
        <f t="shared" si="35"/>
        <v>461.52073732718895</v>
      </c>
      <c r="U61" s="39" t="str">
        <f t="shared" si="24"/>
        <v>--</v>
      </c>
    </row>
    <row r="62" spans="2:21" x14ac:dyDescent="0.2">
      <c r="B62" s="87"/>
      <c r="C62" s="38" t="s">
        <v>28</v>
      </c>
      <c r="D62" s="38" t="s">
        <v>28</v>
      </c>
      <c r="E62" s="39">
        <f t="shared" ref="E62:T62" si="36">IFERROR(IF(D22=0,"--",(E22/D22)*100-100),"--")</f>
        <v>-91.139419626188939</v>
      </c>
      <c r="F62" s="39">
        <f t="shared" si="36"/>
        <v>294.47009928423</v>
      </c>
      <c r="G62" s="39">
        <f t="shared" si="36"/>
        <v>305.63424936833582</v>
      </c>
      <c r="H62" s="39">
        <f t="shared" si="36"/>
        <v>37.844558787985193</v>
      </c>
      <c r="I62" s="39">
        <f t="shared" si="36"/>
        <v>11.986478529212903</v>
      </c>
      <c r="J62" s="39">
        <f t="shared" si="36"/>
        <v>-90.472132358153473</v>
      </c>
      <c r="K62" s="39">
        <f t="shared" si="36"/>
        <v>56.041925567401393</v>
      </c>
      <c r="L62" s="39">
        <f t="shared" si="36"/>
        <v>-8.735814060715299</v>
      </c>
      <c r="M62" s="39">
        <f t="shared" si="36"/>
        <v>-1.3101013290467023</v>
      </c>
      <c r="N62" s="39">
        <f t="shared" si="36"/>
        <v>171.07380324950697</v>
      </c>
      <c r="O62" s="39" t="str">
        <f t="shared" si="36"/>
        <v>--</v>
      </c>
      <c r="P62" s="39" t="str">
        <f t="shared" si="36"/>
        <v>--</v>
      </c>
      <c r="Q62" s="39">
        <f t="shared" si="36"/>
        <v>-37.615508580637425</v>
      </c>
      <c r="R62" s="39">
        <f t="shared" si="36"/>
        <v>-2.9947854046292406</v>
      </c>
      <c r="S62" s="39">
        <f t="shared" si="36"/>
        <v>35.994447356119963</v>
      </c>
      <c r="T62" s="39">
        <f t="shared" si="36"/>
        <v>41.257759770019163</v>
      </c>
      <c r="U62" s="39" t="str">
        <f t="shared" si="24"/>
        <v>--</v>
      </c>
    </row>
    <row r="63" spans="2:21" x14ac:dyDescent="0.2">
      <c r="B63" s="87"/>
      <c r="C63" s="38" t="s">
        <v>28</v>
      </c>
      <c r="D63" s="38" t="s">
        <v>28</v>
      </c>
      <c r="E63" s="39">
        <f t="shared" ref="E63:T63" si="37">IFERROR(IF(D23=0,"--",(E23/D23)*100-100),"--")</f>
        <v>-86.246392031543948</v>
      </c>
      <c r="F63" s="39">
        <f t="shared" si="37"/>
        <v>225.31942053426087</v>
      </c>
      <c r="G63" s="39">
        <f t="shared" si="37"/>
        <v>394.73805469658407</v>
      </c>
      <c r="H63" s="39">
        <f t="shared" si="37"/>
        <v>58.661241430294865</v>
      </c>
      <c r="I63" s="39">
        <f t="shared" si="37"/>
        <v>40.548449674617416</v>
      </c>
      <c r="J63" s="39">
        <f t="shared" si="37"/>
        <v>-89.097433886094862</v>
      </c>
      <c r="K63" s="39">
        <f t="shared" si="37"/>
        <v>-12.442836278312512</v>
      </c>
      <c r="L63" s="39">
        <f t="shared" si="37"/>
        <v>-0.19073467029905089</v>
      </c>
      <c r="M63" s="39">
        <f t="shared" si="37"/>
        <v>7.8806143940821016</v>
      </c>
      <c r="N63" s="39">
        <f t="shared" si="37"/>
        <v>171.6535558052862</v>
      </c>
      <c r="O63" s="39" t="str">
        <f t="shared" si="37"/>
        <v>--</v>
      </c>
      <c r="P63" s="39" t="str">
        <f t="shared" si="37"/>
        <v>--</v>
      </c>
      <c r="Q63" s="39">
        <f t="shared" si="37"/>
        <v>-21.444370033282297</v>
      </c>
      <c r="R63" s="39">
        <f t="shared" si="37"/>
        <v>-42.57089094525233</v>
      </c>
      <c r="S63" s="39">
        <f t="shared" si="37"/>
        <v>32.053302641629472</v>
      </c>
      <c r="T63" s="39">
        <f t="shared" si="37"/>
        <v>48.316859411335912</v>
      </c>
      <c r="U63" s="39" t="str">
        <f t="shared" si="24"/>
        <v>--</v>
      </c>
    </row>
    <row r="64" spans="2:21" x14ac:dyDescent="0.2">
      <c r="B64" s="35" t="s">
        <v>79</v>
      </c>
      <c r="C64" s="38" t="s">
        <v>28</v>
      </c>
      <c r="D64" s="38" t="s">
        <v>28</v>
      </c>
      <c r="E64" s="39">
        <f t="shared" ref="E64:T64" si="38">IFERROR(IF(D24=0,"--",(E24/D24)*100-100),"--")</f>
        <v>-7.0482017256676528</v>
      </c>
      <c r="F64" s="39">
        <f t="shared" si="38"/>
        <v>34.633222013491888</v>
      </c>
      <c r="G64" s="39">
        <f t="shared" si="38"/>
        <v>59.580950270402099</v>
      </c>
      <c r="H64" s="39">
        <f t="shared" si="38"/>
        <v>59.792896394369166</v>
      </c>
      <c r="I64" s="39">
        <f t="shared" si="38"/>
        <v>-8.2084223379818724</v>
      </c>
      <c r="J64" s="39">
        <f t="shared" si="38"/>
        <v>-17.106706037429049</v>
      </c>
      <c r="K64" s="39">
        <f t="shared" si="38"/>
        <v>6.8437660974891088</v>
      </c>
      <c r="L64" s="39">
        <f t="shared" si="38"/>
        <v>73.309938350856982</v>
      </c>
      <c r="M64" s="39">
        <f t="shared" si="38"/>
        <v>38.590995502235245</v>
      </c>
      <c r="N64" s="39">
        <f t="shared" si="38"/>
        <v>18.527106660367963</v>
      </c>
      <c r="O64" s="39">
        <f t="shared" si="38"/>
        <v>0.25283383354354783</v>
      </c>
      <c r="P64" s="39">
        <f t="shared" si="38"/>
        <v>8.1053088332988352</v>
      </c>
      <c r="Q64" s="39">
        <f t="shared" si="38"/>
        <v>72.968171035486705</v>
      </c>
      <c r="R64" s="39">
        <f t="shared" si="38"/>
        <v>-5.7976105743846915</v>
      </c>
      <c r="S64" s="39">
        <f t="shared" si="38"/>
        <v>27.303208943102717</v>
      </c>
      <c r="T64" s="39">
        <f t="shared" si="38"/>
        <v>-46.95242489771455</v>
      </c>
      <c r="U64" s="39">
        <f t="shared" si="24"/>
        <v>14.119387604520512</v>
      </c>
    </row>
    <row r="65" spans="1:21" x14ac:dyDescent="0.2">
      <c r="A65" s="1" t="s">
        <v>668</v>
      </c>
      <c r="B65" s="35" t="s">
        <v>80</v>
      </c>
      <c r="C65" s="38" t="s">
        <v>28</v>
      </c>
      <c r="D65" s="38" t="s">
        <v>28</v>
      </c>
      <c r="E65" s="39">
        <f t="shared" ref="E65:T65" si="39">IFERROR(IF(D25=0,"--",(E25/D25)*100-100),"--")</f>
        <v>-8.8688530601844633</v>
      </c>
      <c r="F65" s="39">
        <f t="shared" si="39"/>
        <v>12.375435365223808</v>
      </c>
      <c r="G65" s="39">
        <f t="shared" si="39"/>
        <v>117.06180035845387</v>
      </c>
      <c r="H65" s="39">
        <f t="shared" si="39"/>
        <v>86.260672521745789</v>
      </c>
      <c r="I65" s="39">
        <f t="shared" si="39"/>
        <v>-3.3237982220478841</v>
      </c>
      <c r="J65" s="39">
        <f t="shared" si="39"/>
        <v>-44.559505037291167</v>
      </c>
      <c r="K65" s="39">
        <f t="shared" si="39"/>
        <v>-2.0767733088807461</v>
      </c>
      <c r="L65" s="39">
        <f t="shared" si="39"/>
        <v>77.067689041659776</v>
      </c>
      <c r="M65" s="39">
        <f t="shared" si="39"/>
        <v>52.028400709844107</v>
      </c>
      <c r="N65" s="39">
        <f t="shared" si="39"/>
        <v>8.963171996775344</v>
      </c>
      <c r="O65" s="39">
        <f t="shared" si="39"/>
        <v>48.821572167033253</v>
      </c>
      <c r="P65" s="39">
        <f t="shared" si="39"/>
        <v>-30.557349286121678</v>
      </c>
      <c r="Q65" s="39">
        <f t="shared" si="39"/>
        <v>35.399292063368506</v>
      </c>
      <c r="R65" s="39">
        <f t="shared" si="39"/>
        <v>67.601162789710202</v>
      </c>
      <c r="S65" s="39">
        <f t="shared" si="39"/>
        <v>6.5625005688618501</v>
      </c>
      <c r="T65" s="39">
        <f t="shared" si="39"/>
        <v>-37.420249140664517</v>
      </c>
      <c r="U65" s="39">
        <f t="shared" si="24"/>
        <v>24.19263104597826</v>
      </c>
    </row>
    <row r="66" spans="1:21" x14ac:dyDescent="0.2">
      <c r="B66" s="35" t="s">
        <v>81</v>
      </c>
      <c r="C66" s="38" t="s">
        <v>28</v>
      </c>
      <c r="D66" s="38" t="s">
        <v>28</v>
      </c>
      <c r="E66" s="39">
        <f t="shared" ref="E66:T66" si="40">IFERROR(IF(D26=0,"--",(E26/D26)*100-100),"--")</f>
        <v>-7.3563504139792997</v>
      </c>
      <c r="F66" s="39">
        <f t="shared" si="40"/>
        <v>30.927552404933181</v>
      </c>
      <c r="G66" s="39">
        <f t="shared" si="40"/>
        <v>67.794828137940357</v>
      </c>
      <c r="H66" s="39">
        <f t="shared" si="40"/>
        <v>64.685582357475852</v>
      </c>
      <c r="I66" s="39">
        <f t="shared" si="40"/>
        <v>-7.1871851408138951</v>
      </c>
      <c r="J66" s="39">
        <f t="shared" si="40"/>
        <v>-23.08522679144302</v>
      </c>
      <c r="K66" s="39">
        <f t="shared" si="40"/>
        <v>5.4434839174065672</v>
      </c>
      <c r="L66" s="39">
        <f t="shared" si="40"/>
        <v>73.857733747071308</v>
      </c>
      <c r="M66" s="39">
        <f t="shared" si="40"/>
        <v>40.586033323425909</v>
      </c>
      <c r="N66" s="39">
        <f t="shared" si="40"/>
        <v>16.991588808907721</v>
      </c>
      <c r="O66" s="39">
        <f t="shared" si="40"/>
        <v>7.5155686922803682</v>
      </c>
      <c r="P66" s="39">
        <f t="shared" si="40"/>
        <v>0.10273649580334165</v>
      </c>
      <c r="Q66" s="39">
        <f t="shared" si="40"/>
        <v>67.573729684303004</v>
      </c>
      <c r="R66" s="39">
        <f t="shared" si="40"/>
        <v>2.7180334672996906</v>
      </c>
      <c r="S66" s="39">
        <f t="shared" si="40"/>
        <v>23.376916776365888</v>
      </c>
      <c r="T66" s="39">
        <f t="shared" si="40"/>
        <v>-45.393871953338092</v>
      </c>
      <c r="U66" s="39">
        <f t="shared" si="24"/>
        <v>15.042610306302649</v>
      </c>
    </row>
    <row r="67" spans="1:21" ht="13.5" thickBot="1" x14ac:dyDescent="0.25">
      <c r="A67" s="107"/>
      <c r="B67" s="6"/>
      <c r="C67" s="107"/>
      <c r="D67" s="55"/>
      <c r="E67" s="55"/>
      <c r="F67" s="55"/>
      <c r="G67" s="55"/>
      <c r="H67" s="55"/>
      <c r="I67" s="55"/>
      <c r="J67" s="55"/>
      <c r="K67" s="55"/>
      <c r="L67" s="55"/>
      <c r="M67" s="55"/>
      <c r="N67" s="55"/>
      <c r="O67" s="55"/>
      <c r="P67" s="55"/>
      <c r="Q67" s="55"/>
      <c r="R67" s="55"/>
      <c r="S67" s="55"/>
      <c r="T67" s="55"/>
      <c r="U67" s="55"/>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16" zoomScale="55" zoomScaleNormal="55" workbookViewId="0">
      <selection activeCell="U49" sqref="U49:U66"/>
    </sheetView>
  </sheetViews>
  <sheetFormatPr baseColWidth="10" defaultColWidth="10.85546875" defaultRowHeight="12.75" x14ac:dyDescent="0.2"/>
  <cols>
    <col min="1" max="1" width="10.85546875" style="1"/>
    <col min="2" max="2" width="16.85546875" style="1" customWidth="1"/>
    <col min="3" max="11" width="11.42578125" style="1" bestFit="1" customWidth="1"/>
    <col min="12" max="20" width="11.42578125" style="1" customWidth="1"/>
    <col min="21" max="21" width="11.85546875" style="1" bestFit="1" customWidth="1"/>
    <col min="22" max="16384" width="10.85546875" style="1"/>
  </cols>
  <sheetData>
    <row r="1" spans="1:21" x14ac:dyDescent="0.2">
      <c r="A1" s="5" t="s">
        <v>75</v>
      </c>
    </row>
    <row r="2" spans="1:21" x14ac:dyDescent="0.2">
      <c r="B2" s="110"/>
      <c r="C2" s="201" t="s">
        <v>160</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773</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114</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29</v>
      </c>
      <c r="C9" s="24">
        <v>128.05940150000001</v>
      </c>
      <c r="D9" s="24">
        <v>488.19110599999999</v>
      </c>
      <c r="E9" s="24">
        <v>435.58021200000002</v>
      </c>
      <c r="F9" s="24">
        <v>657.38926449999997</v>
      </c>
      <c r="G9" s="24">
        <v>1346.1191260000001</v>
      </c>
      <c r="H9" s="24">
        <v>1350.9394705</v>
      </c>
      <c r="I9" s="24">
        <v>1670.5264420000001</v>
      </c>
      <c r="J9" s="24">
        <v>1628.1571590000001</v>
      </c>
      <c r="K9" s="24">
        <v>1541.8412355</v>
      </c>
      <c r="L9" s="165">
        <v>2528.3878629999999</v>
      </c>
      <c r="M9" s="165">
        <v>3374.6216340000001</v>
      </c>
      <c r="N9" s="165">
        <v>3703.0121600000002</v>
      </c>
      <c r="O9" s="165">
        <v>3504.5315430000005</v>
      </c>
      <c r="P9" s="165">
        <v>3504.472636</v>
      </c>
      <c r="Q9" s="165">
        <v>3062.687923</v>
      </c>
      <c r="R9" s="16">
        <v>3138.8482760000002</v>
      </c>
      <c r="S9" s="16">
        <v>3011.3304760000001</v>
      </c>
      <c r="T9" s="16">
        <v>2952.5229960000001</v>
      </c>
      <c r="U9" s="24">
        <f>(SUM(C9:N9)+P9+Q9+R9)</f>
        <v>28558.833909000001</v>
      </c>
    </row>
    <row r="10" spans="1:21" x14ac:dyDescent="0.2">
      <c r="B10" s="1" t="s">
        <v>30</v>
      </c>
      <c r="C10" s="24">
        <v>20.169201000000001</v>
      </c>
      <c r="D10" s="24">
        <v>94.255341000000001</v>
      </c>
      <c r="E10" s="24">
        <v>106.23953950000001</v>
      </c>
      <c r="F10" s="24">
        <v>219.36244199999999</v>
      </c>
      <c r="G10" s="24">
        <v>464.34892400000001</v>
      </c>
      <c r="H10" s="24">
        <v>584.60706200000004</v>
      </c>
      <c r="I10" s="24">
        <v>774.05829349999999</v>
      </c>
      <c r="J10" s="24">
        <v>720.58862850000003</v>
      </c>
      <c r="K10" s="24">
        <v>793.93232699999999</v>
      </c>
      <c r="L10" s="165">
        <v>1612.514811</v>
      </c>
      <c r="M10" s="165">
        <v>2284.8849030000001</v>
      </c>
      <c r="N10" s="165">
        <v>2628.3670149999998</v>
      </c>
      <c r="O10" s="165">
        <v>0</v>
      </c>
      <c r="P10" s="165">
        <v>3180.288376</v>
      </c>
      <c r="Q10" s="165">
        <v>6193.6864610000002</v>
      </c>
      <c r="R10" s="16">
        <v>3766.4202100000002</v>
      </c>
      <c r="S10" s="16">
        <v>3672.7041199999999</v>
      </c>
      <c r="T10" s="16">
        <v>2672.2288389999999</v>
      </c>
      <c r="U10" s="24">
        <f t="shared" ref="U10:U26" si="0">(SUM(C10:N10)+P10+Q10+R10)</f>
        <v>23443.723534500001</v>
      </c>
    </row>
    <row r="11" spans="1:21" x14ac:dyDescent="0.2">
      <c r="B11" s="1" t="s">
        <v>760</v>
      </c>
      <c r="C11" s="24">
        <v>69.579609500000004</v>
      </c>
      <c r="D11" s="24">
        <v>230.91884200000001</v>
      </c>
      <c r="E11" s="24">
        <v>247.9943825</v>
      </c>
      <c r="F11" s="24">
        <v>406.30506100000002</v>
      </c>
      <c r="G11" s="24">
        <v>597.09488099999999</v>
      </c>
      <c r="H11" s="24">
        <v>542.11224500000003</v>
      </c>
      <c r="I11" s="24">
        <v>625.46643749999998</v>
      </c>
      <c r="J11" s="24">
        <v>551.65448049999998</v>
      </c>
      <c r="K11" s="24">
        <v>509.23954900000001</v>
      </c>
      <c r="L11" s="165">
        <v>776.80653900000004</v>
      </c>
      <c r="M11" s="165">
        <v>875.66137900000001</v>
      </c>
      <c r="N11" s="165">
        <v>991.49656700000003</v>
      </c>
      <c r="O11" s="165">
        <v>0</v>
      </c>
      <c r="P11" s="165">
        <v>880.81876099999999</v>
      </c>
      <c r="Q11" s="165">
        <v>904.76223200000004</v>
      </c>
      <c r="R11" s="16">
        <v>2976.614932</v>
      </c>
      <c r="S11" s="16">
        <v>2824.3409820000002</v>
      </c>
      <c r="T11" s="16">
        <v>1496.6437530000001</v>
      </c>
      <c r="U11" s="24">
        <f t="shared" si="0"/>
        <v>11186.525898</v>
      </c>
    </row>
    <row r="12" spans="1:21" x14ac:dyDescent="0.2">
      <c r="B12" s="1" t="s">
        <v>758</v>
      </c>
      <c r="C12" s="24">
        <v>15.7554225</v>
      </c>
      <c r="D12" s="24">
        <v>139.058719</v>
      </c>
      <c r="E12" s="24">
        <v>138.6998145</v>
      </c>
      <c r="F12" s="24">
        <v>187.04794799999999</v>
      </c>
      <c r="G12" s="24">
        <v>679.12012449999997</v>
      </c>
      <c r="H12" s="24">
        <v>346.37377049999998</v>
      </c>
      <c r="I12" s="24">
        <v>477.1723035</v>
      </c>
      <c r="J12" s="24">
        <v>414.27469550000001</v>
      </c>
      <c r="K12" s="24">
        <v>364.055632</v>
      </c>
      <c r="L12" s="165">
        <v>770.47502599999996</v>
      </c>
      <c r="M12" s="165">
        <v>998.20576900000003</v>
      </c>
      <c r="N12" s="165">
        <v>968.59679600000004</v>
      </c>
      <c r="O12" s="165">
        <v>801.03615800000011</v>
      </c>
      <c r="P12" s="165">
        <v>800.304892</v>
      </c>
      <c r="Q12" s="165">
        <v>873.34214099999997</v>
      </c>
      <c r="R12" s="16">
        <v>957.48474299999998</v>
      </c>
      <c r="S12" s="16">
        <v>766.21317199999999</v>
      </c>
      <c r="T12" s="16">
        <v>581.71153900000002</v>
      </c>
      <c r="U12" s="24">
        <f t="shared" si="0"/>
        <v>8129.9677969999993</v>
      </c>
    </row>
    <row r="13" spans="1:21" x14ac:dyDescent="0.2">
      <c r="B13" s="1" t="s">
        <v>42</v>
      </c>
      <c r="C13" s="24">
        <v>2.8353294999999998</v>
      </c>
      <c r="D13" s="24">
        <v>24.123654999999999</v>
      </c>
      <c r="E13" s="24">
        <v>33.429187499999998</v>
      </c>
      <c r="F13" s="24">
        <v>77.951976999999999</v>
      </c>
      <c r="G13" s="24">
        <v>124.135077</v>
      </c>
      <c r="H13" s="24">
        <v>149.64387600000001</v>
      </c>
      <c r="I13" s="24">
        <v>204.3464515</v>
      </c>
      <c r="J13" s="24">
        <v>168.39614850000001</v>
      </c>
      <c r="K13" s="24">
        <v>159.921729</v>
      </c>
      <c r="L13" s="165">
        <v>296.23611699999998</v>
      </c>
      <c r="M13" s="165">
        <v>399.84261299999997</v>
      </c>
      <c r="N13" s="165">
        <v>405.23864600000002</v>
      </c>
      <c r="O13" s="165">
        <v>372.66995800000001</v>
      </c>
      <c r="P13" s="165">
        <v>372.55944799999997</v>
      </c>
      <c r="Q13" s="165">
        <v>410.78125499999999</v>
      </c>
      <c r="R13" s="16">
        <v>473.764723</v>
      </c>
      <c r="S13" s="16">
        <v>452.77956599999999</v>
      </c>
      <c r="T13" s="16">
        <v>623.78971000000001</v>
      </c>
      <c r="U13" s="24">
        <f t="shared" si="0"/>
        <v>3303.2062329999999</v>
      </c>
    </row>
    <row r="14" spans="1:21" x14ac:dyDescent="0.2">
      <c r="B14" s="1" t="s">
        <v>34</v>
      </c>
      <c r="C14" s="24">
        <v>5.4616674999999999</v>
      </c>
      <c r="D14" s="24">
        <v>130.8465625</v>
      </c>
      <c r="E14" s="24">
        <v>157.5506705</v>
      </c>
      <c r="F14" s="24">
        <v>243.36307350000001</v>
      </c>
      <c r="G14" s="24">
        <v>287.13071100000002</v>
      </c>
      <c r="H14" s="24">
        <v>313.39725399999998</v>
      </c>
      <c r="I14" s="24">
        <v>549.69527100000005</v>
      </c>
      <c r="J14" s="24">
        <v>127.118656</v>
      </c>
      <c r="K14" s="24">
        <v>106.42900849999999</v>
      </c>
      <c r="L14" s="165">
        <v>147.39099300000001</v>
      </c>
      <c r="M14" s="165">
        <v>202.88546299999999</v>
      </c>
      <c r="N14" s="165">
        <v>209.95287300000001</v>
      </c>
      <c r="O14" s="165">
        <v>182.876361</v>
      </c>
      <c r="P14" s="165">
        <v>182.73197099999999</v>
      </c>
      <c r="Q14" s="165">
        <v>174.21830499999999</v>
      </c>
      <c r="R14" s="16">
        <v>355.06832400000002</v>
      </c>
      <c r="S14" s="16">
        <v>244.60573600000001</v>
      </c>
      <c r="T14" s="16">
        <v>183.45549700000001</v>
      </c>
      <c r="U14" s="24">
        <f t="shared" si="0"/>
        <v>3193.2408035000003</v>
      </c>
    </row>
    <row r="15" spans="1:21" x14ac:dyDescent="0.2">
      <c r="B15" s="1" t="s">
        <v>44</v>
      </c>
      <c r="C15" s="24">
        <v>0.10635650000000001</v>
      </c>
      <c r="D15" s="24">
        <v>13.2568205</v>
      </c>
      <c r="E15" s="24">
        <v>12.3001235</v>
      </c>
      <c r="F15" s="24">
        <v>11.991968999999999</v>
      </c>
      <c r="G15" s="24">
        <v>55.795298500000001</v>
      </c>
      <c r="H15" s="24">
        <v>67.089980999999995</v>
      </c>
      <c r="I15" s="24">
        <v>80.292918999999998</v>
      </c>
      <c r="J15" s="24">
        <v>79.537582999999998</v>
      </c>
      <c r="K15" s="24">
        <v>82.985958999999994</v>
      </c>
      <c r="L15" s="165">
        <v>109.213469</v>
      </c>
      <c r="M15" s="56">
        <v>141.06702899999999</v>
      </c>
      <c r="N15" s="56">
        <v>162.970709</v>
      </c>
      <c r="O15" s="56">
        <v>189.20720900000001</v>
      </c>
      <c r="P15" s="56">
        <v>189.05242699999999</v>
      </c>
      <c r="Q15" s="56">
        <v>172.34847099999999</v>
      </c>
      <c r="R15" s="16">
        <v>173.84733299999999</v>
      </c>
      <c r="S15" s="16">
        <v>160.49295100000001</v>
      </c>
      <c r="T15" s="16">
        <v>161.898954</v>
      </c>
      <c r="U15" s="24">
        <f t="shared" si="0"/>
        <v>1351.8564479999998</v>
      </c>
    </row>
    <row r="16" spans="1:21" x14ac:dyDescent="0.2">
      <c r="A16" s="1" t="s">
        <v>113</v>
      </c>
      <c r="B16" s="1" t="s">
        <v>792</v>
      </c>
      <c r="C16" s="24">
        <v>0.22228400000000001</v>
      </c>
      <c r="D16" s="24">
        <v>31.388694000000001</v>
      </c>
      <c r="E16" s="24">
        <v>30.426196999999998</v>
      </c>
      <c r="F16" s="24">
        <v>38.358279000000003</v>
      </c>
      <c r="G16" s="24">
        <v>126.318719</v>
      </c>
      <c r="H16" s="24">
        <v>146.52661499999999</v>
      </c>
      <c r="I16" s="24">
        <v>175.95743100000001</v>
      </c>
      <c r="J16" s="24">
        <v>181.37865600000001</v>
      </c>
      <c r="K16" s="24">
        <v>190.29223999999999</v>
      </c>
      <c r="L16" s="165">
        <v>129.035211</v>
      </c>
      <c r="M16" s="56">
        <v>169.33828600000001</v>
      </c>
      <c r="N16" s="56">
        <v>195.177932</v>
      </c>
      <c r="O16" s="177" t="s">
        <v>28</v>
      </c>
      <c r="P16" s="56">
        <v>222.01895500000001</v>
      </c>
      <c r="Q16" s="56">
        <v>206.257789</v>
      </c>
      <c r="R16" s="16">
        <v>215.757497</v>
      </c>
      <c r="S16" s="16">
        <v>207.94965999999999</v>
      </c>
      <c r="T16" s="16">
        <v>240.86935299999999</v>
      </c>
      <c r="U16" s="24">
        <f t="shared" si="0"/>
        <v>2058.4547849999999</v>
      </c>
    </row>
    <row r="17" spans="1:21" x14ac:dyDescent="0.2">
      <c r="B17" s="1" t="s">
        <v>793</v>
      </c>
      <c r="C17" s="24">
        <v>0</v>
      </c>
      <c r="D17" s="24">
        <v>4.5199999999999998E-4</v>
      </c>
      <c r="E17" s="24">
        <v>0.12232700000000001</v>
      </c>
      <c r="F17" s="24">
        <v>1.3041339999999999</v>
      </c>
      <c r="G17" s="24">
        <v>2.3764270000000001</v>
      </c>
      <c r="H17" s="24">
        <v>3.1583049999999999</v>
      </c>
      <c r="I17" s="24">
        <v>5.4179389999999996</v>
      </c>
      <c r="J17" s="24">
        <v>6.3845640000000001</v>
      </c>
      <c r="K17" s="24">
        <v>6.8264110000000002</v>
      </c>
      <c r="L17" s="165">
        <v>5.121105</v>
      </c>
      <c r="M17" s="56">
        <v>7.2471680000000003</v>
      </c>
      <c r="N17" s="56">
        <v>6.5126249999999999</v>
      </c>
      <c r="O17" s="177" t="s">
        <v>28</v>
      </c>
      <c r="P17" s="56">
        <v>5.3647739999999997</v>
      </c>
      <c r="Q17" s="56">
        <v>6.549957</v>
      </c>
      <c r="R17" s="16">
        <v>8.4480120000000003</v>
      </c>
      <c r="S17" s="16">
        <v>8.2333770000000008</v>
      </c>
      <c r="T17" s="16">
        <v>10.224372000000001</v>
      </c>
      <c r="U17" s="24">
        <f t="shared" si="0"/>
        <v>64.834199999999996</v>
      </c>
    </row>
    <row r="18" spans="1:21" x14ac:dyDescent="0.2">
      <c r="B18" s="1" t="s">
        <v>794</v>
      </c>
      <c r="C18" s="24">
        <v>1.684E-3</v>
      </c>
      <c r="D18" s="24">
        <v>0.43382599999999999</v>
      </c>
      <c r="E18" s="24">
        <v>0.38941900000000002</v>
      </c>
      <c r="F18" s="24">
        <v>1.95252</v>
      </c>
      <c r="G18" s="24">
        <v>1.026157</v>
      </c>
      <c r="H18" s="24">
        <v>1.2353620000000001</v>
      </c>
      <c r="I18" s="24">
        <v>2.494707</v>
      </c>
      <c r="J18" s="24">
        <v>2.4544250000000001</v>
      </c>
      <c r="K18" s="24">
        <v>2.8566850000000001</v>
      </c>
      <c r="L18" s="165">
        <v>2.2789830000000002</v>
      </c>
      <c r="M18" s="56">
        <v>4.857208</v>
      </c>
      <c r="N18" s="56">
        <v>4.7254569999999996</v>
      </c>
      <c r="O18" s="177" t="s">
        <v>28</v>
      </c>
      <c r="P18" s="56">
        <v>4.193111</v>
      </c>
      <c r="Q18" s="56">
        <v>3.854657</v>
      </c>
      <c r="R18" s="16">
        <v>4.0206429999999997</v>
      </c>
      <c r="S18" s="16">
        <v>10.642818999999999</v>
      </c>
      <c r="T18" s="16">
        <v>38.115248999999999</v>
      </c>
      <c r="U18" s="24">
        <f t="shared" si="0"/>
        <v>36.774844000000002</v>
      </c>
    </row>
    <row r="19" spans="1:21" x14ac:dyDescent="0.2">
      <c r="B19" s="1" t="s">
        <v>795</v>
      </c>
      <c r="C19" s="24">
        <v>0</v>
      </c>
      <c r="D19" s="24">
        <v>0</v>
      </c>
      <c r="E19" s="24">
        <v>5.1E-5</v>
      </c>
      <c r="F19" s="24">
        <v>0</v>
      </c>
      <c r="G19" s="24">
        <v>0</v>
      </c>
      <c r="H19" s="24">
        <v>6.862E-3</v>
      </c>
      <c r="I19" s="24">
        <v>2.92E-4</v>
      </c>
      <c r="J19" s="24">
        <v>5.1400000000000003E-4</v>
      </c>
      <c r="K19" s="24">
        <v>0</v>
      </c>
      <c r="L19" s="165">
        <v>0</v>
      </c>
      <c r="M19" s="56">
        <v>0</v>
      </c>
      <c r="N19" s="56">
        <v>0</v>
      </c>
      <c r="O19" s="177" t="s">
        <v>28</v>
      </c>
      <c r="P19" s="56">
        <v>0</v>
      </c>
      <c r="Q19" s="56">
        <v>0</v>
      </c>
      <c r="R19" s="16">
        <v>0</v>
      </c>
      <c r="S19" s="16">
        <v>0</v>
      </c>
      <c r="T19" s="16">
        <v>7.1000000000000002E-4</v>
      </c>
      <c r="U19" s="24">
        <f t="shared" si="0"/>
        <v>7.7189999999999993E-3</v>
      </c>
    </row>
    <row r="20" spans="1:21" x14ac:dyDescent="0.2">
      <c r="B20" s="1" t="s">
        <v>796</v>
      </c>
      <c r="C20" s="24">
        <v>0</v>
      </c>
      <c r="D20" s="24">
        <v>0</v>
      </c>
      <c r="E20" s="24">
        <v>6.2E-4</v>
      </c>
      <c r="F20" s="24">
        <v>1.304E-3</v>
      </c>
      <c r="G20" s="24">
        <v>2.4610000000000001E-3</v>
      </c>
      <c r="H20" s="24">
        <v>1.8241E-2</v>
      </c>
      <c r="I20" s="24">
        <v>2.2253999999999999E-2</v>
      </c>
      <c r="J20" s="24">
        <v>1.103E-3</v>
      </c>
      <c r="K20" s="24">
        <v>4.5100000000000001E-4</v>
      </c>
      <c r="L20" s="165">
        <v>1.16E-4</v>
      </c>
      <c r="M20" s="56">
        <v>3.46E-3</v>
      </c>
      <c r="N20" s="56">
        <v>6.2659999999999999E-3</v>
      </c>
      <c r="O20" s="177" t="s">
        <v>28</v>
      </c>
      <c r="P20" s="56">
        <v>8.0400000000000003E-4</v>
      </c>
      <c r="Q20" s="56">
        <v>9.7330000000000003E-3</v>
      </c>
      <c r="R20" s="16">
        <v>3.571E-3</v>
      </c>
      <c r="S20" s="16">
        <v>9.6439999999999998E-3</v>
      </c>
      <c r="T20" s="16">
        <v>1.7898000000000001E-2</v>
      </c>
      <c r="U20" s="24">
        <f t="shared" si="0"/>
        <v>7.0384000000000002E-2</v>
      </c>
    </row>
    <row r="21" spans="1:21" x14ac:dyDescent="0.2">
      <c r="B21" s="1" t="s">
        <v>797</v>
      </c>
      <c r="C21" s="24">
        <v>0</v>
      </c>
      <c r="D21" s="24">
        <v>0</v>
      </c>
      <c r="E21" s="24">
        <v>0</v>
      </c>
      <c r="F21" s="24">
        <v>0</v>
      </c>
      <c r="G21" s="24">
        <v>0</v>
      </c>
      <c r="H21" s="24">
        <v>0</v>
      </c>
      <c r="I21" s="24">
        <v>0</v>
      </c>
      <c r="J21" s="24">
        <v>0</v>
      </c>
      <c r="K21" s="24">
        <v>0</v>
      </c>
      <c r="L21" s="165">
        <v>0</v>
      </c>
      <c r="M21" s="56">
        <v>1.85E-4</v>
      </c>
      <c r="N21" s="56">
        <v>0</v>
      </c>
      <c r="O21" s="177" t="s">
        <v>28</v>
      </c>
      <c r="P21" s="56">
        <v>0</v>
      </c>
      <c r="Q21" s="56">
        <v>0</v>
      </c>
      <c r="R21" s="16">
        <v>0</v>
      </c>
      <c r="S21" s="16">
        <v>4.8999999999999998E-5</v>
      </c>
      <c r="T21" s="16">
        <v>0</v>
      </c>
      <c r="U21" s="24">
        <f t="shared" si="0"/>
        <v>1.85E-4</v>
      </c>
    </row>
    <row r="22" spans="1:21" x14ac:dyDescent="0.2">
      <c r="B22" s="1" t="s">
        <v>798</v>
      </c>
      <c r="C22" s="24">
        <v>5.3799999999999996E-4</v>
      </c>
      <c r="D22" s="24">
        <v>0</v>
      </c>
      <c r="E22" s="24">
        <v>0</v>
      </c>
      <c r="F22" s="24">
        <v>2.2859999999999998E-3</v>
      </c>
      <c r="G22" s="24">
        <v>0</v>
      </c>
      <c r="H22" s="24">
        <v>0</v>
      </c>
      <c r="I22" s="24">
        <v>1.07E-4</v>
      </c>
      <c r="J22" s="24">
        <v>5.0000000000000004E-6</v>
      </c>
      <c r="K22" s="24">
        <v>0</v>
      </c>
      <c r="L22" s="165">
        <v>0</v>
      </c>
      <c r="M22" s="56">
        <v>1.542E-3</v>
      </c>
      <c r="N22" s="56">
        <v>2.0790000000000001E-3</v>
      </c>
      <c r="O22" s="177" t="s">
        <v>28</v>
      </c>
      <c r="P22" s="56">
        <v>0</v>
      </c>
      <c r="Q22" s="56">
        <v>4.1809999999999998E-3</v>
      </c>
      <c r="R22" s="16">
        <v>0</v>
      </c>
      <c r="S22" s="16">
        <v>4.1E-5</v>
      </c>
      <c r="T22" s="16">
        <v>3.7800000000000003E-4</v>
      </c>
      <c r="U22" s="24">
        <f t="shared" si="0"/>
        <v>1.0737999999999999E-2</v>
      </c>
    </row>
    <row r="23" spans="1:21" x14ac:dyDescent="0.2">
      <c r="B23" s="1" t="s">
        <v>799</v>
      </c>
      <c r="C23" s="24">
        <v>2.222E-3</v>
      </c>
      <c r="D23" s="24">
        <v>0.434278</v>
      </c>
      <c r="E23" s="24">
        <v>0.51241700000000001</v>
      </c>
      <c r="F23" s="24">
        <v>3.2602440000000001</v>
      </c>
      <c r="G23" s="24">
        <v>3.4050449999999999</v>
      </c>
      <c r="H23" s="24">
        <v>4.4187699999999994</v>
      </c>
      <c r="I23" s="24">
        <v>7.9352989999999997</v>
      </c>
      <c r="J23" s="24">
        <v>8.8406110000000009</v>
      </c>
      <c r="K23" s="24">
        <v>9.6835470000000008</v>
      </c>
      <c r="L23" s="165">
        <v>7.4002040000000004</v>
      </c>
      <c r="M23" s="56">
        <v>12.109563000000001</v>
      </c>
      <c r="N23" s="56">
        <v>11.246426999999999</v>
      </c>
      <c r="O23" s="177" t="s">
        <v>28</v>
      </c>
      <c r="P23" s="56">
        <v>9.5586889999999993</v>
      </c>
      <c r="Q23" s="56">
        <v>10.418528000000002</v>
      </c>
      <c r="R23" s="16">
        <v>12.472226000000001</v>
      </c>
      <c r="S23" s="16">
        <v>18.885930000000002</v>
      </c>
      <c r="T23" s="16">
        <v>48.358606999999999</v>
      </c>
      <c r="U23" s="24">
        <f t="shared" si="0"/>
        <v>101.69807000000003</v>
      </c>
    </row>
    <row r="24" spans="1:21" x14ac:dyDescent="0.2">
      <c r="B24" s="35" t="s">
        <v>79</v>
      </c>
      <c r="C24" s="24">
        <f t="shared" ref="C24:K24" si="1">SUM(C9:C15)</f>
        <v>241.96698800000004</v>
      </c>
      <c r="D24" s="24">
        <f t="shared" si="1"/>
        <v>1120.6510460000002</v>
      </c>
      <c r="E24" s="24">
        <f t="shared" si="1"/>
        <v>1131.79393</v>
      </c>
      <c r="F24" s="24">
        <f t="shared" si="1"/>
        <v>1803.4117349999997</v>
      </c>
      <c r="G24" s="24">
        <f t="shared" si="1"/>
        <v>3553.7441419999996</v>
      </c>
      <c r="H24" s="24">
        <f t="shared" si="1"/>
        <v>3354.1636589999998</v>
      </c>
      <c r="I24" s="24">
        <f t="shared" si="1"/>
        <v>4381.5581179999999</v>
      </c>
      <c r="J24" s="24">
        <f t="shared" si="1"/>
        <v>3689.7273509999995</v>
      </c>
      <c r="K24" s="24">
        <f t="shared" si="1"/>
        <v>3558.40544</v>
      </c>
      <c r="L24" s="24">
        <f t="shared" ref="L24:Q24" si="2">SUM(L9:L15)</f>
        <v>6241.0248180000008</v>
      </c>
      <c r="M24" s="24">
        <f t="shared" si="2"/>
        <v>8277.1687899999997</v>
      </c>
      <c r="N24" s="24">
        <f t="shared" si="2"/>
        <v>9069.6347659999992</v>
      </c>
      <c r="O24" s="24">
        <f t="shared" si="2"/>
        <v>5050.321229000001</v>
      </c>
      <c r="P24" s="24">
        <f t="shared" si="2"/>
        <v>9110.2285109999993</v>
      </c>
      <c r="Q24" s="24">
        <f t="shared" si="2"/>
        <v>11791.826787999998</v>
      </c>
      <c r="R24" s="10">
        <v>11842.048541000002</v>
      </c>
      <c r="S24" s="10">
        <v>11132.467002999998</v>
      </c>
      <c r="T24" s="10">
        <v>8672.2512880000013</v>
      </c>
      <c r="U24" s="24">
        <f t="shared" si="0"/>
        <v>79167.354622999992</v>
      </c>
    </row>
    <row r="25" spans="1:21" x14ac:dyDescent="0.2">
      <c r="B25" s="35" t="s">
        <v>80</v>
      </c>
      <c r="C25" s="24">
        <f>+C26-C24</f>
        <v>79.178791999999959</v>
      </c>
      <c r="D25" s="24">
        <f t="shared" ref="D25:Q25" si="3">+D26-D24</f>
        <v>386.73660449999988</v>
      </c>
      <c r="E25" s="24">
        <f t="shared" si="3"/>
        <v>462.39732499999991</v>
      </c>
      <c r="F25" s="24">
        <f t="shared" si="3"/>
        <v>522.44886700000052</v>
      </c>
      <c r="G25" s="24">
        <f t="shared" si="3"/>
        <v>764.99250950000078</v>
      </c>
      <c r="H25" s="24">
        <f t="shared" si="3"/>
        <v>793.07088699999986</v>
      </c>
      <c r="I25" s="24">
        <f t="shared" si="3"/>
        <v>1094.3757685</v>
      </c>
      <c r="J25" s="24">
        <f t="shared" si="3"/>
        <v>683.56696500000089</v>
      </c>
      <c r="K25" s="24">
        <f t="shared" si="3"/>
        <v>747.42744250000078</v>
      </c>
      <c r="L25" s="24">
        <f t="shared" si="3"/>
        <v>1394.5697480000035</v>
      </c>
      <c r="M25" s="24">
        <f t="shared" si="3"/>
        <v>1763.2603900000086</v>
      </c>
      <c r="N25" s="24">
        <f t="shared" si="3"/>
        <v>1892.9538060000014</v>
      </c>
      <c r="O25" s="24">
        <f t="shared" si="3"/>
        <v>2528.104898999999</v>
      </c>
      <c r="P25" s="24">
        <f t="shared" si="3"/>
        <v>1647.0159819999972</v>
      </c>
      <c r="Q25" s="24">
        <f t="shared" si="3"/>
        <v>1663.3255620000018</v>
      </c>
      <c r="R25" s="10">
        <v>1866.3264189999973</v>
      </c>
      <c r="S25" s="10">
        <v>1927.3956720000024</v>
      </c>
      <c r="T25" s="10">
        <v>1852.803969999999</v>
      </c>
      <c r="U25" s="24">
        <f t="shared" si="0"/>
        <v>15761.647068000013</v>
      </c>
    </row>
    <row r="26" spans="1:21" x14ac:dyDescent="0.2">
      <c r="B26" s="35" t="s">
        <v>755</v>
      </c>
      <c r="C26" s="24">
        <v>321.14578</v>
      </c>
      <c r="D26" s="24">
        <v>1507.3876505000001</v>
      </c>
      <c r="E26" s="24">
        <v>1594.191255</v>
      </c>
      <c r="F26" s="24">
        <v>2325.8606020000002</v>
      </c>
      <c r="G26" s="24">
        <v>4318.7366515000003</v>
      </c>
      <c r="H26" s="24">
        <v>4147.2345459999997</v>
      </c>
      <c r="I26" s="24">
        <v>5475.9338865</v>
      </c>
      <c r="J26" s="24">
        <v>4373.2943160000004</v>
      </c>
      <c r="K26" s="24">
        <v>4305.8328825000008</v>
      </c>
      <c r="L26" s="165">
        <v>7635.5945660000043</v>
      </c>
      <c r="M26" s="165">
        <v>10040.429180000008</v>
      </c>
      <c r="N26" s="165">
        <v>10962.588572000001</v>
      </c>
      <c r="O26" s="165">
        <v>7578.4261280000001</v>
      </c>
      <c r="P26" s="165">
        <v>10757.244492999997</v>
      </c>
      <c r="Q26" s="165">
        <v>13455.15235</v>
      </c>
      <c r="R26" s="16">
        <v>13708.374959999999</v>
      </c>
      <c r="S26" s="16">
        <v>13059.862675</v>
      </c>
      <c r="T26" s="16">
        <v>10525.055258</v>
      </c>
      <c r="U26" s="24">
        <f t="shared" si="0"/>
        <v>94929.001691000012</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29</v>
      </c>
      <c r="C29" s="37">
        <f>IFERROR(C9/C$26*100,"--")</f>
        <v>39.875785227506341</v>
      </c>
      <c r="D29" s="37">
        <f t="shared" ref="D29:U29" si="4">IFERROR(D9/D$26*100,"--")</f>
        <v>32.386566643163569</v>
      </c>
      <c r="E29" s="37">
        <f t="shared" si="4"/>
        <v>27.322958310921109</v>
      </c>
      <c r="F29" s="37">
        <f t="shared" si="4"/>
        <v>28.264344988462035</v>
      </c>
      <c r="G29" s="37">
        <f t="shared" si="4"/>
        <v>31.169280153548161</v>
      </c>
      <c r="H29" s="37">
        <f t="shared" si="4"/>
        <v>32.574465116832577</v>
      </c>
      <c r="I29" s="37">
        <f t="shared" si="4"/>
        <v>30.506694869315421</v>
      </c>
      <c r="J29" s="37">
        <f t="shared" si="4"/>
        <v>37.229535479541688</v>
      </c>
      <c r="K29" s="37">
        <f t="shared" si="4"/>
        <v>35.808199657874198</v>
      </c>
      <c r="L29" s="37">
        <f t="shared" si="4"/>
        <v>33.113175943867923</v>
      </c>
      <c r="M29" s="37">
        <f t="shared" si="4"/>
        <v>33.610332521662158</v>
      </c>
      <c r="N29" s="37">
        <f t="shared" si="4"/>
        <v>33.778629341778057</v>
      </c>
      <c r="O29" s="37">
        <f t="shared" si="4"/>
        <v>46.243527136219129</v>
      </c>
      <c r="P29" s="37">
        <f t="shared" si="4"/>
        <v>32.577791071686121</v>
      </c>
      <c r="Q29" s="37">
        <f t="shared" si="4"/>
        <v>22.762194312872271</v>
      </c>
      <c r="R29" s="37">
        <f t="shared" si="4"/>
        <v>22.897303912089669</v>
      </c>
      <c r="S29" s="37">
        <f t="shared" si="4"/>
        <v>23.057903064819172</v>
      </c>
      <c r="T29" s="37">
        <f t="shared" si="4"/>
        <v>28.052327741992745</v>
      </c>
      <c r="U29" s="37">
        <f t="shared" si="4"/>
        <v>30.084414036040151</v>
      </c>
    </row>
    <row r="30" spans="1:21" x14ac:dyDescent="0.2">
      <c r="B30" s="1" t="s">
        <v>30</v>
      </c>
      <c r="C30" s="37">
        <f>IFERROR(C10/C$26*100,"--")</f>
        <v>6.2803879907747815</v>
      </c>
      <c r="D30" s="37">
        <f t="shared" ref="D30:U30" si="5">IFERROR(D10/D$26*100,"--")</f>
        <v>6.2528932732555917</v>
      </c>
      <c r="E30" s="37">
        <f t="shared" si="5"/>
        <v>6.6641652415788721</v>
      </c>
      <c r="F30" s="37">
        <f t="shared" si="5"/>
        <v>9.4314526765435094</v>
      </c>
      <c r="G30" s="37">
        <f t="shared" si="5"/>
        <v>10.751962008119216</v>
      </c>
      <c r="H30" s="37">
        <f t="shared" si="5"/>
        <v>14.096310577945308</v>
      </c>
      <c r="I30" s="37">
        <f t="shared" si="5"/>
        <v>14.135639866074925</v>
      </c>
      <c r="J30" s="37">
        <f t="shared" si="5"/>
        <v>16.477021129441862</v>
      </c>
      <c r="K30" s="37">
        <f t="shared" si="5"/>
        <v>18.438530910633869</v>
      </c>
      <c r="L30" s="37">
        <f t="shared" si="5"/>
        <v>21.118392249115118</v>
      </c>
      <c r="M30" s="37">
        <f t="shared" si="5"/>
        <v>22.75684497184012</v>
      </c>
      <c r="N30" s="37">
        <f t="shared" si="5"/>
        <v>23.975788179383294</v>
      </c>
      <c r="O30" s="37">
        <f t="shared" si="5"/>
        <v>0</v>
      </c>
      <c r="P30" s="37">
        <f t="shared" si="5"/>
        <v>29.564154445587732</v>
      </c>
      <c r="Q30" s="37">
        <f t="shared" si="5"/>
        <v>46.032079755678126</v>
      </c>
      <c r="R30" s="37">
        <f t="shared" si="5"/>
        <v>27.475322355787096</v>
      </c>
      <c r="S30" s="37">
        <f t="shared" si="5"/>
        <v>28.122073037035207</v>
      </c>
      <c r="T30" s="37">
        <f t="shared" si="5"/>
        <v>25.389214341358091</v>
      </c>
      <c r="U30" s="37">
        <f t="shared" si="5"/>
        <v>24.696060336556393</v>
      </c>
    </row>
    <row r="31" spans="1:21" x14ac:dyDescent="0.2">
      <c r="B31" s="1" t="s">
        <v>32</v>
      </c>
      <c r="C31" s="37">
        <f t="shared" ref="C31:U31" si="6">IFERROR(C11/C$26*100,"--")</f>
        <v>21.666051317878132</v>
      </c>
      <c r="D31" s="37">
        <f t="shared" si="6"/>
        <v>15.319141159435947</v>
      </c>
      <c r="E31" s="37">
        <f t="shared" si="6"/>
        <v>15.556124882895562</v>
      </c>
      <c r="F31" s="37">
        <f t="shared" si="6"/>
        <v>17.469020312335985</v>
      </c>
      <c r="G31" s="37">
        <f t="shared" si="6"/>
        <v>13.825683971552531</v>
      </c>
      <c r="H31" s="37">
        <f t="shared" si="6"/>
        <v>13.071656280517491</v>
      </c>
      <c r="I31" s="37">
        <f t="shared" si="6"/>
        <v>11.422096220737489</v>
      </c>
      <c r="J31" s="37">
        <f t="shared" si="6"/>
        <v>12.614163160291634</v>
      </c>
      <c r="K31" s="37">
        <f t="shared" si="6"/>
        <v>11.826737425636722</v>
      </c>
      <c r="L31" s="37">
        <f t="shared" si="6"/>
        <v>10.173491170667791</v>
      </c>
      <c r="M31" s="37">
        <f t="shared" si="6"/>
        <v>8.7213540706434145</v>
      </c>
      <c r="N31" s="37">
        <f t="shared" si="6"/>
        <v>9.0443653931556121</v>
      </c>
      <c r="O31" s="37">
        <f t="shared" si="6"/>
        <v>0</v>
      </c>
      <c r="P31" s="37">
        <f t="shared" si="6"/>
        <v>8.1881448504137886</v>
      </c>
      <c r="Q31" s="37">
        <f t="shared" si="6"/>
        <v>6.7242808439846469</v>
      </c>
      <c r="R31" s="37">
        <f t="shared" si="6"/>
        <v>21.713842382379656</v>
      </c>
      <c r="S31" s="37">
        <f t="shared" si="6"/>
        <v>21.626115467557934</v>
      </c>
      <c r="T31" s="37">
        <f t="shared" si="6"/>
        <v>14.219818483731139</v>
      </c>
      <c r="U31" s="37">
        <f t="shared" si="6"/>
        <v>11.784097271361665</v>
      </c>
    </row>
    <row r="32" spans="1:21" x14ac:dyDescent="0.2">
      <c r="B32" s="1" t="s">
        <v>31</v>
      </c>
      <c r="C32" s="37">
        <f t="shared" ref="C32:U32" si="7">IFERROR(C12/C$26*100,"--")</f>
        <v>4.9060032798811806</v>
      </c>
      <c r="D32" s="37">
        <f t="shared" si="7"/>
        <v>9.2251464945911064</v>
      </c>
      <c r="E32" s="37">
        <f t="shared" si="7"/>
        <v>8.7003246357664921</v>
      </c>
      <c r="F32" s="37">
        <f t="shared" si="7"/>
        <v>8.0420962390935227</v>
      </c>
      <c r="G32" s="37">
        <f t="shared" si="7"/>
        <v>15.72497189112296</v>
      </c>
      <c r="H32" s="37">
        <f t="shared" si="7"/>
        <v>8.3519214227726017</v>
      </c>
      <c r="I32" s="37">
        <f t="shared" si="7"/>
        <v>8.7139894927582784</v>
      </c>
      <c r="J32" s="37">
        <f t="shared" si="7"/>
        <v>9.4728290749686632</v>
      </c>
      <c r="K32" s="37">
        <f t="shared" si="7"/>
        <v>8.4549410516979098</v>
      </c>
      <c r="L32" s="37">
        <f t="shared" si="7"/>
        <v>10.090570149321355</v>
      </c>
      <c r="M32" s="37">
        <f t="shared" si="7"/>
        <v>9.9418635508965298</v>
      </c>
      <c r="N32" s="37">
        <f t="shared" si="7"/>
        <v>8.8354752131620895</v>
      </c>
      <c r="O32" s="37">
        <f t="shared" si="7"/>
        <v>10.569954030961824</v>
      </c>
      <c r="P32" s="37">
        <f t="shared" si="7"/>
        <v>7.4396830203197304</v>
      </c>
      <c r="Q32" s="37">
        <f t="shared" si="7"/>
        <v>6.4907636738873498</v>
      </c>
      <c r="R32" s="37">
        <f t="shared" si="7"/>
        <v>6.9846699247275339</v>
      </c>
      <c r="S32" s="37">
        <f t="shared" si="7"/>
        <v>5.8669313075300007</v>
      </c>
      <c r="T32" s="37">
        <f t="shared" si="7"/>
        <v>5.5269214720544699</v>
      </c>
      <c r="U32" s="37">
        <f t="shared" si="7"/>
        <v>8.5642613449823966</v>
      </c>
    </row>
    <row r="33" spans="1:21" x14ac:dyDescent="0.2">
      <c r="B33" s="1" t="s">
        <v>42</v>
      </c>
      <c r="C33" s="37">
        <f t="shared" ref="C33:U33" si="8">IFERROR(C13/C$26*100,"--")</f>
        <v>0.88287926436399067</v>
      </c>
      <c r="D33" s="37">
        <f t="shared" si="8"/>
        <v>1.6003617246033688</v>
      </c>
      <c r="E33" s="37">
        <f t="shared" si="8"/>
        <v>2.0969370767248372</v>
      </c>
      <c r="F33" s="37">
        <f t="shared" si="8"/>
        <v>3.3515326298132115</v>
      </c>
      <c r="G33" s="37">
        <f t="shared" si="8"/>
        <v>2.8743377292265531</v>
      </c>
      <c r="H33" s="37">
        <f t="shared" si="8"/>
        <v>3.6082809964131703</v>
      </c>
      <c r="I33" s="37">
        <f t="shared" si="8"/>
        <v>3.7317187485367933</v>
      </c>
      <c r="J33" s="37">
        <f t="shared" si="8"/>
        <v>3.8505560415614157</v>
      </c>
      <c r="K33" s="37">
        <f t="shared" si="8"/>
        <v>3.7140718965188486</v>
      </c>
      <c r="L33" s="37">
        <f t="shared" si="8"/>
        <v>3.8796732126020506</v>
      </c>
      <c r="M33" s="37">
        <f t="shared" si="8"/>
        <v>3.982325912884928</v>
      </c>
      <c r="N33" s="37">
        <f t="shared" si="8"/>
        <v>3.6965598347368136</v>
      </c>
      <c r="O33" s="37">
        <f t="shared" si="8"/>
        <v>4.9175112576884121</v>
      </c>
      <c r="P33" s="37">
        <f t="shared" si="8"/>
        <v>3.4633353201410784</v>
      </c>
      <c r="Q33" s="37">
        <f t="shared" si="8"/>
        <v>3.0529662118615843</v>
      </c>
      <c r="R33" s="37">
        <f t="shared" si="8"/>
        <v>3.4560239589477937</v>
      </c>
      <c r="S33" s="37">
        <f t="shared" si="8"/>
        <v>3.466955030597211</v>
      </c>
      <c r="T33" s="37">
        <f t="shared" si="8"/>
        <v>5.9267119716626953</v>
      </c>
      <c r="U33" s="37">
        <f t="shared" si="8"/>
        <v>3.4796597184832385</v>
      </c>
    </row>
    <row r="34" spans="1:21" x14ac:dyDescent="0.2">
      <c r="B34" s="1" t="s">
        <v>34</v>
      </c>
      <c r="C34" s="37">
        <f t="shared" ref="C34:U34" si="9">IFERROR(C14/C$26*100,"--")</f>
        <v>1.7006816966425653</v>
      </c>
      <c r="D34" s="37">
        <f t="shared" si="9"/>
        <v>8.6803525593829995</v>
      </c>
      <c r="E34" s="37">
        <f t="shared" si="9"/>
        <v>9.8827960576160621</v>
      </c>
      <c r="F34" s="37">
        <f t="shared" si="9"/>
        <v>10.463355941913839</v>
      </c>
      <c r="G34" s="37">
        <f t="shared" si="9"/>
        <v>6.6484885319477094</v>
      </c>
      <c r="H34" s="37">
        <f t="shared" si="9"/>
        <v>7.5567767032195237</v>
      </c>
      <c r="I34" s="37">
        <f t="shared" si="9"/>
        <v>10.038383997936533</v>
      </c>
      <c r="J34" s="37">
        <f t="shared" si="9"/>
        <v>2.9067025179377386</v>
      </c>
      <c r="K34" s="37">
        <f t="shared" si="9"/>
        <v>2.4717403439542331</v>
      </c>
      <c r="L34" s="37">
        <f t="shared" si="9"/>
        <v>1.9303145514863622</v>
      </c>
      <c r="M34" s="37">
        <f t="shared" si="9"/>
        <v>2.0206851655717752</v>
      </c>
      <c r="N34" s="37">
        <f t="shared" si="9"/>
        <v>1.9151760701505236</v>
      </c>
      <c r="O34" s="37">
        <f t="shared" si="9"/>
        <v>2.4131179470672279</v>
      </c>
      <c r="P34" s="37">
        <f t="shared" si="9"/>
        <v>1.6986875320990258</v>
      </c>
      <c r="Q34" s="37">
        <f t="shared" si="9"/>
        <v>1.2948073754066411</v>
      </c>
      <c r="R34" s="37">
        <f t="shared" si="9"/>
        <v>2.5901562003961995</v>
      </c>
      <c r="S34" s="37">
        <f t="shared" si="9"/>
        <v>1.8729579482350873</v>
      </c>
      <c r="T34" s="37">
        <f t="shared" si="9"/>
        <v>1.743035950909209</v>
      </c>
      <c r="U34" s="37">
        <f t="shared" si="9"/>
        <v>3.3638200619597831</v>
      </c>
    </row>
    <row r="35" spans="1:21" x14ac:dyDescent="0.2">
      <c r="B35" s="1" t="s">
        <v>44</v>
      </c>
      <c r="C35" s="37">
        <f t="shared" ref="C35:U35" si="10">IFERROR(C15/C$26*100,"--")</f>
        <v>3.3117825804841655E-2</v>
      </c>
      <c r="D35" s="37">
        <f t="shared" si="10"/>
        <v>0.87945662123493695</v>
      </c>
      <c r="E35" s="37">
        <f t="shared" si="10"/>
        <v>0.7715588365838828</v>
      </c>
      <c r="F35" s="37">
        <f t="shared" si="10"/>
        <v>0.51559276552034738</v>
      </c>
      <c r="G35" s="37">
        <f t="shared" si="10"/>
        <v>1.2919356516128613</v>
      </c>
      <c r="H35" s="37">
        <f t="shared" si="10"/>
        <v>1.6177040448485887</v>
      </c>
      <c r="I35" s="37">
        <f t="shared" si="10"/>
        <v>1.4662872245033634</v>
      </c>
      <c r="J35" s="37">
        <f t="shared" si="10"/>
        <v>1.818710959127682</v>
      </c>
      <c r="K35" s="37">
        <f t="shared" si="10"/>
        <v>1.9272916823427129</v>
      </c>
      <c r="L35" s="37">
        <f t="shared" si="10"/>
        <v>1.4303204296140721</v>
      </c>
      <c r="M35" s="37">
        <f t="shared" si="10"/>
        <v>1.4049900305158058</v>
      </c>
      <c r="N35" s="37">
        <f t="shared" si="10"/>
        <v>1.4866079113490605</v>
      </c>
      <c r="O35" s="37">
        <f t="shared" si="10"/>
        <v>2.496655714580847</v>
      </c>
      <c r="P35" s="37">
        <f t="shared" si="10"/>
        <v>1.7574428760359688</v>
      </c>
      <c r="Q35" s="37">
        <f t="shared" si="10"/>
        <v>1.280910587385508</v>
      </c>
      <c r="R35" s="37">
        <f t="shared" si="10"/>
        <v>1.268183380650685</v>
      </c>
      <c r="S35" s="37">
        <f t="shared" si="10"/>
        <v>1.2289022862945225</v>
      </c>
      <c r="T35" s="37">
        <f t="shared" si="10"/>
        <v>1.5382242661095966</v>
      </c>
      <c r="U35" s="37">
        <f t="shared" si="10"/>
        <v>1.4240710677653381</v>
      </c>
    </row>
    <row r="36" spans="1:21" x14ac:dyDescent="0.2">
      <c r="C36" s="37">
        <f t="shared" ref="C36:U36" si="11">IFERROR(C16/C$26*100,"--")</f>
        <v>6.921591807932212E-2</v>
      </c>
      <c r="D36" s="37">
        <f t="shared" si="11"/>
        <v>2.0823239456412144</v>
      </c>
      <c r="E36" s="37">
        <f t="shared" si="11"/>
        <v>1.9085662968336883</v>
      </c>
      <c r="F36" s="37">
        <f t="shared" si="11"/>
        <v>1.649207994968221</v>
      </c>
      <c r="G36" s="37">
        <f t="shared" si="11"/>
        <v>2.9248997842025513</v>
      </c>
      <c r="H36" s="37">
        <f t="shared" si="11"/>
        <v>3.5331161856115574</v>
      </c>
      <c r="I36" s="37">
        <f t="shared" si="11"/>
        <v>3.2132862566838809</v>
      </c>
      <c r="J36" s="37">
        <f t="shared" si="11"/>
        <v>4.1474148066461849</v>
      </c>
      <c r="K36" s="37">
        <f t="shared" si="11"/>
        <v>4.419406075265857</v>
      </c>
      <c r="L36" s="37">
        <f t="shared" si="11"/>
        <v>1.6899170049516736</v>
      </c>
      <c r="M36" s="37">
        <f t="shared" si="11"/>
        <v>1.6865642191601999</v>
      </c>
      <c r="N36" s="37">
        <f t="shared" si="11"/>
        <v>1.7804000461944909</v>
      </c>
      <c r="O36" s="37" t="str">
        <f t="shared" si="11"/>
        <v>--</v>
      </c>
      <c r="P36" s="37">
        <f t="shared" si="11"/>
        <v>2.0639017282211367</v>
      </c>
      <c r="Q36" s="37">
        <f t="shared" si="11"/>
        <v>1.5329279344800582</v>
      </c>
      <c r="R36" s="37">
        <f t="shared" si="11"/>
        <v>1.5739100924038338</v>
      </c>
      <c r="S36" s="37">
        <f t="shared" si="11"/>
        <v>1.5922806018325915</v>
      </c>
      <c r="T36" s="37">
        <f t="shared" si="11"/>
        <v>2.2885329064369264</v>
      </c>
      <c r="U36" s="37">
        <f t="shared" si="11"/>
        <v>2.1684150768807222</v>
      </c>
    </row>
    <row r="37" spans="1:21" x14ac:dyDescent="0.2">
      <c r="C37" s="37">
        <f t="shared" ref="C37:U37" si="12">IFERROR(C17/C$26*100,"--")</f>
        <v>0</v>
      </c>
      <c r="D37" s="37">
        <f t="shared" si="12"/>
        <v>2.998565099362939E-5</v>
      </c>
      <c r="E37" s="37">
        <f t="shared" si="12"/>
        <v>7.6732951342152484E-3</v>
      </c>
      <c r="F37" s="37">
        <f t="shared" si="12"/>
        <v>5.6071030176038032E-2</v>
      </c>
      <c r="G37" s="37">
        <f t="shared" si="12"/>
        <v>5.502597615380439E-2</v>
      </c>
      <c r="H37" s="37">
        <f t="shared" si="12"/>
        <v>7.6154482341640878E-2</v>
      </c>
      <c r="I37" s="37">
        <f t="shared" si="12"/>
        <v>9.8940913318128668E-2</v>
      </c>
      <c r="J37" s="37">
        <f t="shared" si="12"/>
        <v>0.14598980856700244</v>
      </c>
      <c r="K37" s="37">
        <f t="shared" si="12"/>
        <v>0.15853868894318379</v>
      </c>
      <c r="L37" s="37">
        <f t="shared" si="12"/>
        <v>6.7068843895973784E-2</v>
      </c>
      <c r="M37" s="37">
        <f t="shared" si="12"/>
        <v>7.217986273371628E-2</v>
      </c>
      <c r="N37" s="37">
        <f t="shared" si="12"/>
        <v>5.9407729818796294E-2</v>
      </c>
      <c r="O37" s="37" t="str">
        <f t="shared" si="12"/>
        <v>--</v>
      </c>
      <c r="P37" s="37">
        <f t="shared" si="12"/>
        <v>4.9871265857078829E-2</v>
      </c>
      <c r="Q37" s="37">
        <f t="shared" si="12"/>
        <v>4.8679917028215586E-2</v>
      </c>
      <c r="R37" s="37">
        <f t="shared" si="12"/>
        <v>6.1626648123141226E-2</v>
      </c>
      <c r="S37" s="37">
        <f t="shared" si="12"/>
        <v>6.3043365806294743E-2</v>
      </c>
      <c r="T37" s="37">
        <f t="shared" si="12"/>
        <v>9.7143166941841441E-2</v>
      </c>
      <c r="U37" s="37">
        <f t="shared" si="12"/>
        <v>6.8297568546058743E-2</v>
      </c>
    </row>
    <row r="38" spans="1:21" x14ac:dyDescent="0.2">
      <c r="C38" s="37">
        <f t="shared" ref="C38:U38" si="13">IFERROR(C18/C$26*100,"--")</f>
        <v>5.2437245166354039E-4</v>
      </c>
      <c r="D38" s="37">
        <f t="shared" si="13"/>
        <v>2.877998899991651E-2</v>
      </c>
      <c r="E38" s="37">
        <f t="shared" si="13"/>
        <v>2.4427370227921619E-2</v>
      </c>
      <c r="F38" s="37">
        <f t="shared" si="13"/>
        <v>8.3948281265052355E-2</v>
      </c>
      <c r="G38" s="37">
        <f t="shared" si="13"/>
        <v>2.3760582846457913E-2</v>
      </c>
      <c r="H38" s="37">
        <f t="shared" si="13"/>
        <v>2.9787608737767306E-2</v>
      </c>
      <c r="I38" s="37">
        <f t="shared" si="13"/>
        <v>4.5557653757476571E-2</v>
      </c>
      <c r="J38" s="37">
        <f t="shared" si="13"/>
        <v>5.6123023575621614E-2</v>
      </c>
      <c r="K38" s="37">
        <f t="shared" si="13"/>
        <v>6.6344539557266477E-2</v>
      </c>
      <c r="L38" s="37">
        <f t="shared" si="13"/>
        <v>2.9846830921954934E-2</v>
      </c>
      <c r="M38" s="37">
        <f t="shared" si="13"/>
        <v>4.8376497786322678E-2</v>
      </c>
      <c r="N38" s="37">
        <f t="shared" si="13"/>
        <v>4.3105302812051931E-2</v>
      </c>
      <c r="O38" s="37" t="str">
        <f t="shared" si="13"/>
        <v>--</v>
      </c>
      <c r="P38" s="37">
        <f t="shared" si="13"/>
        <v>3.8979415246428215E-2</v>
      </c>
      <c r="Q38" s="37">
        <f t="shared" si="13"/>
        <v>2.8648185466290912E-2</v>
      </c>
      <c r="R38" s="37">
        <f t="shared" si="13"/>
        <v>2.9329829478198052E-2</v>
      </c>
      <c r="S38" s="37">
        <f t="shared" si="13"/>
        <v>8.1492579706623894E-2</v>
      </c>
      <c r="T38" s="37">
        <f t="shared" si="13"/>
        <v>0.36213823173069748</v>
      </c>
      <c r="U38" s="37">
        <f t="shared" si="13"/>
        <v>3.8739313955607028E-2</v>
      </c>
    </row>
    <row r="39" spans="1:21" x14ac:dyDescent="0.2">
      <c r="C39" s="37">
        <f t="shared" ref="C39:U39" si="14">IFERROR(C19/C$26*100,"--")</f>
        <v>0</v>
      </c>
      <c r="D39" s="37">
        <f t="shared" si="14"/>
        <v>0</v>
      </c>
      <c r="E39" s="37">
        <f t="shared" si="14"/>
        <v>3.1991142744036695E-6</v>
      </c>
      <c r="F39" s="37">
        <f t="shared" si="14"/>
        <v>0</v>
      </c>
      <c r="G39" s="37">
        <f t="shared" si="14"/>
        <v>0</v>
      </c>
      <c r="H39" s="37">
        <f t="shared" si="14"/>
        <v>1.6545965567870731E-4</v>
      </c>
      <c r="I39" s="37">
        <f t="shared" si="14"/>
        <v>5.3324237664716373E-6</v>
      </c>
      <c r="J39" s="37">
        <f t="shared" si="14"/>
        <v>1.1753153637967959E-5</v>
      </c>
      <c r="K39" s="37">
        <f t="shared" si="14"/>
        <v>0</v>
      </c>
      <c r="L39" s="37">
        <f t="shared" si="14"/>
        <v>0</v>
      </c>
      <c r="M39" s="37">
        <f t="shared" si="14"/>
        <v>0</v>
      </c>
      <c r="N39" s="37">
        <f t="shared" si="14"/>
        <v>0</v>
      </c>
      <c r="O39" s="37" t="str">
        <f t="shared" si="14"/>
        <v>--</v>
      </c>
      <c r="P39" s="37">
        <f t="shared" si="14"/>
        <v>0</v>
      </c>
      <c r="Q39" s="37">
        <f t="shared" si="14"/>
        <v>0</v>
      </c>
      <c r="R39" s="37">
        <f t="shared" si="14"/>
        <v>0</v>
      </c>
      <c r="S39" s="37">
        <f t="shared" si="14"/>
        <v>0</v>
      </c>
      <c r="T39" s="37">
        <f t="shared" si="14"/>
        <v>6.7458078137911467E-6</v>
      </c>
      <c r="U39" s="37">
        <f t="shared" si="14"/>
        <v>8.131340119983395E-6</v>
      </c>
    </row>
    <row r="40" spans="1:21" x14ac:dyDescent="0.2">
      <c r="C40" s="37">
        <f t="shared" ref="C40:U40" si="15">IFERROR(C20/C$26*100,"--")</f>
        <v>0</v>
      </c>
      <c r="D40" s="37">
        <f t="shared" si="15"/>
        <v>0</v>
      </c>
      <c r="E40" s="37">
        <f t="shared" si="15"/>
        <v>3.8891193139809312E-5</v>
      </c>
      <c r="F40" s="37">
        <f t="shared" si="15"/>
        <v>5.606526886773414E-5</v>
      </c>
      <c r="G40" s="37">
        <f t="shared" si="15"/>
        <v>5.6984257170328647E-5</v>
      </c>
      <c r="H40" s="37">
        <f t="shared" si="15"/>
        <v>4.398352636600554E-4</v>
      </c>
      <c r="I40" s="37">
        <f t="shared" si="15"/>
        <v>4.0639643321595828E-4</v>
      </c>
      <c r="J40" s="37">
        <f t="shared" si="15"/>
        <v>2.5221261600542133E-5</v>
      </c>
      <c r="K40" s="37">
        <f t="shared" si="15"/>
        <v>1.047416405390415E-5</v>
      </c>
      <c r="L40" s="37">
        <f t="shared" si="15"/>
        <v>1.5192006201655618E-6</v>
      </c>
      <c r="M40" s="37">
        <f t="shared" si="15"/>
        <v>3.4460678303394964E-5</v>
      </c>
      <c r="N40" s="37">
        <f t="shared" si="15"/>
        <v>5.7158033058033833E-5</v>
      </c>
      <c r="O40" s="37" t="str">
        <f t="shared" si="15"/>
        <v>--</v>
      </c>
      <c r="P40" s="37">
        <f t="shared" si="15"/>
        <v>7.4740329693462167E-6</v>
      </c>
      <c r="Q40" s="37">
        <f t="shared" si="15"/>
        <v>7.2336601970917117E-5</v>
      </c>
      <c r="R40" s="37">
        <f t="shared" si="15"/>
        <v>2.6049768921698653E-5</v>
      </c>
      <c r="S40" s="37">
        <f t="shared" si="15"/>
        <v>7.3844574326659222E-5</v>
      </c>
      <c r="T40" s="37">
        <f t="shared" si="15"/>
        <v>1.7005136373413233E-4</v>
      </c>
      <c r="U40" s="37">
        <f t="shared" si="15"/>
        <v>7.414383249189161E-5</v>
      </c>
    </row>
    <row r="41" spans="1:21" x14ac:dyDescent="0.2">
      <c r="C41" s="37">
        <f t="shared" ref="C41:U41" si="16">IFERROR(C21/C$26*100,"--")</f>
        <v>0</v>
      </c>
      <c r="D41" s="37">
        <f t="shared" si="16"/>
        <v>0</v>
      </c>
      <c r="E41" s="37">
        <f t="shared" si="16"/>
        <v>0</v>
      </c>
      <c r="F41" s="37">
        <f t="shared" si="16"/>
        <v>0</v>
      </c>
      <c r="G41" s="37">
        <f t="shared" si="16"/>
        <v>0</v>
      </c>
      <c r="H41" s="37">
        <f t="shared" si="16"/>
        <v>0</v>
      </c>
      <c r="I41" s="37">
        <f t="shared" si="16"/>
        <v>0</v>
      </c>
      <c r="J41" s="37">
        <f t="shared" si="16"/>
        <v>0</v>
      </c>
      <c r="K41" s="37">
        <f t="shared" si="16"/>
        <v>0</v>
      </c>
      <c r="L41" s="37">
        <f t="shared" si="16"/>
        <v>0</v>
      </c>
      <c r="M41" s="37">
        <f t="shared" si="16"/>
        <v>1.8425507185341238E-6</v>
      </c>
      <c r="N41" s="37">
        <f t="shared" si="16"/>
        <v>0</v>
      </c>
      <c r="O41" s="37" t="str">
        <f t="shared" si="16"/>
        <v>--</v>
      </c>
      <c r="P41" s="37">
        <f t="shared" si="16"/>
        <v>0</v>
      </c>
      <c r="Q41" s="37">
        <f t="shared" si="16"/>
        <v>0</v>
      </c>
      <c r="R41" s="37">
        <f t="shared" si="16"/>
        <v>0</v>
      </c>
      <c r="S41" s="37">
        <f t="shared" si="16"/>
        <v>3.7519536934947135E-7</v>
      </c>
      <c r="T41" s="37">
        <f t="shared" si="16"/>
        <v>0</v>
      </c>
      <c r="U41" s="37">
        <f t="shared" si="16"/>
        <v>1.9488248765344323E-7</v>
      </c>
    </row>
    <row r="42" spans="1:21" x14ac:dyDescent="0.2">
      <c r="C42" s="37">
        <f t="shared" ref="C42:U42" si="17">IFERROR(C22/C$26*100,"--")</f>
        <v>1.6752516567398144E-4</v>
      </c>
      <c r="D42" s="37">
        <f t="shared" si="17"/>
        <v>0</v>
      </c>
      <c r="E42" s="37">
        <f t="shared" si="17"/>
        <v>0</v>
      </c>
      <c r="F42" s="37">
        <f t="shared" si="17"/>
        <v>9.828619987088975E-5</v>
      </c>
      <c r="G42" s="37">
        <f t="shared" si="17"/>
        <v>0</v>
      </c>
      <c r="H42" s="37">
        <f t="shared" si="17"/>
        <v>0</v>
      </c>
      <c r="I42" s="37">
        <f t="shared" si="17"/>
        <v>1.9540045993577576E-6</v>
      </c>
      <c r="J42" s="37">
        <f t="shared" si="17"/>
        <v>1.143302883070813E-7</v>
      </c>
      <c r="K42" s="37">
        <f t="shared" si="17"/>
        <v>0</v>
      </c>
      <c r="L42" s="37">
        <f t="shared" si="17"/>
        <v>0</v>
      </c>
      <c r="M42" s="37">
        <f t="shared" si="17"/>
        <v>1.5357909232322264E-5</v>
      </c>
      <c r="N42" s="37">
        <f t="shared" si="17"/>
        <v>1.8964498998986971E-5</v>
      </c>
      <c r="O42" s="37" t="str">
        <f t="shared" si="17"/>
        <v>--</v>
      </c>
      <c r="P42" s="37">
        <f t="shared" si="17"/>
        <v>0</v>
      </c>
      <c r="Q42" s="37">
        <f t="shared" si="17"/>
        <v>3.1073598360259363E-5</v>
      </c>
      <c r="R42" s="37">
        <f t="shared" si="17"/>
        <v>0</v>
      </c>
      <c r="S42" s="37">
        <f t="shared" si="17"/>
        <v>3.1393898251690464E-7</v>
      </c>
      <c r="T42" s="37">
        <f t="shared" si="17"/>
        <v>3.5914300755113432E-6</v>
      </c>
      <c r="U42" s="37">
        <f t="shared" si="17"/>
        <v>1.1311611634717151E-5</v>
      </c>
    </row>
    <row r="43" spans="1:21" x14ac:dyDescent="0.2">
      <c r="C43" s="37">
        <f t="shared" ref="C43:U43" si="18">IFERROR(C23/C$26*100,"--")</f>
        <v>6.9189761733752194E-4</v>
      </c>
      <c r="D43" s="37">
        <f t="shared" si="18"/>
        <v>2.8809974650910144E-2</v>
      </c>
      <c r="E43" s="37">
        <f t="shared" si="18"/>
        <v>3.2142755669551083E-2</v>
      </c>
      <c r="F43" s="37">
        <f t="shared" si="18"/>
        <v>0.14017366290982902</v>
      </c>
      <c r="G43" s="37">
        <f t="shared" si="18"/>
        <v>7.8843543257432619E-2</v>
      </c>
      <c r="H43" s="37">
        <f t="shared" si="18"/>
        <v>0.10654738599874691</v>
      </c>
      <c r="I43" s="37">
        <f t="shared" si="18"/>
        <v>0.14491224993718704</v>
      </c>
      <c r="J43" s="37">
        <f t="shared" si="18"/>
        <v>0.20214992088815087</v>
      </c>
      <c r="K43" s="37">
        <f t="shared" si="18"/>
        <v>0.22489370266450415</v>
      </c>
      <c r="L43" s="37">
        <f t="shared" si="18"/>
        <v>9.6917194018548897E-2</v>
      </c>
      <c r="M43" s="37">
        <f t="shared" si="18"/>
        <v>0.12060802165829321</v>
      </c>
      <c r="N43" s="37">
        <f t="shared" si="18"/>
        <v>0.10258915516290525</v>
      </c>
      <c r="O43" s="37" t="str">
        <f t="shared" si="18"/>
        <v>--</v>
      </c>
      <c r="P43" s="37">
        <f t="shared" si="18"/>
        <v>8.885815513647638E-2</v>
      </c>
      <c r="Q43" s="37">
        <f t="shared" si="18"/>
        <v>7.7431512694837681E-2</v>
      </c>
      <c r="R43" s="37">
        <f t="shared" si="18"/>
        <v>9.0982527370260968E-2</v>
      </c>
      <c r="S43" s="37">
        <f t="shared" si="18"/>
        <v>0.14461047922159717</v>
      </c>
      <c r="T43" s="37">
        <f t="shared" si="18"/>
        <v>0.45946178727416231</v>
      </c>
      <c r="U43" s="37">
        <f t="shared" si="18"/>
        <v>0.10713066416840006</v>
      </c>
    </row>
    <row r="44" spans="1:21" x14ac:dyDescent="0.2">
      <c r="B44" s="35" t="s">
        <v>79</v>
      </c>
      <c r="C44" s="37">
        <f t="shared" ref="C44:U44" si="19">IFERROR(C24/C$26*100,"--")</f>
        <v>75.344906602851836</v>
      </c>
      <c r="D44" s="37">
        <f t="shared" si="19"/>
        <v>74.343918475667522</v>
      </c>
      <c r="E44" s="37">
        <f t="shared" si="19"/>
        <v>70.994865042086815</v>
      </c>
      <c r="F44" s="37">
        <f t="shared" si="19"/>
        <v>77.53739555368243</v>
      </c>
      <c r="G44" s="37">
        <f t="shared" si="19"/>
        <v>82.286659937129983</v>
      </c>
      <c r="H44" s="37">
        <f t="shared" si="19"/>
        <v>80.877115142549258</v>
      </c>
      <c r="I44" s="37">
        <f t="shared" si="19"/>
        <v>80.014810419862798</v>
      </c>
      <c r="J44" s="37">
        <f t="shared" si="19"/>
        <v>84.369518362870664</v>
      </c>
      <c r="K44" s="37">
        <f t="shared" si="19"/>
        <v>82.641512968658489</v>
      </c>
      <c r="L44" s="37">
        <f t="shared" si="19"/>
        <v>81.73593770667469</v>
      </c>
      <c r="M44" s="37">
        <f t="shared" si="19"/>
        <v>82.438396224014738</v>
      </c>
      <c r="N44" s="37">
        <f t="shared" si="19"/>
        <v>82.732601943715451</v>
      </c>
      <c r="O44" s="37">
        <f t="shared" si="19"/>
        <v>66.640766086517445</v>
      </c>
      <c r="P44" s="37">
        <f t="shared" si="19"/>
        <v>84.689239116283446</v>
      </c>
      <c r="Q44" s="37">
        <f t="shared" si="19"/>
        <v>87.638002761076123</v>
      </c>
      <c r="R44" s="37">
        <f t="shared" si="19"/>
        <v>86.385502114978635</v>
      </c>
      <c r="S44" s="37">
        <f t="shared" si="19"/>
        <v>85.241838142069113</v>
      </c>
      <c r="T44" s="37">
        <f t="shared" si="19"/>
        <v>82.396254227817963</v>
      </c>
      <c r="U44" s="37">
        <f t="shared" si="19"/>
        <v>83.39638383714896</v>
      </c>
    </row>
    <row r="45" spans="1:21" x14ac:dyDescent="0.2">
      <c r="B45" s="35" t="s">
        <v>80</v>
      </c>
      <c r="C45" s="37">
        <f t="shared" ref="C45:U45" si="20">IFERROR(C25/C$26*100,"--")</f>
        <v>24.655093397148161</v>
      </c>
      <c r="D45" s="37">
        <f t="shared" si="20"/>
        <v>25.656081524332475</v>
      </c>
      <c r="E45" s="37">
        <f t="shared" si="20"/>
        <v>29.005134957913185</v>
      </c>
      <c r="F45" s="37">
        <f t="shared" si="20"/>
        <v>22.462604446317563</v>
      </c>
      <c r="G45" s="37">
        <f t="shared" si="20"/>
        <v>17.713340062870021</v>
      </c>
      <c r="H45" s="37">
        <f t="shared" si="20"/>
        <v>19.122884857450739</v>
      </c>
      <c r="I45" s="37">
        <f t="shared" si="20"/>
        <v>19.985189580137199</v>
      </c>
      <c r="J45" s="37">
        <f t="shared" si="20"/>
        <v>15.630481637129332</v>
      </c>
      <c r="K45" s="37">
        <f t="shared" si="20"/>
        <v>17.358487031341504</v>
      </c>
      <c r="L45" s="37">
        <f t="shared" si="20"/>
        <v>18.264062293325313</v>
      </c>
      <c r="M45" s="37">
        <f t="shared" si="20"/>
        <v>17.561603775985272</v>
      </c>
      <c r="N45" s="37">
        <f t="shared" si="20"/>
        <v>17.267398056284559</v>
      </c>
      <c r="O45" s="37">
        <f t="shared" si="20"/>
        <v>33.359233913482555</v>
      </c>
      <c r="P45" s="37">
        <f t="shared" si="20"/>
        <v>15.31076088371656</v>
      </c>
      <c r="Q45" s="37">
        <f t="shared" si="20"/>
        <v>12.361997238923882</v>
      </c>
      <c r="R45" s="37">
        <f t="shared" si="20"/>
        <v>13.614497885021356</v>
      </c>
      <c r="S45" s="37">
        <f t="shared" si="20"/>
        <v>14.758161857930885</v>
      </c>
      <c r="T45" s="37">
        <f t="shared" si="20"/>
        <v>17.603745772182045</v>
      </c>
      <c r="U45" s="37">
        <f t="shared" si="20"/>
        <v>16.603616162851036</v>
      </c>
    </row>
    <row r="46" spans="1:21" x14ac:dyDescent="0.2">
      <c r="B46" s="35" t="s">
        <v>81</v>
      </c>
      <c r="C46" s="37">
        <f t="shared" ref="C46:U46" si="21">IFERROR(C26/C$26*100,"--")</f>
        <v>100</v>
      </c>
      <c r="D46" s="37">
        <f t="shared" si="21"/>
        <v>100</v>
      </c>
      <c r="E46" s="37">
        <f t="shared" si="21"/>
        <v>100</v>
      </c>
      <c r="F46" s="37">
        <f t="shared" si="21"/>
        <v>100</v>
      </c>
      <c r="G46" s="37">
        <f t="shared" si="21"/>
        <v>100</v>
      </c>
      <c r="H46" s="37">
        <f t="shared" si="21"/>
        <v>100</v>
      </c>
      <c r="I46" s="37">
        <f t="shared" si="21"/>
        <v>100</v>
      </c>
      <c r="J46" s="37">
        <f t="shared" si="21"/>
        <v>100</v>
      </c>
      <c r="K46" s="37">
        <f t="shared" si="21"/>
        <v>100</v>
      </c>
      <c r="L46" s="37">
        <f t="shared" si="21"/>
        <v>100</v>
      </c>
      <c r="M46" s="37">
        <f t="shared" si="21"/>
        <v>100</v>
      </c>
      <c r="N46" s="37">
        <f t="shared" si="21"/>
        <v>100</v>
      </c>
      <c r="O46" s="37">
        <f t="shared" si="21"/>
        <v>100</v>
      </c>
      <c r="P46" s="37">
        <f t="shared" si="21"/>
        <v>100</v>
      </c>
      <c r="Q46" s="37">
        <f t="shared" si="21"/>
        <v>100</v>
      </c>
      <c r="R46" s="37">
        <f t="shared" si="21"/>
        <v>100</v>
      </c>
      <c r="S46" s="37">
        <f t="shared" si="21"/>
        <v>100</v>
      </c>
      <c r="T46" s="37">
        <f t="shared" si="21"/>
        <v>100</v>
      </c>
      <c r="U46" s="37">
        <f t="shared" si="21"/>
        <v>100</v>
      </c>
    </row>
    <row r="47" spans="1:21" x14ac:dyDescent="0.2">
      <c r="A47" s="105"/>
      <c r="B47" s="35"/>
      <c r="C47" s="213"/>
      <c r="D47" s="213"/>
      <c r="E47" s="213"/>
      <c r="F47" s="213"/>
      <c r="G47" s="213"/>
      <c r="H47" s="213"/>
      <c r="I47" s="213"/>
      <c r="J47" s="213"/>
      <c r="K47" s="213"/>
      <c r="L47" s="213"/>
      <c r="M47" s="213"/>
      <c r="N47" s="213"/>
      <c r="O47" s="213"/>
      <c r="P47" s="213"/>
      <c r="Q47" s="213"/>
      <c r="R47" s="213"/>
      <c r="S47" s="213"/>
      <c r="T47" s="213"/>
      <c r="U47" s="213"/>
    </row>
    <row r="48" spans="1:21" x14ac:dyDescent="0.2">
      <c r="A48" s="105"/>
      <c r="B48" s="35"/>
      <c r="C48" s="37"/>
      <c r="D48" s="37"/>
      <c r="E48" s="37"/>
      <c r="F48" s="37"/>
      <c r="G48" s="37"/>
      <c r="H48" s="37"/>
      <c r="I48" s="37"/>
      <c r="J48" s="37"/>
      <c r="K48" s="37"/>
      <c r="L48" s="37"/>
      <c r="M48" s="37"/>
      <c r="N48" s="37"/>
      <c r="O48" s="37"/>
      <c r="P48" s="37"/>
      <c r="Q48" s="37"/>
      <c r="R48" s="37"/>
      <c r="S48" s="37"/>
      <c r="T48" s="37"/>
      <c r="U48" s="37"/>
    </row>
    <row r="49" spans="2:21" x14ac:dyDescent="0.2">
      <c r="B49" s="1" t="s">
        <v>29</v>
      </c>
      <c r="C49" s="38" t="s">
        <v>28</v>
      </c>
      <c r="D49" s="39">
        <f>IFERROR(IF(C9=0,"--",(D9/C9)*100-100),"--")</f>
        <v>281.22238608150923</v>
      </c>
      <c r="E49" s="39">
        <f>IFERROR(IF(D9=0,"--",(E9/D9)*100-100),"--")</f>
        <v>-10.776700630838604</v>
      </c>
      <c r="F49" s="39">
        <f t="shared" ref="F49:T49" si="22">IFERROR(IF(E9=0,"--",(F9/E9)*100-100),"--")</f>
        <v>50.92266507735664</v>
      </c>
      <c r="G49" s="39">
        <f t="shared" si="22"/>
        <v>104.76743364889555</v>
      </c>
      <c r="H49" s="39">
        <f t="shared" si="22"/>
        <v>0.3580919702347245</v>
      </c>
      <c r="I49" s="39">
        <f t="shared" si="22"/>
        <v>23.656646243500234</v>
      </c>
      <c r="J49" s="39">
        <f t="shared" si="22"/>
        <v>-2.5362832897918253</v>
      </c>
      <c r="K49" s="39">
        <f t="shared" si="22"/>
        <v>-5.3014491274917503</v>
      </c>
      <c r="L49" s="39">
        <f t="shared" si="22"/>
        <v>63.984968412138443</v>
      </c>
      <c r="M49" s="39">
        <f t="shared" si="22"/>
        <v>33.469302055418069</v>
      </c>
      <c r="N49" s="39">
        <f t="shared" si="22"/>
        <v>9.731180606779688</v>
      </c>
      <c r="O49" s="39">
        <f t="shared" si="22"/>
        <v>-5.3599774568388057</v>
      </c>
      <c r="P49" s="39">
        <f t="shared" si="22"/>
        <v>-1.6808808617554405E-3</v>
      </c>
      <c r="Q49" s="39">
        <f t="shared" si="22"/>
        <v>-12.606310817260436</v>
      </c>
      <c r="R49" s="39">
        <f t="shared" si="22"/>
        <v>2.4867160779933073</v>
      </c>
      <c r="S49" s="39">
        <f t="shared" si="22"/>
        <v>-4.0625665463034863</v>
      </c>
      <c r="T49" s="39">
        <f t="shared" si="22"/>
        <v>-1.9528736705814822</v>
      </c>
      <c r="U49" s="39">
        <f>IFERROR(POWER(T9/C9,1/21)*100-100,"--")</f>
        <v>16.11661647655977</v>
      </c>
    </row>
    <row r="50" spans="2:21" x14ac:dyDescent="0.2">
      <c r="B50" s="1" t="s">
        <v>30</v>
      </c>
      <c r="C50" s="38" t="s">
        <v>28</v>
      </c>
      <c r="D50" s="39">
        <f t="shared" ref="D50:E50" si="23">IFERROR(IF(C10=0,"--",(D10/C10)*100-100),"--")</f>
        <v>367.32312797120716</v>
      </c>
      <c r="E50" s="39">
        <f t="shared" si="23"/>
        <v>12.714609456455108</v>
      </c>
      <c r="F50" s="39">
        <f t="shared" ref="F50:T50" si="24">IFERROR(IF(E10=0,"--",(F10/E10)*100-100),"--")</f>
        <v>106.47909717266799</v>
      </c>
      <c r="G50" s="39">
        <f t="shared" si="24"/>
        <v>111.68114275460158</v>
      </c>
      <c r="H50" s="39">
        <f t="shared" si="24"/>
        <v>25.898226911795334</v>
      </c>
      <c r="I50" s="39">
        <f t="shared" si="24"/>
        <v>32.406593045911563</v>
      </c>
      <c r="J50" s="39">
        <f t="shared" si="24"/>
        <v>-6.9077052011458022</v>
      </c>
      <c r="K50" s="39">
        <f t="shared" si="24"/>
        <v>10.178303625561583</v>
      </c>
      <c r="L50" s="39">
        <f t="shared" si="24"/>
        <v>103.10481840349598</v>
      </c>
      <c r="M50" s="39">
        <f t="shared" si="24"/>
        <v>41.696987054837052</v>
      </c>
      <c r="N50" s="39">
        <f t="shared" si="24"/>
        <v>15.032797124661101</v>
      </c>
      <c r="O50" s="39">
        <f t="shared" si="24"/>
        <v>-100</v>
      </c>
      <c r="P50" s="39" t="str">
        <f t="shared" si="24"/>
        <v>--</v>
      </c>
      <c r="Q50" s="39">
        <f t="shared" si="24"/>
        <v>94.752353520534967</v>
      </c>
      <c r="R50" s="39">
        <f t="shared" si="24"/>
        <v>-39.189362688664517</v>
      </c>
      <c r="S50" s="39">
        <f t="shared" si="24"/>
        <v>-2.4882005929975719</v>
      </c>
      <c r="T50" s="39">
        <f t="shared" si="24"/>
        <v>-27.24083531673115</v>
      </c>
      <c r="U50" s="39">
        <f t="shared" ref="U50:U66" si="25">IFERROR(POWER(T10/C10,1/21)*100-100,"--")</f>
        <v>26.199148993804783</v>
      </c>
    </row>
    <row r="51" spans="2:21" x14ac:dyDescent="0.2">
      <c r="B51" s="1" t="s">
        <v>32</v>
      </c>
      <c r="C51" s="38" t="s">
        <v>28</v>
      </c>
      <c r="D51" s="39">
        <f t="shared" ref="D51:E51" si="26">IFERROR(IF(C11=0,"--",(D11/C11)*100-100),"--")</f>
        <v>231.87717444720641</v>
      </c>
      <c r="E51" s="39">
        <f t="shared" si="26"/>
        <v>7.3946068463308876</v>
      </c>
      <c r="F51" s="39">
        <f t="shared" ref="F51:T51" si="27">IFERROR(IF(E11=0,"--",(F11/E11)*100-100),"--")</f>
        <v>63.836396979677545</v>
      </c>
      <c r="G51" s="39">
        <f t="shared" si="27"/>
        <v>46.957283655396054</v>
      </c>
      <c r="H51" s="39">
        <f t="shared" si="27"/>
        <v>-9.2083582943997726</v>
      </c>
      <c r="I51" s="39">
        <f t="shared" si="27"/>
        <v>15.375818065131512</v>
      </c>
      <c r="J51" s="39">
        <f t="shared" si="27"/>
        <v>-11.801105954626067</v>
      </c>
      <c r="K51" s="39">
        <f t="shared" si="27"/>
        <v>-7.6886770613295141</v>
      </c>
      <c r="L51" s="39">
        <f t="shared" si="27"/>
        <v>52.542460719208606</v>
      </c>
      <c r="M51" s="39">
        <f t="shared" si="27"/>
        <v>12.725799158083532</v>
      </c>
      <c r="N51" s="39">
        <f t="shared" si="27"/>
        <v>13.228308428114417</v>
      </c>
      <c r="O51" s="39">
        <f t="shared" si="27"/>
        <v>-100</v>
      </c>
      <c r="P51" s="39" t="str">
        <f t="shared" si="27"/>
        <v>--</v>
      </c>
      <c r="Q51" s="39">
        <f t="shared" si="27"/>
        <v>2.7183198247068248</v>
      </c>
      <c r="R51" s="39">
        <f t="shared" si="27"/>
        <v>228.99416296590061</v>
      </c>
      <c r="S51" s="39">
        <f t="shared" si="27"/>
        <v>-5.1156751369813946</v>
      </c>
      <c r="T51" s="39">
        <f t="shared" si="27"/>
        <v>-47.009098315735876</v>
      </c>
      <c r="U51" s="39">
        <f t="shared" si="25"/>
        <v>15.73344440409079</v>
      </c>
    </row>
    <row r="52" spans="2:21" x14ac:dyDescent="0.2">
      <c r="B52" s="1" t="s">
        <v>31</v>
      </c>
      <c r="C52" s="38" t="s">
        <v>28</v>
      </c>
      <c r="D52" s="39">
        <f t="shared" ref="D52:E52" si="28">IFERROR(IF(C12=0,"--",(D12/C12)*100-100),"--")</f>
        <v>782.60863204398368</v>
      </c>
      <c r="E52" s="39">
        <f t="shared" si="28"/>
        <v>-0.25809564663111928</v>
      </c>
      <c r="F52" s="39">
        <f t="shared" ref="F52:T52" si="29">IFERROR(IF(E12=0,"--",(F12/E12)*100-100),"--")</f>
        <v>34.858109705691049</v>
      </c>
      <c r="G52" s="39">
        <f t="shared" si="29"/>
        <v>263.0727477961961</v>
      </c>
      <c r="H52" s="39">
        <f t="shared" si="29"/>
        <v>-48.996685858040713</v>
      </c>
      <c r="I52" s="39">
        <f t="shared" si="29"/>
        <v>37.762251111332347</v>
      </c>
      <c r="J52" s="39">
        <f t="shared" si="29"/>
        <v>-13.181319942220824</v>
      </c>
      <c r="K52" s="39">
        <f t="shared" si="29"/>
        <v>-12.122165327860344</v>
      </c>
      <c r="L52" s="39">
        <f t="shared" si="29"/>
        <v>111.63661766946649</v>
      </c>
      <c r="M52" s="39">
        <f t="shared" si="29"/>
        <v>29.557186841251365</v>
      </c>
      <c r="N52" s="39">
        <f t="shared" si="29"/>
        <v>-2.966219382769367</v>
      </c>
      <c r="O52" s="39">
        <f t="shared" si="29"/>
        <v>-17.299317806126624</v>
      </c>
      <c r="P52" s="39">
        <f t="shared" si="29"/>
        <v>-9.1290011405462224E-2</v>
      </c>
      <c r="Q52" s="39">
        <f t="shared" si="29"/>
        <v>9.1261780016708798</v>
      </c>
      <c r="R52" s="39">
        <f t="shared" si="29"/>
        <v>9.6345519184101818</v>
      </c>
      <c r="S52" s="39">
        <f t="shared" si="29"/>
        <v>-19.976461494384353</v>
      </c>
      <c r="T52" s="39">
        <f t="shared" si="29"/>
        <v>-24.079673874361433</v>
      </c>
      <c r="U52" s="39">
        <f t="shared" si="25"/>
        <v>18.749630745823382</v>
      </c>
    </row>
    <row r="53" spans="2:21" x14ac:dyDescent="0.2">
      <c r="B53" s="1" t="s">
        <v>42</v>
      </c>
      <c r="C53" s="38" t="s">
        <v>28</v>
      </c>
      <c r="D53" s="39">
        <f t="shared" ref="D53:E53" si="30">IFERROR(IF(C13=0,"--",(D13/C13)*100-100),"--")</f>
        <v>750.82368733510521</v>
      </c>
      <c r="E53" s="39">
        <f t="shared" si="30"/>
        <v>38.574306007941175</v>
      </c>
      <c r="F53" s="39">
        <f t="shared" ref="F53:T53" si="31">IFERROR(IF(E13=0,"--",(F13/E13)*100-100),"--")</f>
        <v>133.18537729940343</v>
      </c>
      <c r="G53" s="39">
        <f t="shared" si="31"/>
        <v>59.24557885170762</v>
      </c>
      <c r="H53" s="39">
        <f t="shared" si="31"/>
        <v>20.549227193857547</v>
      </c>
      <c r="I53" s="39">
        <f t="shared" si="31"/>
        <v>36.555171492617575</v>
      </c>
      <c r="J53" s="39">
        <f t="shared" si="31"/>
        <v>-17.592819809743546</v>
      </c>
      <c r="K53" s="39">
        <f t="shared" si="31"/>
        <v>-5.0324307150053471</v>
      </c>
      <c r="L53" s="39">
        <f t="shared" si="31"/>
        <v>85.23819049004905</v>
      </c>
      <c r="M53" s="39">
        <f t="shared" si="31"/>
        <v>34.974295858732177</v>
      </c>
      <c r="N53" s="39">
        <f t="shared" si="31"/>
        <v>1.3495392498347911</v>
      </c>
      <c r="O53" s="39">
        <f t="shared" si="31"/>
        <v>-8.0369156104622874</v>
      </c>
      <c r="P53" s="39">
        <f t="shared" si="31"/>
        <v>-2.9653584258070964E-2</v>
      </c>
      <c r="Q53" s="39">
        <f t="shared" si="31"/>
        <v>10.259250491481311</v>
      </c>
      <c r="R53" s="39">
        <f t="shared" si="31"/>
        <v>15.332605184236073</v>
      </c>
      <c r="S53" s="39">
        <f t="shared" si="31"/>
        <v>-4.429446934570521</v>
      </c>
      <c r="T53" s="39">
        <f t="shared" si="31"/>
        <v>37.768962391734789</v>
      </c>
      <c r="U53" s="39">
        <f t="shared" si="25"/>
        <v>29.28391889148071</v>
      </c>
    </row>
    <row r="54" spans="2:21" x14ac:dyDescent="0.2">
      <c r="B54" s="1" t="s">
        <v>34</v>
      </c>
      <c r="C54" s="38" t="s">
        <v>28</v>
      </c>
      <c r="D54" s="39">
        <f t="shared" ref="D54:E54" si="32">IFERROR(IF(C14=0,"--",(D14/C14)*100-100),"--")</f>
        <v>2295.7255270482869</v>
      </c>
      <c r="E54" s="39">
        <f t="shared" si="32"/>
        <v>20.408719564184196</v>
      </c>
      <c r="F54" s="39">
        <f t="shared" ref="F54:T54" si="33">IFERROR(IF(E14=0,"--",(F14/E14)*100-100),"--")</f>
        <v>54.466542559081034</v>
      </c>
      <c r="G54" s="39">
        <f t="shared" si="33"/>
        <v>17.984502279060834</v>
      </c>
      <c r="H54" s="39">
        <f t="shared" si="33"/>
        <v>9.1479392463873239</v>
      </c>
      <c r="I54" s="39">
        <f t="shared" si="33"/>
        <v>75.398879212898294</v>
      </c>
      <c r="J54" s="39">
        <f t="shared" si="33"/>
        <v>-76.87470445784497</v>
      </c>
      <c r="K54" s="39">
        <f t="shared" si="33"/>
        <v>-16.275854505573122</v>
      </c>
      <c r="L54" s="39">
        <f t="shared" si="33"/>
        <v>38.487612613623128</v>
      </c>
      <c r="M54" s="39">
        <f t="shared" si="33"/>
        <v>37.651194873217236</v>
      </c>
      <c r="N54" s="39">
        <f t="shared" si="33"/>
        <v>3.4834481955959689</v>
      </c>
      <c r="O54" s="39">
        <f t="shared" si="33"/>
        <v>-12.896471295251104</v>
      </c>
      <c r="P54" s="39">
        <f t="shared" si="33"/>
        <v>-7.8954983142963897E-2</v>
      </c>
      <c r="Q54" s="39">
        <f t="shared" si="33"/>
        <v>-4.6591004044935289</v>
      </c>
      <c r="R54" s="39">
        <f t="shared" si="33"/>
        <v>103.8065540816736</v>
      </c>
      <c r="S54" s="39">
        <f t="shared" si="33"/>
        <v>-31.110234434767548</v>
      </c>
      <c r="T54" s="39">
        <f t="shared" si="33"/>
        <v>-24.999511458717379</v>
      </c>
      <c r="U54" s="39">
        <f t="shared" si="25"/>
        <v>18.216051919246112</v>
      </c>
    </row>
    <row r="55" spans="2:21" x14ac:dyDescent="0.2">
      <c r="B55" s="1" t="s">
        <v>44</v>
      </c>
      <c r="C55" s="38" t="s">
        <v>28</v>
      </c>
      <c r="D55" s="39">
        <f t="shared" ref="D55:E55" si="34">IFERROR(IF(C15=0,"--",(D15/C15)*100-100),"--")</f>
        <v>12364.513687456807</v>
      </c>
      <c r="E55" s="39">
        <f t="shared" si="34"/>
        <v>-7.2166399175428211</v>
      </c>
      <c r="F55" s="39">
        <f t="shared" ref="F55:T55" si="35">IFERROR(IF(E15=0,"--",(F15/E15)*100-100),"--")</f>
        <v>-2.5052959834102495</v>
      </c>
      <c r="G55" s="39">
        <f t="shared" si="35"/>
        <v>365.27220425603167</v>
      </c>
      <c r="H55" s="39">
        <f t="shared" si="35"/>
        <v>20.243072093251712</v>
      </c>
      <c r="I55" s="39">
        <f t="shared" si="35"/>
        <v>19.67944811312438</v>
      </c>
      <c r="J55" s="39">
        <f t="shared" si="35"/>
        <v>-0.94072554517541107</v>
      </c>
      <c r="K55" s="39">
        <f t="shared" si="35"/>
        <v>4.335530286355322</v>
      </c>
      <c r="L55" s="39">
        <f t="shared" si="35"/>
        <v>31.604756173270232</v>
      </c>
      <c r="M55" s="39">
        <f t="shared" si="35"/>
        <v>29.166329292223082</v>
      </c>
      <c r="N55" s="39">
        <f t="shared" si="35"/>
        <v>15.527143482975035</v>
      </c>
      <c r="O55" s="39">
        <f t="shared" si="35"/>
        <v>16.098905233332459</v>
      </c>
      <c r="P55" s="39">
        <f t="shared" si="35"/>
        <v>-8.1805551077067662E-2</v>
      </c>
      <c r="Q55" s="39">
        <f t="shared" si="35"/>
        <v>-8.8356210311968226</v>
      </c>
      <c r="R55" s="39">
        <f t="shared" si="35"/>
        <v>0.86966945009916685</v>
      </c>
      <c r="S55" s="39">
        <f t="shared" si="35"/>
        <v>-7.6816720564818723</v>
      </c>
      <c r="T55" s="39">
        <f t="shared" si="35"/>
        <v>0.87605280558395293</v>
      </c>
      <c r="U55" s="39">
        <f t="shared" si="25"/>
        <v>41.757702844383203</v>
      </c>
    </row>
    <row r="56" spans="2:21" x14ac:dyDescent="0.2">
      <c r="C56" s="38" t="s">
        <v>28</v>
      </c>
      <c r="D56" s="39">
        <f t="shared" ref="D56:E56" si="36">IFERROR(IF(C16=0,"--",(D16/C16)*100-100),"--")</f>
        <v>14020.986665706934</v>
      </c>
      <c r="E56" s="39">
        <f t="shared" si="36"/>
        <v>-3.0663811625931316</v>
      </c>
      <c r="F56" s="39">
        <f t="shared" ref="F56:T56" si="37">IFERROR(IF(E16=0,"--",(F16/E16)*100-100),"--")</f>
        <v>26.069909427063791</v>
      </c>
      <c r="G56" s="39">
        <f t="shared" si="37"/>
        <v>229.31279059730491</v>
      </c>
      <c r="H56" s="39">
        <f t="shared" si="37"/>
        <v>15.997546650231612</v>
      </c>
      <c r="I56" s="39">
        <f t="shared" si="37"/>
        <v>20.085645191489633</v>
      </c>
      <c r="J56" s="39">
        <f t="shared" si="37"/>
        <v>3.0809866734187352</v>
      </c>
      <c r="K56" s="39">
        <f t="shared" si="37"/>
        <v>4.914351113065905</v>
      </c>
      <c r="L56" s="39">
        <f t="shared" si="37"/>
        <v>-32.191028388756152</v>
      </c>
      <c r="M56" s="39">
        <f t="shared" si="37"/>
        <v>31.234168323249378</v>
      </c>
      <c r="N56" s="39">
        <f t="shared" si="37"/>
        <v>15.259187163380176</v>
      </c>
      <c r="O56" s="39" t="str">
        <f t="shared" si="37"/>
        <v>--</v>
      </c>
      <c r="P56" s="39" t="str">
        <f t="shared" si="37"/>
        <v>--</v>
      </c>
      <c r="Q56" s="39">
        <f t="shared" si="37"/>
        <v>-7.0990181896856512</v>
      </c>
      <c r="R56" s="39">
        <f t="shared" si="37"/>
        <v>4.6057450950373493</v>
      </c>
      <c r="S56" s="39">
        <f t="shared" si="37"/>
        <v>-3.61880217770603</v>
      </c>
      <c r="T56" s="39">
        <f t="shared" si="37"/>
        <v>15.830606792047647</v>
      </c>
      <c r="U56" s="39">
        <f t="shared" si="25"/>
        <v>39.481875460485668</v>
      </c>
    </row>
    <row r="57" spans="2:21" x14ac:dyDescent="0.2">
      <c r="C57" s="38" t="s">
        <v>28</v>
      </c>
      <c r="D57" s="39" t="str">
        <f t="shared" ref="D57:E57" si="38">IFERROR(IF(C17=0,"--",(D17/C17)*100-100),"--")</f>
        <v>--</v>
      </c>
      <c r="E57" s="39">
        <f t="shared" si="38"/>
        <v>26963.495575221241</v>
      </c>
      <c r="F57" s="39">
        <f t="shared" ref="F57:T57" si="39">IFERROR(IF(E17=0,"--",(F17/E17)*100-100),"--")</f>
        <v>966.10478471637498</v>
      </c>
      <c r="G57" s="39">
        <f t="shared" si="39"/>
        <v>82.222609026373078</v>
      </c>
      <c r="H57" s="39">
        <f t="shared" si="39"/>
        <v>32.901410394680738</v>
      </c>
      <c r="I57" s="39">
        <f t="shared" si="39"/>
        <v>71.545781677197084</v>
      </c>
      <c r="J57" s="39">
        <f t="shared" si="39"/>
        <v>17.841193856187772</v>
      </c>
      <c r="K57" s="39">
        <f t="shared" si="39"/>
        <v>6.9205508786504453</v>
      </c>
      <c r="L57" s="39">
        <f t="shared" si="39"/>
        <v>-24.981003927246689</v>
      </c>
      <c r="M57" s="39">
        <f t="shared" si="39"/>
        <v>41.515708035668098</v>
      </c>
      <c r="N57" s="39">
        <f t="shared" si="39"/>
        <v>-10.13558675609562</v>
      </c>
      <c r="O57" s="39" t="str">
        <f t="shared" si="39"/>
        <v>--</v>
      </c>
      <c r="P57" s="39" t="str">
        <f t="shared" si="39"/>
        <v>--</v>
      </c>
      <c r="Q57" s="39">
        <f t="shared" si="39"/>
        <v>22.091946464100815</v>
      </c>
      <c r="R57" s="39">
        <f t="shared" si="39"/>
        <v>28.978129169397619</v>
      </c>
      <c r="S57" s="39">
        <f t="shared" si="39"/>
        <v>-2.5406569024759733</v>
      </c>
      <c r="T57" s="39">
        <f t="shared" si="39"/>
        <v>24.181997253374888</v>
      </c>
      <c r="U57" s="39" t="str">
        <f t="shared" si="25"/>
        <v>--</v>
      </c>
    </row>
    <row r="58" spans="2:21" x14ac:dyDescent="0.2">
      <c r="C58" s="38" t="s">
        <v>28</v>
      </c>
      <c r="D58" s="39">
        <f t="shared" ref="D58:E58" si="40">IFERROR(IF(C18=0,"--",(D18/C18)*100-100),"--")</f>
        <v>25661.638954869359</v>
      </c>
      <c r="E58" s="39">
        <f t="shared" si="40"/>
        <v>-10.236131536606834</v>
      </c>
      <c r="F58" s="39">
        <f t="shared" ref="F58:T58" si="41">IFERROR(IF(E18=0,"--",(F18/E18)*100-100),"--")</f>
        <v>401.39310100431669</v>
      </c>
      <c r="G58" s="39">
        <f t="shared" si="41"/>
        <v>-47.444482002745168</v>
      </c>
      <c r="H58" s="39">
        <f t="shared" si="41"/>
        <v>20.387231193667247</v>
      </c>
      <c r="I58" s="39">
        <f t="shared" si="41"/>
        <v>101.94137426924254</v>
      </c>
      <c r="J58" s="39">
        <f t="shared" si="41"/>
        <v>-1.6146986399605225</v>
      </c>
      <c r="K58" s="39">
        <f t="shared" si="41"/>
        <v>16.389174653941367</v>
      </c>
      <c r="L58" s="39">
        <f t="shared" si="41"/>
        <v>-20.22281070541554</v>
      </c>
      <c r="M58" s="39">
        <f t="shared" si="41"/>
        <v>113.13050601957099</v>
      </c>
      <c r="N58" s="39">
        <f t="shared" si="41"/>
        <v>-2.7124842090353241</v>
      </c>
      <c r="O58" s="39" t="str">
        <f t="shared" si="41"/>
        <v>--</v>
      </c>
      <c r="P58" s="39" t="str">
        <f t="shared" si="41"/>
        <v>--</v>
      </c>
      <c r="Q58" s="39">
        <f t="shared" si="41"/>
        <v>-8.0716680288215628</v>
      </c>
      <c r="R58" s="39">
        <f t="shared" si="41"/>
        <v>4.3061159527293853</v>
      </c>
      <c r="S58" s="39">
        <f t="shared" si="41"/>
        <v>164.70440175862421</v>
      </c>
      <c r="T58" s="39">
        <f t="shared" si="41"/>
        <v>258.13113987938721</v>
      </c>
      <c r="U58" s="39">
        <f t="shared" si="25"/>
        <v>61.201606447900332</v>
      </c>
    </row>
    <row r="59" spans="2:21" x14ac:dyDescent="0.2">
      <c r="C59" s="38" t="s">
        <v>28</v>
      </c>
      <c r="D59" s="39" t="str">
        <f t="shared" ref="D59:E59" si="42">IFERROR(IF(C19=0,"--",(D19/C19)*100-100),"--")</f>
        <v>--</v>
      </c>
      <c r="E59" s="39" t="str">
        <f t="shared" si="42"/>
        <v>--</v>
      </c>
      <c r="F59" s="39">
        <f t="shared" ref="F59:T59" si="43">IFERROR(IF(E19=0,"--",(F19/E19)*100-100),"--")</f>
        <v>-100</v>
      </c>
      <c r="G59" s="39" t="str">
        <f t="shared" si="43"/>
        <v>--</v>
      </c>
      <c r="H59" s="39" t="str">
        <f t="shared" si="43"/>
        <v>--</v>
      </c>
      <c r="I59" s="39">
        <f t="shared" si="43"/>
        <v>-95.744680851063833</v>
      </c>
      <c r="J59" s="39">
        <f t="shared" si="43"/>
        <v>76.027397260274</v>
      </c>
      <c r="K59" s="39">
        <f t="shared" si="43"/>
        <v>-100</v>
      </c>
      <c r="L59" s="39" t="str">
        <f t="shared" si="43"/>
        <v>--</v>
      </c>
      <c r="M59" s="39" t="str">
        <f t="shared" si="43"/>
        <v>--</v>
      </c>
      <c r="N59" s="39" t="str">
        <f t="shared" si="43"/>
        <v>--</v>
      </c>
      <c r="O59" s="39" t="str">
        <f t="shared" si="43"/>
        <v>--</v>
      </c>
      <c r="P59" s="39" t="str">
        <f t="shared" si="43"/>
        <v>--</v>
      </c>
      <c r="Q59" s="39" t="str">
        <f t="shared" si="43"/>
        <v>--</v>
      </c>
      <c r="R59" s="39" t="str">
        <f t="shared" si="43"/>
        <v>--</v>
      </c>
      <c r="S59" s="39" t="str">
        <f t="shared" si="43"/>
        <v>--</v>
      </c>
      <c r="T59" s="39" t="str">
        <f t="shared" si="43"/>
        <v>--</v>
      </c>
      <c r="U59" s="39" t="str">
        <f t="shared" si="25"/>
        <v>--</v>
      </c>
    </row>
    <row r="60" spans="2:21" x14ac:dyDescent="0.2">
      <c r="C60" s="38" t="s">
        <v>28</v>
      </c>
      <c r="D60" s="39" t="str">
        <f t="shared" ref="D60:E60" si="44">IFERROR(IF(C20=0,"--",(D20/C20)*100-100),"--")</f>
        <v>--</v>
      </c>
      <c r="E60" s="39" t="str">
        <f t="shared" si="44"/>
        <v>--</v>
      </c>
      <c r="F60" s="39">
        <f t="shared" ref="F60:T60" si="45">IFERROR(IF(E20=0,"--",(F20/E20)*100-100),"--")</f>
        <v>110.32258064516131</v>
      </c>
      <c r="G60" s="39">
        <f t="shared" si="45"/>
        <v>88.726993865030664</v>
      </c>
      <c r="H60" s="39">
        <f t="shared" si="45"/>
        <v>641.2027631044291</v>
      </c>
      <c r="I60" s="39">
        <f t="shared" si="45"/>
        <v>21.999890356888315</v>
      </c>
      <c r="J60" s="39">
        <f t="shared" si="45"/>
        <v>-95.04358766963243</v>
      </c>
      <c r="K60" s="39">
        <f t="shared" si="45"/>
        <v>-59.111514052583864</v>
      </c>
      <c r="L60" s="39">
        <f t="shared" si="45"/>
        <v>-74.27937915742794</v>
      </c>
      <c r="M60" s="39">
        <f t="shared" si="45"/>
        <v>2882.7586206896553</v>
      </c>
      <c r="N60" s="39">
        <f t="shared" si="45"/>
        <v>81.098265895953745</v>
      </c>
      <c r="O60" s="39" t="str">
        <f t="shared" si="45"/>
        <v>--</v>
      </c>
      <c r="P60" s="39" t="str">
        <f t="shared" si="45"/>
        <v>--</v>
      </c>
      <c r="Q60" s="39">
        <f t="shared" si="45"/>
        <v>1110.5721393034826</v>
      </c>
      <c r="R60" s="39">
        <f t="shared" si="45"/>
        <v>-63.310387342032264</v>
      </c>
      <c r="S60" s="39">
        <f t="shared" si="45"/>
        <v>170.06440772892745</v>
      </c>
      <c r="T60" s="39">
        <f t="shared" si="45"/>
        <v>85.58689340522605</v>
      </c>
      <c r="U60" s="39" t="str">
        <f t="shared" si="25"/>
        <v>--</v>
      </c>
    </row>
    <row r="61" spans="2:21" x14ac:dyDescent="0.2">
      <c r="C61" s="38" t="s">
        <v>28</v>
      </c>
      <c r="D61" s="39" t="str">
        <f t="shared" ref="D61:E61" si="46">IFERROR(IF(C21=0,"--",(D21/C21)*100-100),"--")</f>
        <v>--</v>
      </c>
      <c r="E61" s="39" t="str">
        <f t="shared" si="46"/>
        <v>--</v>
      </c>
      <c r="F61" s="39" t="str">
        <f t="shared" ref="F61:T61" si="47">IFERROR(IF(E21=0,"--",(F21/E21)*100-100),"--")</f>
        <v>--</v>
      </c>
      <c r="G61" s="39" t="str">
        <f t="shared" si="47"/>
        <v>--</v>
      </c>
      <c r="H61" s="39" t="str">
        <f t="shared" si="47"/>
        <v>--</v>
      </c>
      <c r="I61" s="39" t="str">
        <f t="shared" si="47"/>
        <v>--</v>
      </c>
      <c r="J61" s="39" t="str">
        <f t="shared" si="47"/>
        <v>--</v>
      </c>
      <c r="K61" s="39" t="str">
        <f t="shared" si="47"/>
        <v>--</v>
      </c>
      <c r="L61" s="39" t="str">
        <f t="shared" si="47"/>
        <v>--</v>
      </c>
      <c r="M61" s="39" t="str">
        <f t="shared" si="47"/>
        <v>--</v>
      </c>
      <c r="N61" s="39">
        <f t="shared" si="47"/>
        <v>-100</v>
      </c>
      <c r="O61" s="39" t="str">
        <f t="shared" si="47"/>
        <v>--</v>
      </c>
      <c r="P61" s="39" t="str">
        <f t="shared" si="47"/>
        <v>--</v>
      </c>
      <c r="Q61" s="39" t="str">
        <f t="shared" si="47"/>
        <v>--</v>
      </c>
      <c r="R61" s="39" t="str">
        <f t="shared" si="47"/>
        <v>--</v>
      </c>
      <c r="S61" s="39" t="str">
        <f t="shared" si="47"/>
        <v>--</v>
      </c>
      <c r="T61" s="39">
        <f t="shared" si="47"/>
        <v>-100</v>
      </c>
      <c r="U61" s="39" t="str">
        <f t="shared" si="25"/>
        <v>--</v>
      </c>
    </row>
    <row r="62" spans="2:21" x14ac:dyDescent="0.2">
      <c r="C62" s="38" t="s">
        <v>28</v>
      </c>
      <c r="D62" s="39">
        <f t="shared" ref="D62:E62" si="48">IFERROR(IF(C22=0,"--",(D22/C22)*100-100),"--")</f>
        <v>-100</v>
      </c>
      <c r="E62" s="39" t="str">
        <f t="shared" si="48"/>
        <v>--</v>
      </c>
      <c r="F62" s="39" t="str">
        <f t="shared" ref="F62:T62" si="49">IFERROR(IF(E22=0,"--",(F22/E22)*100-100),"--")</f>
        <v>--</v>
      </c>
      <c r="G62" s="39">
        <f t="shared" si="49"/>
        <v>-100</v>
      </c>
      <c r="H62" s="39" t="str">
        <f t="shared" si="49"/>
        <v>--</v>
      </c>
      <c r="I62" s="39" t="str">
        <f t="shared" si="49"/>
        <v>--</v>
      </c>
      <c r="J62" s="39">
        <f t="shared" si="49"/>
        <v>-95.327102803738313</v>
      </c>
      <c r="K62" s="39">
        <f t="shared" si="49"/>
        <v>-100</v>
      </c>
      <c r="L62" s="39" t="str">
        <f t="shared" si="49"/>
        <v>--</v>
      </c>
      <c r="M62" s="39" t="str">
        <f t="shared" si="49"/>
        <v>--</v>
      </c>
      <c r="N62" s="39">
        <f t="shared" si="49"/>
        <v>34.82490272373542</v>
      </c>
      <c r="O62" s="39" t="str">
        <f t="shared" si="49"/>
        <v>--</v>
      </c>
      <c r="P62" s="39" t="str">
        <f t="shared" si="49"/>
        <v>--</v>
      </c>
      <c r="Q62" s="39" t="str">
        <f t="shared" si="49"/>
        <v>--</v>
      </c>
      <c r="R62" s="39">
        <f t="shared" si="49"/>
        <v>-100</v>
      </c>
      <c r="S62" s="39" t="str">
        <f t="shared" si="49"/>
        <v>--</v>
      </c>
      <c r="T62" s="39">
        <f t="shared" si="49"/>
        <v>821.95121951219528</v>
      </c>
      <c r="U62" s="39">
        <f t="shared" si="25"/>
        <v>-1.6667363423557333</v>
      </c>
    </row>
    <row r="63" spans="2:21" x14ac:dyDescent="0.2">
      <c r="C63" s="38" t="s">
        <v>28</v>
      </c>
      <c r="D63" s="39">
        <f t="shared" ref="D63:E63" si="50">IFERROR(IF(C23=0,"--",(D23/C23)*100-100),"--")</f>
        <v>19444.464446444643</v>
      </c>
      <c r="E63" s="39">
        <f t="shared" si="50"/>
        <v>17.992852504616863</v>
      </c>
      <c r="F63" s="39">
        <f t="shared" ref="F63:T63" si="51">IFERROR(IF(E23=0,"--",(F23/E23)*100-100),"--")</f>
        <v>536.24821190553791</v>
      </c>
      <c r="G63" s="39">
        <f t="shared" si="51"/>
        <v>4.4414160412533477</v>
      </c>
      <c r="H63" s="39">
        <f t="shared" si="51"/>
        <v>29.77126587166984</v>
      </c>
      <c r="I63" s="39">
        <f t="shared" si="51"/>
        <v>79.581625656008384</v>
      </c>
      <c r="J63" s="39">
        <f t="shared" si="51"/>
        <v>11.408669036919733</v>
      </c>
      <c r="K63" s="39">
        <f t="shared" si="51"/>
        <v>9.5348160890689684</v>
      </c>
      <c r="L63" s="39">
        <f t="shared" si="51"/>
        <v>-23.579613957571539</v>
      </c>
      <c r="M63" s="39">
        <f t="shared" si="51"/>
        <v>63.638232135222211</v>
      </c>
      <c r="N63" s="39">
        <f t="shared" si="51"/>
        <v>-7.1277221151580932</v>
      </c>
      <c r="O63" s="39" t="str">
        <f t="shared" si="51"/>
        <v>--</v>
      </c>
      <c r="P63" s="39" t="str">
        <f t="shared" si="51"/>
        <v>--</v>
      </c>
      <c r="Q63" s="39">
        <f t="shared" si="51"/>
        <v>8.9953653686190904</v>
      </c>
      <c r="R63" s="39">
        <f t="shared" si="51"/>
        <v>19.711978505984717</v>
      </c>
      <c r="S63" s="39">
        <f t="shared" si="51"/>
        <v>51.423891773609625</v>
      </c>
      <c r="T63" s="39">
        <f t="shared" si="51"/>
        <v>156.05626516671401</v>
      </c>
      <c r="U63" s="39">
        <f t="shared" si="25"/>
        <v>60.900931537720396</v>
      </c>
    </row>
    <row r="64" spans="2:21" x14ac:dyDescent="0.2">
      <c r="B64" s="35" t="s">
        <v>79</v>
      </c>
      <c r="C64" s="38" t="s">
        <v>28</v>
      </c>
      <c r="D64" s="39">
        <f t="shared" ref="D64:E64" si="52">IFERROR(IF(C24=0,"--",(D24/C24)*100-100),"--")</f>
        <v>363.14212333791585</v>
      </c>
      <c r="E64" s="39">
        <f t="shared" si="52"/>
        <v>0.99432236642911676</v>
      </c>
      <c r="F64" s="39">
        <f t="shared" ref="F64:T64" si="53">IFERROR(IF(E24=0,"--",(F24/E24)*100-100),"--")</f>
        <v>59.34099726087058</v>
      </c>
      <c r="G64" s="39">
        <f t="shared" si="53"/>
        <v>97.056727148334772</v>
      </c>
      <c r="H64" s="39">
        <f t="shared" si="53"/>
        <v>-5.6160622437967334</v>
      </c>
      <c r="I64" s="39">
        <f t="shared" si="53"/>
        <v>30.630421274861249</v>
      </c>
      <c r="J64" s="39">
        <f t="shared" si="53"/>
        <v>-15.789606080035128</v>
      </c>
      <c r="K64" s="39">
        <f t="shared" si="53"/>
        <v>-3.5591223553254707</v>
      </c>
      <c r="L64" s="39">
        <f t="shared" si="53"/>
        <v>75.38824406698302</v>
      </c>
      <c r="M64" s="39">
        <f t="shared" si="53"/>
        <v>32.625154223509412</v>
      </c>
      <c r="N64" s="39">
        <f t="shared" si="53"/>
        <v>9.5741188334519904</v>
      </c>
      <c r="O64" s="39">
        <f t="shared" si="53"/>
        <v>-44.316156501334447</v>
      </c>
      <c r="P64" s="39">
        <f t="shared" si="53"/>
        <v>80.389090077818452</v>
      </c>
      <c r="Q64" s="39">
        <f t="shared" si="53"/>
        <v>29.435027603996389</v>
      </c>
      <c r="R64" s="39">
        <f t="shared" si="53"/>
        <v>0.42590307594335286</v>
      </c>
      <c r="S64" s="39">
        <f t="shared" si="53"/>
        <v>-5.9920505775944264</v>
      </c>
      <c r="T64" s="39">
        <f t="shared" si="53"/>
        <v>-22.099465593179062</v>
      </c>
      <c r="U64" s="39">
        <f t="shared" si="25"/>
        <v>18.581760070336472</v>
      </c>
    </row>
    <row r="65" spans="1:21" x14ac:dyDescent="0.2">
      <c r="B65" s="35" t="s">
        <v>80</v>
      </c>
      <c r="C65" s="38" t="s">
        <v>28</v>
      </c>
      <c r="D65" s="39">
        <f t="shared" ref="D65:E65" si="54">IFERROR(IF(C25=0,"--",(D25/C25)*100-100),"--")</f>
        <v>388.4345854884981</v>
      </c>
      <c r="E65" s="39">
        <f t="shared" si="54"/>
        <v>19.563889122370369</v>
      </c>
      <c r="F65" s="39">
        <f t="shared" ref="F65:T65" si="55">IFERROR(IF(E25=0,"--",(F25/E25)*100-100),"--")</f>
        <v>12.98700030325665</v>
      </c>
      <c r="G65" s="39">
        <f t="shared" si="55"/>
        <v>46.424379077082023</v>
      </c>
      <c r="H65" s="39">
        <f t="shared" si="55"/>
        <v>3.6704120826426276</v>
      </c>
      <c r="I65" s="39">
        <f t="shared" si="55"/>
        <v>37.992175282056508</v>
      </c>
      <c r="J65" s="39">
        <f t="shared" si="55"/>
        <v>-37.538185267302829</v>
      </c>
      <c r="K65" s="39">
        <f t="shared" si="55"/>
        <v>9.3422416192976385</v>
      </c>
      <c r="L65" s="39">
        <f t="shared" si="55"/>
        <v>86.582625777752611</v>
      </c>
      <c r="M65" s="39">
        <f t="shared" si="55"/>
        <v>26.437590699838125</v>
      </c>
      <c r="N65" s="39">
        <f t="shared" si="55"/>
        <v>7.3553184053543106</v>
      </c>
      <c r="O65" s="39">
        <f t="shared" si="55"/>
        <v>33.553438598807361</v>
      </c>
      <c r="P65" s="39">
        <f t="shared" si="55"/>
        <v>-34.851754662099651</v>
      </c>
      <c r="Q65" s="39">
        <f t="shared" si="55"/>
        <v>0.99025025732899508</v>
      </c>
      <c r="R65" s="39">
        <f t="shared" si="55"/>
        <v>12.204517361947168</v>
      </c>
      <c r="S65" s="39">
        <f t="shared" si="55"/>
        <v>3.2721635603661952</v>
      </c>
      <c r="T65" s="39">
        <f t="shared" si="55"/>
        <v>-3.8700772801155949</v>
      </c>
      <c r="U65" s="39">
        <f t="shared" si="25"/>
        <v>16.198622860382784</v>
      </c>
    </row>
    <row r="66" spans="1:21" x14ac:dyDescent="0.2">
      <c r="B66" s="35" t="s">
        <v>81</v>
      </c>
      <c r="C66" s="38" t="s">
        <v>28</v>
      </c>
      <c r="D66" s="39">
        <f t="shared" ref="D66:E66" si="56">IFERROR(IF(C26=0,"--",(D26/C26)*100-100),"--")</f>
        <v>369.3780035035802</v>
      </c>
      <c r="E66" s="39">
        <f t="shared" si="56"/>
        <v>5.7585455520487585</v>
      </c>
      <c r="F66" s="39">
        <f t="shared" ref="F66:T66" si="57">IFERROR(IF(E26=0,"--",(F26/E26)*100-100),"--")</f>
        <v>45.895957884927697</v>
      </c>
      <c r="G66" s="39">
        <f t="shared" si="57"/>
        <v>85.683383079206578</v>
      </c>
      <c r="H66" s="39">
        <f t="shared" si="57"/>
        <v>-3.9711174665034008</v>
      </c>
      <c r="I66" s="39">
        <f t="shared" si="57"/>
        <v>32.038201017145951</v>
      </c>
      <c r="J66" s="39">
        <f t="shared" si="57"/>
        <v>-20.136100861596844</v>
      </c>
      <c r="K66" s="39">
        <f t="shared" si="57"/>
        <v>-1.5425770283327864</v>
      </c>
      <c r="L66" s="39">
        <f t="shared" si="57"/>
        <v>77.331419364485811</v>
      </c>
      <c r="M66" s="39">
        <f t="shared" si="57"/>
        <v>31.495053767107038</v>
      </c>
      <c r="N66" s="39">
        <f t="shared" si="57"/>
        <v>9.1844618936896012</v>
      </c>
      <c r="O66" s="39">
        <f t="shared" si="57"/>
        <v>-30.870103550575905</v>
      </c>
      <c r="P66" s="39">
        <f t="shared" si="57"/>
        <v>41.945627117155908</v>
      </c>
      <c r="Q66" s="39">
        <f t="shared" si="57"/>
        <v>25.079915760542562</v>
      </c>
      <c r="R66" s="39">
        <f t="shared" si="57"/>
        <v>1.8819750487626408</v>
      </c>
      <c r="S66" s="39">
        <f t="shared" si="57"/>
        <v>-4.7307743397179394</v>
      </c>
      <c r="T66" s="39">
        <f t="shared" si="57"/>
        <v>-19.409142960226418</v>
      </c>
      <c r="U66" s="39">
        <f t="shared" si="25"/>
        <v>18.077655703533011</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7"/>
    <mergeCell ref="C2:U2"/>
    <mergeCell ref="C4:U4"/>
    <mergeCell ref="C5:U5"/>
    <mergeCell ref="C7:U8"/>
    <mergeCell ref="C27:U28"/>
  </mergeCells>
  <phoneticPr fontId="7" type="noConversion"/>
  <hyperlinks>
    <hyperlink ref="A1" location="INDICE!A1" display="ÍNDICE"/>
  </hyperlinks>
  <pageMargins left="0.75" right="0.75" top="1" bottom="1" header="0" footer="0"/>
  <pageSetup orientation="portrait"/>
  <headerFooter alignWithMargins="0"/>
  <ignoredErrors>
    <ignoredError sqref="C24:U24"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zoomScale="55" zoomScaleNormal="55" workbookViewId="0">
      <selection activeCell="A15" sqref="A15"/>
    </sheetView>
  </sheetViews>
  <sheetFormatPr baseColWidth="10" defaultColWidth="10.85546875" defaultRowHeight="12.75" x14ac:dyDescent="0.2"/>
  <cols>
    <col min="1" max="1" width="10.85546875" style="1"/>
    <col min="2" max="2" width="16.7109375" style="1" customWidth="1"/>
    <col min="3" max="3" width="14" style="1" bestFit="1" customWidth="1"/>
    <col min="4" max="6" width="12.42578125" style="1" bestFit="1" customWidth="1"/>
    <col min="7" max="8" width="12.85546875" style="1" bestFit="1" customWidth="1"/>
    <col min="9" max="9" width="13.28515625" style="1" bestFit="1" customWidth="1"/>
    <col min="10" max="10" width="13.42578125" style="1" bestFit="1" customWidth="1"/>
    <col min="11" max="11" width="11.85546875" style="1" bestFit="1" customWidth="1"/>
    <col min="12" max="20" width="11.85546875" style="1" customWidth="1"/>
    <col min="21" max="21" width="14.28515625" style="1" bestFit="1" customWidth="1"/>
    <col min="22" max="16384" width="10.85546875" style="1"/>
  </cols>
  <sheetData>
    <row r="1" spans="1:22" x14ac:dyDescent="0.2">
      <c r="A1" s="5" t="s">
        <v>75</v>
      </c>
    </row>
    <row r="2" spans="1:22" x14ac:dyDescent="0.2">
      <c r="B2" s="110"/>
      <c r="C2" s="201" t="s">
        <v>54</v>
      </c>
      <c r="D2" s="201"/>
      <c r="E2" s="201"/>
      <c r="F2" s="201"/>
      <c r="G2" s="201"/>
      <c r="H2" s="201"/>
      <c r="I2" s="201"/>
      <c r="J2" s="201"/>
      <c r="K2" s="201"/>
      <c r="L2" s="201"/>
      <c r="M2" s="201"/>
      <c r="N2" s="201"/>
      <c r="O2" s="201"/>
      <c r="P2" s="201"/>
      <c r="Q2" s="201"/>
      <c r="R2" s="201"/>
      <c r="S2" s="201"/>
      <c r="T2" s="201"/>
      <c r="U2" s="201"/>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B4" s="110"/>
      <c r="C4" s="201" t="s">
        <v>774</v>
      </c>
      <c r="D4" s="201"/>
      <c r="E4" s="201"/>
      <c r="F4" s="201"/>
      <c r="G4" s="201"/>
      <c r="H4" s="201"/>
      <c r="I4" s="201"/>
      <c r="J4" s="201"/>
      <c r="K4" s="201"/>
      <c r="L4" s="201"/>
      <c r="M4" s="201"/>
      <c r="N4" s="201"/>
      <c r="O4" s="201"/>
      <c r="P4" s="201"/>
      <c r="Q4" s="201"/>
      <c r="R4" s="201"/>
      <c r="S4" s="201"/>
      <c r="T4" s="201"/>
      <c r="U4" s="201"/>
    </row>
    <row r="5" spans="1:22" ht="13.5" thickBot="1" x14ac:dyDescent="0.25">
      <c r="C5" s="209" t="s">
        <v>116</v>
      </c>
      <c r="D5" s="209"/>
      <c r="E5" s="209"/>
      <c r="F5" s="209"/>
      <c r="G5" s="209"/>
      <c r="H5" s="209"/>
      <c r="I5" s="209"/>
      <c r="J5" s="209"/>
      <c r="K5" s="209"/>
      <c r="L5" s="209"/>
      <c r="M5" s="209"/>
      <c r="N5" s="209"/>
      <c r="O5" s="209"/>
      <c r="P5" s="209"/>
      <c r="Q5" s="209"/>
      <c r="R5" s="209"/>
      <c r="S5" s="209"/>
      <c r="T5" s="209"/>
      <c r="U5" s="209"/>
      <c r="V5" s="63"/>
    </row>
    <row r="6" spans="1:22" ht="13.5" thickTop="1" x14ac:dyDescent="0.2">
      <c r="A6" s="109"/>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c r="V6" s="54"/>
    </row>
    <row r="7" spans="1:22" x14ac:dyDescent="0.2">
      <c r="A7" s="109"/>
      <c r="C7" s="204" t="s">
        <v>27</v>
      </c>
      <c r="D7" s="204"/>
      <c r="E7" s="204"/>
      <c r="F7" s="204"/>
      <c r="G7" s="204"/>
      <c r="H7" s="204"/>
      <c r="I7" s="204"/>
      <c r="J7" s="204"/>
      <c r="K7" s="204"/>
      <c r="L7" s="204"/>
      <c r="M7" s="204"/>
      <c r="N7" s="204"/>
      <c r="O7" s="204"/>
      <c r="P7" s="204"/>
      <c r="Q7" s="204"/>
      <c r="R7" s="204"/>
      <c r="S7" s="204"/>
      <c r="T7" s="204"/>
      <c r="U7" s="204"/>
      <c r="V7" s="54"/>
    </row>
    <row r="8" spans="1:22" ht="13.5" thickBot="1" x14ac:dyDescent="0.25">
      <c r="A8" s="109"/>
      <c r="C8" s="205"/>
      <c r="D8" s="205"/>
      <c r="E8" s="205"/>
      <c r="F8" s="205"/>
      <c r="G8" s="205"/>
      <c r="H8" s="205"/>
      <c r="I8" s="205"/>
      <c r="J8" s="205"/>
      <c r="K8" s="205"/>
      <c r="L8" s="205"/>
      <c r="M8" s="205"/>
      <c r="N8" s="205"/>
      <c r="O8" s="205"/>
      <c r="P8" s="205"/>
      <c r="Q8" s="205"/>
      <c r="R8" s="205"/>
      <c r="S8" s="205"/>
      <c r="T8" s="205"/>
      <c r="U8" s="205"/>
      <c r="V8" s="54"/>
    </row>
    <row r="9" spans="1:22" ht="13.5" thickTop="1" x14ac:dyDescent="0.2">
      <c r="B9" s="88" t="s">
        <v>41</v>
      </c>
      <c r="C9" s="17">
        <v>123.2076745</v>
      </c>
      <c r="D9" s="17">
        <v>398.40633150000002</v>
      </c>
      <c r="E9" s="17">
        <v>401.30023249999999</v>
      </c>
      <c r="F9" s="17">
        <v>507.56033350000001</v>
      </c>
      <c r="G9" s="17">
        <v>1116.4888330000001</v>
      </c>
      <c r="H9" s="17">
        <v>1622.7696304999999</v>
      </c>
      <c r="I9" s="17">
        <v>2387.5143720000001</v>
      </c>
      <c r="J9" s="17">
        <v>3053.2552835000001</v>
      </c>
      <c r="K9" s="17">
        <v>3306.4925010000002</v>
      </c>
      <c r="L9" s="167">
        <v>5312.2709089999998</v>
      </c>
      <c r="M9" s="167">
        <v>6972.7095790000003</v>
      </c>
      <c r="N9" s="167">
        <v>7663.2902430000004</v>
      </c>
      <c r="O9" s="167">
        <v>8153.1131089999999</v>
      </c>
      <c r="P9" s="167">
        <v>8158.3044819999996</v>
      </c>
      <c r="Q9" s="167">
        <v>8034.6883129999997</v>
      </c>
      <c r="R9" s="167">
        <v>8374.6126490000006</v>
      </c>
      <c r="S9" s="167">
        <v>8560.1014670000004</v>
      </c>
      <c r="T9" s="167">
        <v>7742.1474710000002</v>
      </c>
      <c r="U9" s="17">
        <f>(SUM(C9:N9)+P9+Q9+R9)</f>
        <v>57432.871367000007</v>
      </c>
    </row>
    <row r="10" spans="1:22" x14ac:dyDescent="0.2">
      <c r="B10" s="88" t="s">
        <v>29</v>
      </c>
      <c r="C10" s="17">
        <v>17.868519500000001</v>
      </c>
      <c r="D10" s="17">
        <v>34.672944999999999</v>
      </c>
      <c r="E10" s="17">
        <v>55.886665000000001</v>
      </c>
      <c r="F10" s="17">
        <v>69.225215000000006</v>
      </c>
      <c r="G10" s="17">
        <v>127.222632</v>
      </c>
      <c r="H10" s="17">
        <v>126.5954225</v>
      </c>
      <c r="I10" s="17">
        <v>173.70000949999999</v>
      </c>
      <c r="J10" s="17">
        <v>255.21591749999999</v>
      </c>
      <c r="K10" s="17">
        <v>305.88065599999999</v>
      </c>
      <c r="L10" s="167">
        <v>585.47323900000004</v>
      </c>
      <c r="M10" s="167">
        <v>769.49755900000002</v>
      </c>
      <c r="N10" s="167">
        <v>775.92829200000006</v>
      </c>
      <c r="O10" s="167">
        <v>786.73059499999999</v>
      </c>
      <c r="P10" s="167">
        <v>786.74012200000004</v>
      </c>
      <c r="Q10" s="167">
        <v>564.68662600000005</v>
      </c>
      <c r="R10" s="167">
        <v>532.29803100000004</v>
      </c>
      <c r="S10" s="167">
        <v>484.238541</v>
      </c>
      <c r="T10" s="167">
        <v>351.86847999999998</v>
      </c>
      <c r="U10" s="17">
        <f t="shared" ref="U10:U25" si="0">(SUM(C10:N10)+P10+Q10+R10)</f>
        <v>5180.8918510000003</v>
      </c>
    </row>
    <row r="11" spans="1:22" x14ac:dyDescent="0.2">
      <c r="B11" s="88" t="s">
        <v>758</v>
      </c>
      <c r="C11" s="17">
        <v>1.8215375</v>
      </c>
      <c r="D11" s="17">
        <v>6.0279059999999998</v>
      </c>
      <c r="E11" s="17">
        <v>7.0897610000000002</v>
      </c>
      <c r="F11" s="17">
        <v>17.0749265</v>
      </c>
      <c r="G11" s="17">
        <v>71.480682000000002</v>
      </c>
      <c r="H11" s="17">
        <v>119.290094</v>
      </c>
      <c r="I11" s="17">
        <v>197.44313550000001</v>
      </c>
      <c r="J11" s="17">
        <v>246.2944645</v>
      </c>
      <c r="K11" s="17">
        <v>262.45464550000003</v>
      </c>
      <c r="L11" s="167">
        <v>468.67017099999998</v>
      </c>
      <c r="M11" s="167">
        <v>658.125947</v>
      </c>
      <c r="N11" s="167">
        <v>781.39543800000001</v>
      </c>
      <c r="O11" s="167">
        <v>843.53414899999996</v>
      </c>
      <c r="P11" s="167">
        <v>843.206996</v>
      </c>
      <c r="Q11" s="167">
        <v>1019.0864330000001</v>
      </c>
      <c r="R11" s="167">
        <v>1035.7330159999999</v>
      </c>
      <c r="S11" s="167">
        <v>885.99135100000001</v>
      </c>
      <c r="T11" s="167">
        <v>817.39696300000003</v>
      </c>
      <c r="U11" s="17">
        <f t="shared" si="0"/>
        <v>5735.1951534999998</v>
      </c>
    </row>
    <row r="12" spans="1:22" x14ac:dyDescent="0.2">
      <c r="B12" s="88" t="s">
        <v>760</v>
      </c>
      <c r="C12" s="17">
        <v>16.293196999999999</v>
      </c>
      <c r="D12" s="17">
        <v>6.1797705000000001</v>
      </c>
      <c r="E12" s="17">
        <v>10.330508</v>
      </c>
      <c r="F12" s="17">
        <v>15.4912575</v>
      </c>
      <c r="G12" s="17">
        <v>94.670251500000006</v>
      </c>
      <c r="H12" s="17">
        <v>159.808063</v>
      </c>
      <c r="I12" s="17">
        <v>213.94422700000001</v>
      </c>
      <c r="J12" s="17">
        <v>208.603984</v>
      </c>
      <c r="K12" s="17">
        <v>251.3519555</v>
      </c>
      <c r="L12" s="167">
        <v>499.050072</v>
      </c>
      <c r="M12" s="167">
        <v>625.93725199999994</v>
      </c>
      <c r="N12" s="167">
        <v>811.82771500000001</v>
      </c>
      <c r="O12" s="167">
        <v>0</v>
      </c>
      <c r="P12" s="167">
        <v>1145.283842</v>
      </c>
      <c r="Q12" s="167">
        <v>857.12204799999995</v>
      </c>
      <c r="R12" s="167">
        <v>725.17360299999996</v>
      </c>
      <c r="S12" s="167">
        <v>689.03819999999996</v>
      </c>
      <c r="T12" s="167">
        <v>572.57396700000004</v>
      </c>
      <c r="U12" s="17">
        <f t="shared" si="0"/>
        <v>5641.0677460000006</v>
      </c>
    </row>
    <row r="13" spans="1:22" x14ac:dyDescent="0.2">
      <c r="B13" s="88" t="s">
        <v>34</v>
      </c>
      <c r="C13" s="17">
        <v>26.523831000000001</v>
      </c>
      <c r="D13" s="17">
        <v>89.105689499999997</v>
      </c>
      <c r="E13" s="17">
        <v>77.027285500000005</v>
      </c>
      <c r="F13" s="17">
        <v>83.851630499999999</v>
      </c>
      <c r="G13" s="17">
        <v>127.846992</v>
      </c>
      <c r="H13" s="17">
        <v>166.0934555</v>
      </c>
      <c r="I13" s="17">
        <v>213.33387949999999</v>
      </c>
      <c r="J13" s="17">
        <v>215.02712349999999</v>
      </c>
      <c r="K13" s="17">
        <v>226.62527399999999</v>
      </c>
      <c r="L13" s="167">
        <v>346.819141</v>
      </c>
      <c r="M13" s="167">
        <v>400.84715199999999</v>
      </c>
      <c r="N13" s="167">
        <v>397.24748299999999</v>
      </c>
      <c r="O13" s="167">
        <v>561.80875000000003</v>
      </c>
      <c r="P13" s="167">
        <v>561.82062099999996</v>
      </c>
      <c r="Q13" s="167">
        <v>455.37484999999998</v>
      </c>
      <c r="R13" s="167">
        <v>474.47152</v>
      </c>
      <c r="S13" s="167">
        <v>493.56463200000002</v>
      </c>
      <c r="T13" s="167">
        <v>510.595394</v>
      </c>
      <c r="U13" s="17">
        <f t="shared" si="0"/>
        <v>3862.0159279999998</v>
      </c>
    </row>
    <row r="14" spans="1:22" x14ac:dyDescent="0.2">
      <c r="B14" s="88" t="s">
        <v>44</v>
      </c>
      <c r="C14" s="17">
        <v>2.9999999999999997E-4</v>
      </c>
      <c r="D14" s="17">
        <v>15.797124</v>
      </c>
      <c r="E14" s="17">
        <v>11.9242975</v>
      </c>
      <c r="F14" s="17">
        <v>8.4429794999999999</v>
      </c>
      <c r="G14" s="17">
        <v>12.2397565</v>
      </c>
      <c r="H14" s="17">
        <v>19.1153315</v>
      </c>
      <c r="I14" s="17">
        <v>28.895685</v>
      </c>
      <c r="J14" s="17">
        <v>32.86692</v>
      </c>
      <c r="K14" s="17">
        <v>35.447750999999997</v>
      </c>
      <c r="L14" s="167">
        <v>86.702364000000003</v>
      </c>
      <c r="M14" s="167">
        <v>168.49293399999999</v>
      </c>
      <c r="N14" s="167">
        <v>158.56826899999999</v>
      </c>
      <c r="O14" s="167">
        <v>165.58933199999998</v>
      </c>
      <c r="P14" s="167">
        <v>165.82303200000001</v>
      </c>
      <c r="Q14" s="167">
        <v>206.28647900000001</v>
      </c>
      <c r="R14" s="167">
        <v>186.802199</v>
      </c>
      <c r="S14" s="167">
        <v>196.85484700000001</v>
      </c>
      <c r="T14" s="167">
        <v>232.22052500000001</v>
      </c>
      <c r="U14" s="17">
        <f t="shared" si="0"/>
        <v>1137.405422</v>
      </c>
    </row>
    <row r="15" spans="1:22" x14ac:dyDescent="0.2">
      <c r="B15" s="88" t="s">
        <v>792</v>
      </c>
      <c r="C15" s="17">
        <v>0.45268999999999998</v>
      </c>
      <c r="D15" s="17">
        <v>45.445483000000003</v>
      </c>
      <c r="E15" s="17">
        <v>24.298290000000001</v>
      </c>
      <c r="F15" s="17">
        <v>18.679997</v>
      </c>
      <c r="G15" s="17">
        <v>38.039990000000003</v>
      </c>
      <c r="H15" s="17">
        <v>57.993519999999997</v>
      </c>
      <c r="I15" s="17">
        <v>104.319902</v>
      </c>
      <c r="J15" s="17">
        <v>141.847634</v>
      </c>
      <c r="K15" s="17">
        <v>162.83690899999999</v>
      </c>
      <c r="L15" s="167">
        <v>167.48503299999999</v>
      </c>
      <c r="M15" s="167">
        <v>279.59147899999999</v>
      </c>
      <c r="N15" s="167">
        <v>303.41840400000001</v>
      </c>
      <c r="O15" s="191" t="s">
        <v>28</v>
      </c>
      <c r="P15" s="167">
        <v>323.87104599999998</v>
      </c>
      <c r="Q15" s="167">
        <v>371.14729699999998</v>
      </c>
      <c r="R15" s="167">
        <v>341.33813199999997</v>
      </c>
      <c r="S15" s="167">
        <v>309.50758200000001</v>
      </c>
      <c r="T15" s="167">
        <v>327.74927600000001</v>
      </c>
      <c r="U15" s="17">
        <f t="shared" si="0"/>
        <v>2380.7658059999999</v>
      </c>
    </row>
    <row r="16" spans="1:22" x14ac:dyDescent="0.2">
      <c r="B16" s="88" t="s">
        <v>793</v>
      </c>
      <c r="C16" s="17">
        <v>0</v>
      </c>
      <c r="D16" s="17">
        <v>11.640019000000001</v>
      </c>
      <c r="E16" s="17">
        <v>1.9609000000000001E-2</v>
      </c>
      <c r="F16" s="17">
        <v>0</v>
      </c>
      <c r="G16" s="17">
        <v>0</v>
      </c>
      <c r="H16" s="17">
        <v>1.5893999999999998E-2</v>
      </c>
      <c r="I16" s="17">
        <v>0.81666700000000003</v>
      </c>
      <c r="J16" s="17">
        <v>7.6585570000000001</v>
      </c>
      <c r="K16" s="17">
        <v>4.9572999999999999E-2</v>
      </c>
      <c r="L16" s="167">
        <v>4.5419000000000001E-2</v>
      </c>
      <c r="M16" s="167">
        <v>6.3499E-2</v>
      </c>
      <c r="N16" s="167">
        <v>0.111203</v>
      </c>
      <c r="O16" s="191" t="s">
        <v>28</v>
      </c>
      <c r="P16" s="167">
        <v>0.12724299999999999</v>
      </c>
      <c r="Q16" s="167">
        <v>8.3950999999999998E-2</v>
      </c>
      <c r="R16" s="167">
        <v>0.13283400000000001</v>
      </c>
      <c r="S16" s="167">
        <v>0.174679</v>
      </c>
      <c r="T16" s="167">
        <v>0.296985</v>
      </c>
      <c r="U16" s="17">
        <f t="shared" si="0"/>
        <v>20.764467999999997</v>
      </c>
    </row>
    <row r="17" spans="1:21" x14ac:dyDescent="0.2">
      <c r="B17" s="88" t="s">
        <v>794</v>
      </c>
      <c r="C17" s="17">
        <v>0</v>
      </c>
      <c r="D17" s="17">
        <v>0</v>
      </c>
      <c r="E17" s="17">
        <v>0</v>
      </c>
      <c r="F17" s="17">
        <v>0</v>
      </c>
      <c r="G17" s="17">
        <v>0</v>
      </c>
      <c r="H17" s="17">
        <v>2.1719999999999999E-3</v>
      </c>
      <c r="I17" s="17">
        <v>0</v>
      </c>
      <c r="J17" s="17">
        <v>0</v>
      </c>
      <c r="K17" s="17">
        <v>4.0080000000000003E-3</v>
      </c>
      <c r="L17" s="167">
        <v>5.9639999999999997E-3</v>
      </c>
      <c r="M17" s="167">
        <v>0</v>
      </c>
      <c r="N17" s="167">
        <v>5.535E-3</v>
      </c>
      <c r="O17" s="191" t="s">
        <v>28</v>
      </c>
      <c r="P17" s="167">
        <v>0</v>
      </c>
      <c r="Q17" s="167">
        <v>1.0815E-2</v>
      </c>
      <c r="R17" s="167">
        <v>2.7775000000000001E-2</v>
      </c>
      <c r="S17" s="167">
        <v>3.094E-3</v>
      </c>
      <c r="T17" s="167">
        <v>6.0000000000000002E-6</v>
      </c>
      <c r="U17" s="17">
        <f t="shared" si="0"/>
        <v>5.6269E-2</v>
      </c>
    </row>
    <row r="18" spans="1:21" x14ac:dyDescent="0.2">
      <c r="B18" s="88" t="s">
        <v>795</v>
      </c>
      <c r="C18" s="17">
        <v>0</v>
      </c>
      <c r="D18" s="17">
        <v>0</v>
      </c>
      <c r="E18" s="17">
        <v>0</v>
      </c>
      <c r="F18" s="17">
        <v>0</v>
      </c>
      <c r="G18" s="17">
        <v>0</v>
      </c>
      <c r="H18" s="17">
        <v>2.5409999999999999E-3</v>
      </c>
      <c r="I18" s="17">
        <v>9.9059999999999999E-3</v>
      </c>
      <c r="J18" s="17">
        <v>1.008E-3</v>
      </c>
      <c r="K18" s="17">
        <v>4.15E-3</v>
      </c>
      <c r="L18" s="167">
        <v>0</v>
      </c>
      <c r="M18" s="167">
        <v>2.3999999999999998E-3</v>
      </c>
      <c r="N18" s="167">
        <v>1.6858999999999999E-2</v>
      </c>
      <c r="O18" s="191" t="s">
        <v>28</v>
      </c>
      <c r="P18" s="167">
        <v>9.6369999999999997E-3</v>
      </c>
      <c r="Q18" s="167">
        <v>3.5083000000000003E-2</v>
      </c>
      <c r="R18" s="167">
        <v>2.2263999999999999E-2</v>
      </c>
      <c r="S18" s="167">
        <v>3.7841E-2</v>
      </c>
      <c r="T18" s="167">
        <v>0.13454099999999999</v>
      </c>
      <c r="U18" s="17">
        <f t="shared" si="0"/>
        <v>0.103848</v>
      </c>
    </row>
    <row r="19" spans="1:21" x14ac:dyDescent="0.2">
      <c r="B19" s="88" t="s">
        <v>796</v>
      </c>
      <c r="C19" s="17">
        <v>0</v>
      </c>
      <c r="D19" s="17">
        <v>0</v>
      </c>
      <c r="E19" s="17">
        <v>0</v>
      </c>
      <c r="F19" s="17">
        <v>0</v>
      </c>
      <c r="G19" s="17">
        <v>0</v>
      </c>
      <c r="H19" s="17">
        <v>0</v>
      </c>
      <c r="I19" s="17">
        <v>0</v>
      </c>
      <c r="J19" s="17">
        <v>0</v>
      </c>
      <c r="K19" s="17">
        <v>0</v>
      </c>
      <c r="L19" s="167">
        <v>0</v>
      </c>
      <c r="M19" s="167">
        <v>0</v>
      </c>
      <c r="N19" s="167">
        <v>1.66E-4</v>
      </c>
      <c r="O19" s="191" t="s">
        <v>28</v>
      </c>
      <c r="P19" s="167">
        <v>0.27975699999999998</v>
      </c>
      <c r="Q19" s="167">
        <v>1.1070679999999999</v>
      </c>
      <c r="R19" s="167">
        <v>0.57611500000000004</v>
      </c>
      <c r="S19" s="167">
        <v>0.59427600000000003</v>
      </c>
      <c r="T19" s="167">
        <v>0.47965799999999997</v>
      </c>
      <c r="U19" s="17">
        <f t="shared" si="0"/>
        <v>1.9631059999999998</v>
      </c>
    </row>
    <row r="20" spans="1:21" x14ac:dyDescent="0.2">
      <c r="B20" s="88" t="s">
        <v>797</v>
      </c>
      <c r="C20" s="17">
        <v>0</v>
      </c>
      <c r="D20" s="17">
        <v>0</v>
      </c>
      <c r="E20" s="17">
        <v>0</v>
      </c>
      <c r="F20" s="17">
        <v>0</v>
      </c>
      <c r="G20" s="17">
        <v>0</v>
      </c>
      <c r="H20" s="17">
        <v>0</v>
      </c>
      <c r="I20" s="17">
        <v>0</v>
      </c>
      <c r="J20" s="17">
        <v>0</v>
      </c>
      <c r="K20" s="17">
        <v>0</v>
      </c>
      <c r="L20" s="167">
        <v>0</v>
      </c>
      <c r="M20" s="167">
        <v>0</v>
      </c>
      <c r="N20" s="167">
        <v>5.9999999999999995E-4</v>
      </c>
      <c r="O20" s="191" t="s">
        <v>28</v>
      </c>
      <c r="P20" s="167">
        <v>1E-3</v>
      </c>
      <c r="Q20" s="167">
        <v>0</v>
      </c>
      <c r="R20" s="167">
        <v>8.5000000000000006E-5</v>
      </c>
      <c r="S20" s="167">
        <v>0</v>
      </c>
      <c r="T20" s="167">
        <v>9.9999999999999995E-7</v>
      </c>
      <c r="U20" s="17">
        <f t="shared" si="0"/>
        <v>1.6849999999999999E-3</v>
      </c>
    </row>
    <row r="21" spans="1:21" x14ac:dyDescent="0.2">
      <c r="B21" s="88" t="s">
        <v>798</v>
      </c>
      <c r="C21" s="17">
        <v>1.1246000000000001E-2</v>
      </c>
      <c r="D21" s="17">
        <v>3.0000000000000001E-5</v>
      </c>
      <c r="E21" s="17">
        <v>1.2E-4</v>
      </c>
      <c r="F21" s="17">
        <v>0</v>
      </c>
      <c r="G21" s="17">
        <v>2.5839999999999999E-3</v>
      </c>
      <c r="H21" s="17">
        <v>6.6500000000000001E-4</v>
      </c>
      <c r="I21" s="17">
        <v>2.6400000000000002E-4</v>
      </c>
      <c r="J21" s="17">
        <v>2.036E-3</v>
      </c>
      <c r="K21" s="17">
        <v>2.0050999999999999E-2</v>
      </c>
      <c r="L21" s="167">
        <v>2.6977999999999999E-2</v>
      </c>
      <c r="M21" s="167">
        <v>0.205763</v>
      </c>
      <c r="N21" s="167">
        <v>0.31456000000000001</v>
      </c>
      <c r="O21" s="191" t="s">
        <v>28</v>
      </c>
      <c r="P21" s="167">
        <v>0.54166999999999998</v>
      </c>
      <c r="Q21" s="167">
        <v>0.24016799999999999</v>
      </c>
      <c r="R21" s="167">
        <v>1.6416E-2</v>
      </c>
      <c r="S21" s="167">
        <v>0.45837499999999998</v>
      </c>
      <c r="T21" s="167">
        <v>0.19461999999999999</v>
      </c>
      <c r="U21" s="17">
        <f t="shared" si="0"/>
        <v>1.3825510000000001</v>
      </c>
    </row>
    <row r="22" spans="1:21" x14ac:dyDescent="0.2">
      <c r="B22" s="88" t="s">
        <v>799</v>
      </c>
      <c r="C22" s="17">
        <v>1.1246000000000001E-2</v>
      </c>
      <c r="D22" s="17">
        <v>11.640049000000001</v>
      </c>
      <c r="E22" s="17">
        <v>1.9729E-2</v>
      </c>
      <c r="F22" s="17">
        <v>0</v>
      </c>
      <c r="G22" s="17">
        <v>2.5839999999999999E-3</v>
      </c>
      <c r="H22" s="17">
        <v>2.1271999999999999E-2</v>
      </c>
      <c r="I22" s="17">
        <v>0.82683700000000004</v>
      </c>
      <c r="J22" s="17">
        <v>7.6616010000000001</v>
      </c>
      <c r="K22" s="17">
        <v>7.778199999999999E-2</v>
      </c>
      <c r="L22" s="167">
        <v>7.8361E-2</v>
      </c>
      <c r="M22" s="167">
        <v>0.27166200000000001</v>
      </c>
      <c r="N22" s="167">
        <v>0.44892299999999996</v>
      </c>
      <c r="O22" s="191" t="s">
        <v>28</v>
      </c>
      <c r="P22" s="167">
        <v>0.95930699999999991</v>
      </c>
      <c r="Q22" s="167">
        <v>1.477085</v>
      </c>
      <c r="R22" s="167">
        <v>0.77548899999999998</v>
      </c>
      <c r="S22" s="167">
        <v>1.268265</v>
      </c>
      <c r="T22" s="167">
        <v>1.1058109999999999</v>
      </c>
      <c r="U22" s="17">
        <f t="shared" si="0"/>
        <v>24.271926999999998</v>
      </c>
    </row>
    <row r="23" spans="1:21" x14ac:dyDescent="0.2">
      <c r="B23" s="35" t="s">
        <v>79</v>
      </c>
      <c r="C23" s="17">
        <f t="shared" ref="C23:K23" si="1">SUM(C9:C14)</f>
        <v>185.7150595</v>
      </c>
      <c r="D23" s="17">
        <f t="shared" si="1"/>
        <v>550.18976650000002</v>
      </c>
      <c r="E23" s="17">
        <f t="shared" si="1"/>
        <v>563.55874949999998</v>
      </c>
      <c r="F23" s="17">
        <f t="shared" si="1"/>
        <v>701.64634249999983</v>
      </c>
      <c r="G23" s="17">
        <f t="shared" si="1"/>
        <v>1549.9491470000003</v>
      </c>
      <c r="H23" s="17">
        <f t="shared" si="1"/>
        <v>2213.6719969999999</v>
      </c>
      <c r="I23" s="17">
        <f t="shared" si="1"/>
        <v>3214.8313085</v>
      </c>
      <c r="J23" s="17">
        <f t="shared" si="1"/>
        <v>4011.2636929999999</v>
      </c>
      <c r="K23" s="17">
        <f t="shared" si="1"/>
        <v>4388.2527829999999</v>
      </c>
      <c r="L23" s="17">
        <f t="shared" ref="L23:Q23" si="2">SUM(L9:L14)</f>
        <v>7298.9858959999992</v>
      </c>
      <c r="M23" s="17">
        <f t="shared" si="2"/>
        <v>9595.6104230000001</v>
      </c>
      <c r="N23" s="167">
        <f t="shared" si="2"/>
        <v>10588.257439999998</v>
      </c>
      <c r="O23" s="167">
        <f t="shared" si="2"/>
        <v>10510.775934999998</v>
      </c>
      <c r="P23" s="167">
        <f t="shared" si="2"/>
        <v>11661.179095000001</v>
      </c>
      <c r="Q23" s="167">
        <f t="shared" si="2"/>
        <v>11137.244749</v>
      </c>
      <c r="R23" s="167">
        <v>11329.091017999999</v>
      </c>
      <c r="S23" s="167">
        <v>11309.789038000003</v>
      </c>
      <c r="T23" s="167">
        <v>10226.802800000001</v>
      </c>
      <c r="U23" s="17">
        <f t="shared" si="0"/>
        <v>78989.447467499995</v>
      </c>
    </row>
    <row r="24" spans="1:21" x14ac:dyDescent="0.2">
      <c r="B24" s="35" t="s">
        <v>80</v>
      </c>
      <c r="C24" s="17">
        <f>+C25-C23</f>
        <v>21.909775499999995</v>
      </c>
      <c r="D24" s="17">
        <f t="shared" ref="D24:Q24" si="3">+D25-D23</f>
        <v>156.95674699999995</v>
      </c>
      <c r="E24" s="17">
        <f t="shared" si="3"/>
        <v>196.28032100000007</v>
      </c>
      <c r="F24" s="17">
        <f t="shared" si="3"/>
        <v>200.16066450000017</v>
      </c>
      <c r="G24" s="17">
        <f t="shared" si="3"/>
        <v>363.20986449999964</v>
      </c>
      <c r="H24" s="17">
        <f t="shared" si="3"/>
        <v>457.48007749999988</v>
      </c>
      <c r="I24" s="17">
        <f t="shared" si="3"/>
        <v>611.45436199999995</v>
      </c>
      <c r="J24" s="17">
        <f t="shared" si="3"/>
        <v>759.49081300000034</v>
      </c>
      <c r="K24" s="17">
        <f t="shared" si="3"/>
        <v>773.63139899999715</v>
      </c>
      <c r="L24" s="17">
        <f t="shared" si="3"/>
        <v>1318.4917890000024</v>
      </c>
      <c r="M24" s="17">
        <f t="shared" si="3"/>
        <v>1623.8474600000027</v>
      </c>
      <c r="N24" s="167">
        <f t="shared" si="3"/>
        <v>1999.473554000002</v>
      </c>
      <c r="O24" s="167">
        <f t="shared" si="3"/>
        <v>3228.4832570000017</v>
      </c>
      <c r="P24" s="167">
        <f t="shared" si="3"/>
        <v>2084.7845309999993</v>
      </c>
      <c r="Q24" s="167">
        <f t="shared" si="3"/>
        <v>2220.4256940000014</v>
      </c>
      <c r="R24" s="167">
        <v>2518.9499840000008</v>
      </c>
      <c r="S24" s="167">
        <v>2910.6519829999979</v>
      </c>
      <c r="T24" s="167">
        <v>2718.7693309999995</v>
      </c>
      <c r="U24" s="17">
        <f t="shared" si="0"/>
        <v>15306.547036000005</v>
      </c>
    </row>
    <row r="25" spans="1:21" x14ac:dyDescent="0.2">
      <c r="B25" s="35" t="s">
        <v>755</v>
      </c>
      <c r="C25" s="17">
        <v>207.62483499999999</v>
      </c>
      <c r="D25" s="17">
        <v>707.14651349999997</v>
      </c>
      <c r="E25" s="17">
        <v>759.83907050000005</v>
      </c>
      <c r="F25" s="17">
        <v>901.807007</v>
      </c>
      <c r="G25" s="17">
        <v>1913.1590114999999</v>
      </c>
      <c r="H25" s="17">
        <v>2671.1520744999998</v>
      </c>
      <c r="I25" s="17">
        <v>3826.2856704999999</v>
      </c>
      <c r="J25" s="17">
        <v>4770.7545060000002</v>
      </c>
      <c r="K25" s="17">
        <v>5161.8841819999971</v>
      </c>
      <c r="L25" s="167">
        <v>8617.4776850000017</v>
      </c>
      <c r="M25" s="17">
        <v>11219.457883000003</v>
      </c>
      <c r="N25" s="17">
        <v>12587.730994</v>
      </c>
      <c r="O25" s="17">
        <v>13739.259192</v>
      </c>
      <c r="P25" s="17">
        <v>13745.963626000001</v>
      </c>
      <c r="Q25" s="17">
        <v>13357.670443000001</v>
      </c>
      <c r="R25" s="17">
        <v>13848.041002</v>
      </c>
      <c r="S25" s="17">
        <v>14220.441021000001</v>
      </c>
      <c r="T25" s="17">
        <v>12945.572131000001</v>
      </c>
      <c r="U25" s="17">
        <f t="shared" si="0"/>
        <v>94295.994503499998</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8" t="s">
        <v>41</v>
      </c>
      <c r="C28" s="37">
        <f>IFERROR(C9/C$25*100,"--")</f>
        <v>59.341491830685868</v>
      </c>
      <c r="D28" s="37">
        <f t="shared" ref="D28:U28" si="4">IFERROR(D9/D$25*100,"--")</f>
        <v>56.339997991095238</v>
      </c>
      <c r="E28" s="37">
        <f t="shared" si="4"/>
        <v>52.813845468084544</v>
      </c>
      <c r="F28" s="37">
        <f t="shared" si="4"/>
        <v>56.28258924140296</v>
      </c>
      <c r="G28" s="37">
        <f t="shared" si="4"/>
        <v>58.358391868568425</v>
      </c>
      <c r="H28" s="37">
        <f t="shared" si="4"/>
        <v>60.751675128933215</v>
      </c>
      <c r="I28" s="37">
        <f t="shared" si="4"/>
        <v>62.397703088593794</v>
      </c>
      <c r="J28" s="37">
        <f t="shared" si="4"/>
        <v>63.999421468030569</v>
      </c>
      <c r="K28" s="37">
        <f t="shared" si="4"/>
        <v>64.055921915684749</v>
      </c>
      <c r="L28" s="37">
        <f t="shared" si="4"/>
        <v>61.645310880778901</v>
      </c>
      <c r="M28" s="37">
        <f t="shared" si="4"/>
        <v>62.148364490633909</v>
      </c>
      <c r="N28" s="37">
        <f t="shared" si="4"/>
        <v>60.879043623133853</v>
      </c>
      <c r="O28" s="37">
        <f t="shared" si="4"/>
        <v>59.341722832824487</v>
      </c>
      <c r="P28" s="37">
        <f t="shared" si="4"/>
        <v>59.350546123727966</v>
      </c>
      <c r="Q28" s="37">
        <f t="shared" si="4"/>
        <v>60.150370884546902</v>
      </c>
      <c r="R28" s="37">
        <f t="shared" si="4"/>
        <v>60.475071151150537</v>
      </c>
      <c r="S28" s="37">
        <f t="shared" si="4"/>
        <v>60.195752398669576</v>
      </c>
      <c r="T28" s="37">
        <f t="shared" si="4"/>
        <v>59.805371231606941</v>
      </c>
      <c r="U28" s="37">
        <f t="shared" si="4"/>
        <v>60.907010599340218</v>
      </c>
    </row>
    <row r="29" spans="1:21" x14ac:dyDescent="0.2">
      <c r="B29" s="88" t="s">
        <v>29</v>
      </c>
      <c r="C29" s="37">
        <f t="shared" ref="C29:U29" si="5">IFERROR(C10/C$25*100,"--")</f>
        <v>8.6061571102512868</v>
      </c>
      <c r="D29" s="37">
        <f t="shared" si="5"/>
        <v>4.9032193948588283</v>
      </c>
      <c r="E29" s="37">
        <f t="shared" si="5"/>
        <v>7.3550659830146232</v>
      </c>
      <c r="F29" s="37">
        <f t="shared" si="5"/>
        <v>7.6762782349949088</v>
      </c>
      <c r="G29" s="37">
        <f t="shared" si="5"/>
        <v>6.6498723438702525</v>
      </c>
      <c r="H29" s="37">
        <f t="shared" si="5"/>
        <v>4.7393566135202843</v>
      </c>
      <c r="I29" s="37">
        <f t="shared" si="5"/>
        <v>4.5396508378660014</v>
      </c>
      <c r="J29" s="37">
        <f t="shared" si="5"/>
        <v>5.3495923376276107</v>
      </c>
      <c r="K29" s="37">
        <f t="shared" si="5"/>
        <v>5.9257558909716765</v>
      </c>
      <c r="L29" s="37">
        <f t="shared" si="5"/>
        <v>6.7940209467452757</v>
      </c>
      <c r="M29" s="37">
        <f t="shared" si="5"/>
        <v>6.8585984013181376</v>
      </c>
      <c r="N29" s="37">
        <f t="shared" si="5"/>
        <v>6.1641632822456236</v>
      </c>
      <c r="O29" s="37">
        <f t="shared" si="5"/>
        <v>5.726150034771103</v>
      </c>
      <c r="P29" s="37">
        <f t="shared" si="5"/>
        <v>5.7234264792604943</v>
      </c>
      <c r="Q29" s="37">
        <f t="shared" si="5"/>
        <v>4.2274334316723641</v>
      </c>
      <c r="R29" s="37">
        <f t="shared" si="5"/>
        <v>3.8438507722725763</v>
      </c>
      <c r="S29" s="37">
        <f t="shared" si="5"/>
        <v>3.40522871467138</v>
      </c>
      <c r="T29" s="37">
        <f t="shared" si="5"/>
        <v>2.7180604799798784</v>
      </c>
      <c r="U29" s="37">
        <f t="shared" si="5"/>
        <v>5.4942862401304868</v>
      </c>
    </row>
    <row r="30" spans="1:21" x14ac:dyDescent="0.2">
      <c r="B30" s="88" t="s">
        <v>31</v>
      </c>
      <c r="C30" s="37">
        <f t="shared" ref="C30:U30" si="6">IFERROR(C11/C$25*100,"--")</f>
        <v>0.87732158823870954</v>
      </c>
      <c r="D30" s="37">
        <f t="shared" si="6"/>
        <v>0.85242674395226303</v>
      </c>
      <c r="E30" s="37">
        <f t="shared" si="6"/>
        <v>0.93306086449788572</v>
      </c>
      <c r="F30" s="37">
        <f t="shared" si="6"/>
        <v>1.8934124893088127</v>
      </c>
      <c r="G30" s="37">
        <f t="shared" si="6"/>
        <v>3.7362645535645278</v>
      </c>
      <c r="H30" s="37">
        <f t="shared" si="6"/>
        <v>4.4658668122566301</v>
      </c>
      <c r="I30" s="37">
        <f t="shared" si="6"/>
        <v>5.1601775848116205</v>
      </c>
      <c r="J30" s="37">
        <f t="shared" si="6"/>
        <v>5.1625893596127117</v>
      </c>
      <c r="K30" s="37">
        <f t="shared" si="6"/>
        <v>5.0844737356798015</v>
      </c>
      <c r="L30" s="37">
        <f t="shared" si="6"/>
        <v>5.4386003437617241</v>
      </c>
      <c r="M30" s="37">
        <f t="shared" si="6"/>
        <v>5.8659335759636706</v>
      </c>
      <c r="N30" s="37">
        <f t="shared" si="6"/>
        <v>6.2075956212637191</v>
      </c>
      <c r="O30" s="37">
        <f t="shared" si="6"/>
        <v>6.13958974943254</v>
      </c>
      <c r="P30" s="37">
        <f t="shared" si="6"/>
        <v>6.1342152426847978</v>
      </c>
      <c r="Q30" s="37">
        <f t="shared" si="6"/>
        <v>7.6292227551851717</v>
      </c>
      <c r="R30" s="37">
        <f t="shared" si="6"/>
        <v>7.4792746197849533</v>
      </c>
      <c r="S30" s="37">
        <f t="shared" si="6"/>
        <v>6.230406987319272</v>
      </c>
      <c r="T30" s="37">
        <f t="shared" si="6"/>
        <v>6.314104581307979</v>
      </c>
      <c r="U30" s="37">
        <f t="shared" si="6"/>
        <v>6.0821195891699578</v>
      </c>
    </row>
    <row r="31" spans="1:21" x14ac:dyDescent="0.2">
      <c r="B31" s="88" t="s">
        <v>32</v>
      </c>
      <c r="C31" s="37">
        <f t="shared" ref="C31:U31" si="7">IFERROR(C12/C$25*100,"--")</f>
        <v>7.8474220099922052</v>
      </c>
      <c r="D31" s="37">
        <f t="shared" si="7"/>
        <v>0.87390242078878611</v>
      </c>
      <c r="E31" s="37">
        <f t="shared" si="7"/>
        <v>1.3595652554694475</v>
      </c>
      <c r="F31" s="37">
        <f t="shared" si="7"/>
        <v>1.7178018555803924</v>
      </c>
      <c r="G31" s="37">
        <f t="shared" si="7"/>
        <v>4.9483733934783816</v>
      </c>
      <c r="H31" s="37">
        <f t="shared" si="7"/>
        <v>5.9827392279757685</v>
      </c>
      <c r="I31" s="37">
        <f t="shared" si="7"/>
        <v>5.591433714671985</v>
      </c>
      <c r="J31" s="37">
        <f t="shared" si="7"/>
        <v>4.3725575008658808</v>
      </c>
      <c r="K31" s="37">
        <f t="shared" si="7"/>
        <v>4.869383865226756</v>
      </c>
      <c r="L31" s="37">
        <f t="shared" si="7"/>
        <v>5.7911385470561845</v>
      </c>
      <c r="M31" s="37">
        <f t="shared" si="7"/>
        <v>5.5790329490735502</v>
      </c>
      <c r="N31" s="37">
        <f t="shared" si="7"/>
        <v>6.4493570396997004</v>
      </c>
      <c r="O31" s="37">
        <f t="shared" si="7"/>
        <v>0</v>
      </c>
      <c r="P31" s="37">
        <f t="shared" si="7"/>
        <v>8.331782864853043</v>
      </c>
      <c r="Q31" s="37">
        <f t="shared" si="7"/>
        <v>6.4167030595456049</v>
      </c>
      <c r="R31" s="37">
        <f t="shared" si="7"/>
        <v>5.2366511833353684</v>
      </c>
      <c r="S31" s="37">
        <f t="shared" si="7"/>
        <v>4.8454066859281264</v>
      </c>
      <c r="T31" s="37">
        <f t="shared" si="7"/>
        <v>4.4229328855145056</v>
      </c>
      <c r="U31" s="37">
        <f t="shared" si="7"/>
        <v>5.982298374074225</v>
      </c>
    </row>
    <row r="32" spans="1:21" x14ac:dyDescent="0.2">
      <c r="B32" s="88" t="s">
        <v>34</v>
      </c>
      <c r="C32" s="37">
        <f t="shared" ref="C32:U32" si="8">IFERROR(C13/C$25*100,"--")</f>
        <v>12.774883601954459</v>
      </c>
      <c r="D32" s="37">
        <f t="shared" si="8"/>
        <v>12.600739422297952</v>
      </c>
      <c r="E32" s="37">
        <f t="shared" si="8"/>
        <v>10.137315714670137</v>
      </c>
      <c r="F32" s="37">
        <f t="shared" si="8"/>
        <v>9.2981790836761604</v>
      </c>
      <c r="G32" s="37">
        <f t="shared" si="8"/>
        <v>6.6825073729633377</v>
      </c>
      <c r="H32" s="37">
        <f t="shared" si="8"/>
        <v>6.2180456547420739</v>
      </c>
      <c r="I32" s="37">
        <f t="shared" si="8"/>
        <v>5.5754822789309033</v>
      </c>
      <c r="J32" s="37">
        <f t="shared" si="8"/>
        <v>4.5071932171225413</v>
      </c>
      <c r="K32" s="37">
        <f t="shared" si="8"/>
        <v>4.3903595278302605</v>
      </c>
      <c r="L32" s="37">
        <f t="shared" si="8"/>
        <v>4.0246015560178376</v>
      </c>
      <c r="M32" s="37">
        <f t="shared" si="8"/>
        <v>3.5727853892777959</v>
      </c>
      <c r="N32" s="37">
        <f t="shared" si="8"/>
        <v>3.1558307306483582</v>
      </c>
      <c r="O32" s="37">
        <f t="shared" si="8"/>
        <v>4.0890759985598502</v>
      </c>
      <c r="P32" s="37">
        <f t="shared" si="8"/>
        <v>4.0871679591624721</v>
      </c>
      <c r="Q32" s="37">
        <f t="shared" si="8"/>
        <v>3.4090888223600109</v>
      </c>
      <c r="R32" s="37">
        <f t="shared" si="8"/>
        <v>3.426271773252799</v>
      </c>
      <c r="S32" s="37">
        <f t="shared" si="8"/>
        <v>3.4708110055878696</v>
      </c>
      <c r="T32" s="37">
        <f t="shared" si="8"/>
        <v>3.9441701674760838</v>
      </c>
      <c r="U32" s="37">
        <f t="shared" si="8"/>
        <v>4.0956309420509402</v>
      </c>
    </row>
    <row r="33" spans="1:21" x14ac:dyDescent="0.2">
      <c r="B33" s="88" t="s">
        <v>44</v>
      </c>
      <c r="C33" s="37">
        <f t="shared" ref="C33:U33" si="9">IFERROR(C14/C$25*100,"--")</f>
        <v>1.4449138514667574E-4</v>
      </c>
      <c r="D33" s="37">
        <f t="shared" si="9"/>
        <v>2.2339251765256707</v>
      </c>
      <c r="E33" s="37">
        <f t="shared" si="9"/>
        <v>1.5693188153846058</v>
      </c>
      <c r="F33" s="37">
        <f t="shared" si="9"/>
        <v>0.9362290860975756</v>
      </c>
      <c r="G33" s="37">
        <f t="shared" si="9"/>
        <v>0.63976681637160415</v>
      </c>
      <c r="H33" s="37">
        <f t="shared" si="9"/>
        <v>0.71562123633781149</v>
      </c>
      <c r="I33" s="37">
        <f t="shared" si="9"/>
        <v>0.75518890873153377</v>
      </c>
      <c r="J33" s="37">
        <f t="shared" si="9"/>
        <v>0.68892498992904583</v>
      </c>
      <c r="K33" s="37">
        <f t="shared" si="9"/>
        <v>0.68672116130791594</v>
      </c>
      <c r="L33" s="37">
        <f t="shared" si="9"/>
        <v>1.006122292035851</v>
      </c>
      <c r="M33" s="37">
        <f t="shared" si="9"/>
        <v>1.5017921164916945</v>
      </c>
      <c r="N33" s="37">
        <f t="shared" si="9"/>
        <v>1.2597049386865853</v>
      </c>
      <c r="O33" s="37">
        <f t="shared" si="9"/>
        <v>1.205227513987204</v>
      </c>
      <c r="P33" s="37">
        <f t="shared" si="9"/>
        <v>1.206339813720674</v>
      </c>
      <c r="Q33" s="37">
        <f t="shared" si="9"/>
        <v>1.5443297533074196</v>
      </c>
      <c r="R33" s="37">
        <f t="shared" si="9"/>
        <v>1.348943139127196</v>
      </c>
      <c r="S33" s="37">
        <f t="shared" si="9"/>
        <v>1.3843090148139225</v>
      </c>
      <c r="T33" s="37">
        <f t="shared" si="9"/>
        <v>1.7938220315803204</v>
      </c>
      <c r="U33" s="37">
        <f t="shared" si="9"/>
        <v>1.2062075679765834</v>
      </c>
    </row>
    <row r="34" spans="1:21" x14ac:dyDescent="0.2">
      <c r="B34" s="88"/>
      <c r="C34" s="37">
        <f t="shared" ref="C34:U34" si="10">IFERROR(C15/C$25*100,"--")</f>
        <v>0.21803268380682878</v>
      </c>
      <c r="D34" s="37">
        <f t="shared" si="10"/>
        <v>6.4266007301752763</v>
      </c>
      <c r="E34" s="37">
        <f t="shared" si="10"/>
        <v>3.197820557451843</v>
      </c>
      <c r="F34" s="37">
        <f t="shared" si="10"/>
        <v>2.0713963026459385</v>
      </c>
      <c r="G34" s="37">
        <f t="shared" si="10"/>
        <v>1.988333942518191</v>
      </c>
      <c r="H34" s="37">
        <f t="shared" si="10"/>
        <v>2.1711051404984318</v>
      </c>
      <c r="I34" s="37">
        <f t="shared" si="10"/>
        <v>2.7264012931467292</v>
      </c>
      <c r="J34" s="37">
        <f t="shared" si="10"/>
        <v>2.9732746428600239</v>
      </c>
      <c r="K34" s="37">
        <f t="shared" si="10"/>
        <v>3.1546021425244</v>
      </c>
      <c r="L34" s="37">
        <f t="shared" si="10"/>
        <v>1.9435505274534397</v>
      </c>
      <c r="M34" s="37">
        <f t="shared" si="10"/>
        <v>2.4920230720206531</v>
      </c>
      <c r="N34" s="37">
        <f t="shared" si="10"/>
        <v>2.4104296806519443</v>
      </c>
      <c r="O34" s="37" t="str">
        <f t="shared" si="10"/>
        <v>--</v>
      </c>
      <c r="P34" s="37">
        <f t="shared" si="10"/>
        <v>2.3561174379030758</v>
      </c>
      <c r="Q34" s="37">
        <f t="shared" si="10"/>
        <v>2.7785331176103187</v>
      </c>
      <c r="R34" s="37">
        <f t="shared" si="10"/>
        <v>2.4648838918855187</v>
      </c>
      <c r="S34" s="37">
        <f t="shared" si="10"/>
        <v>2.1764977720658276</v>
      </c>
      <c r="T34" s="37">
        <f t="shared" si="10"/>
        <v>2.5317480964410843</v>
      </c>
      <c r="U34" s="37">
        <f t="shared" si="10"/>
        <v>2.5247793594367707</v>
      </c>
    </row>
    <row r="35" spans="1:21" x14ac:dyDescent="0.2">
      <c r="B35" s="88"/>
      <c r="C35" s="37">
        <f t="shared" ref="C35:U35" si="11">IFERROR(C16/C$25*100,"--")</f>
        <v>0</v>
      </c>
      <c r="D35" s="37">
        <f t="shared" si="11"/>
        <v>1.6460547818284619</v>
      </c>
      <c r="E35" s="37">
        <f t="shared" si="11"/>
        <v>2.5806780358236395E-3</v>
      </c>
      <c r="F35" s="37">
        <f t="shared" si="11"/>
        <v>0</v>
      </c>
      <c r="G35" s="37">
        <f t="shared" si="11"/>
        <v>0</v>
      </c>
      <c r="H35" s="37">
        <f t="shared" si="11"/>
        <v>5.9502415275158459E-4</v>
      </c>
      <c r="I35" s="37">
        <f t="shared" si="11"/>
        <v>2.134359716777974E-2</v>
      </c>
      <c r="J35" s="37">
        <f t="shared" si="11"/>
        <v>0.16053135809793018</v>
      </c>
      <c r="K35" s="37">
        <f t="shared" si="11"/>
        <v>9.6036637499279771E-4</v>
      </c>
      <c r="L35" s="37">
        <f t="shared" si="11"/>
        <v>5.2705677531441144E-4</v>
      </c>
      <c r="M35" s="37">
        <f t="shared" si="11"/>
        <v>5.6597208761944944E-4</v>
      </c>
      <c r="N35" s="37">
        <f t="shared" si="11"/>
        <v>8.834237087923584E-4</v>
      </c>
      <c r="O35" s="37" t="str">
        <f t="shared" si="11"/>
        <v>--</v>
      </c>
      <c r="P35" s="37">
        <f t="shared" si="11"/>
        <v>9.2567537250952999E-4</v>
      </c>
      <c r="Q35" s="37">
        <f t="shared" si="11"/>
        <v>6.2848533625856865E-4</v>
      </c>
      <c r="R35" s="37">
        <f t="shared" si="11"/>
        <v>9.5922592936297272E-4</v>
      </c>
      <c r="S35" s="37">
        <f t="shared" si="11"/>
        <v>1.2283655601260412E-3</v>
      </c>
      <c r="T35" s="37">
        <f t="shared" si="11"/>
        <v>2.2941048645415021E-3</v>
      </c>
      <c r="U35" s="37">
        <f t="shared" si="11"/>
        <v>2.2020519651266078E-2</v>
      </c>
    </row>
    <row r="36" spans="1:21" x14ac:dyDescent="0.2">
      <c r="B36" s="88"/>
      <c r="C36" s="37">
        <f t="shared" ref="C36:U36" si="12">IFERROR(C17/C$25*100,"--")</f>
        <v>0</v>
      </c>
      <c r="D36" s="37">
        <f t="shared" si="12"/>
        <v>0</v>
      </c>
      <c r="E36" s="37">
        <f t="shared" si="12"/>
        <v>0</v>
      </c>
      <c r="F36" s="37">
        <f t="shared" si="12"/>
        <v>0</v>
      </c>
      <c r="G36" s="37">
        <f t="shared" si="12"/>
        <v>0</v>
      </c>
      <c r="H36" s="37">
        <f t="shared" si="12"/>
        <v>8.1313228877339985E-5</v>
      </c>
      <c r="I36" s="37">
        <f t="shared" si="12"/>
        <v>0</v>
      </c>
      <c r="J36" s="37">
        <f t="shared" si="12"/>
        <v>0</v>
      </c>
      <c r="K36" s="37">
        <f t="shared" si="12"/>
        <v>7.7646066023261316E-5</v>
      </c>
      <c r="L36" s="37">
        <f t="shared" si="12"/>
        <v>6.9208186177043731E-5</v>
      </c>
      <c r="M36" s="37">
        <f t="shared" si="12"/>
        <v>0</v>
      </c>
      <c r="N36" s="37">
        <f t="shared" si="12"/>
        <v>4.3971387715850327E-5</v>
      </c>
      <c r="O36" s="37" t="str">
        <f t="shared" si="12"/>
        <v>--</v>
      </c>
      <c r="P36" s="37">
        <f t="shared" si="12"/>
        <v>0</v>
      </c>
      <c r="Q36" s="37">
        <f t="shared" si="12"/>
        <v>8.0964716461226439E-5</v>
      </c>
      <c r="R36" s="37">
        <f t="shared" si="12"/>
        <v>2.005698856321165E-4</v>
      </c>
      <c r="S36" s="37">
        <f t="shared" si="12"/>
        <v>2.1757412413798863E-5</v>
      </c>
      <c r="T36" s="37">
        <f t="shared" si="12"/>
        <v>4.6347893621728412E-8</v>
      </c>
      <c r="U36" s="37">
        <f t="shared" si="12"/>
        <v>5.9672736149902369E-5</v>
      </c>
    </row>
    <row r="37" spans="1:21" x14ac:dyDescent="0.2">
      <c r="B37" s="88"/>
      <c r="C37" s="37">
        <f t="shared" ref="C37:U37" si="13">IFERROR(C18/C$25*100,"--")</f>
        <v>0</v>
      </c>
      <c r="D37" s="37">
        <f t="shared" si="13"/>
        <v>0</v>
      </c>
      <c r="E37" s="37">
        <f t="shared" si="13"/>
        <v>0</v>
      </c>
      <c r="F37" s="37">
        <f t="shared" si="13"/>
        <v>0</v>
      </c>
      <c r="G37" s="37">
        <f t="shared" si="13"/>
        <v>0</v>
      </c>
      <c r="H37" s="37">
        <f t="shared" si="13"/>
        <v>9.5127492899319015E-5</v>
      </c>
      <c r="I37" s="37">
        <f t="shared" si="13"/>
        <v>2.5889337213824741E-4</v>
      </c>
      <c r="J37" s="37">
        <f t="shared" si="13"/>
        <v>2.1128733384463108E-5</v>
      </c>
      <c r="K37" s="37">
        <f t="shared" si="13"/>
        <v>8.0396999500133355E-5</v>
      </c>
      <c r="L37" s="37">
        <f t="shared" si="13"/>
        <v>0</v>
      </c>
      <c r="M37" s="37">
        <f t="shared" si="13"/>
        <v>2.1391407900702035E-5</v>
      </c>
      <c r="N37" s="37">
        <f t="shared" si="13"/>
        <v>1.3393200099395133E-4</v>
      </c>
      <c r="O37" s="37" t="str">
        <f t="shared" si="13"/>
        <v>--</v>
      </c>
      <c r="P37" s="37">
        <f t="shared" si="13"/>
        <v>7.0107853201153227E-5</v>
      </c>
      <c r="Q37" s="37">
        <f t="shared" si="13"/>
        <v>2.6264310195184536E-4</v>
      </c>
      <c r="R37" s="37">
        <f t="shared" si="13"/>
        <v>1.6077364297798172E-4</v>
      </c>
      <c r="S37" s="37">
        <f t="shared" si="13"/>
        <v>2.6610285816113861E-4</v>
      </c>
      <c r="T37" s="37">
        <f t="shared" si="13"/>
        <v>1.0392819926268271E-3</v>
      </c>
      <c r="U37" s="37">
        <f t="shared" si="13"/>
        <v>1.1012981044082998E-4</v>
      </c>
    </row>
    <row r="38" spans="1:21" x14ac:dyDescent="0.2">
      <c r="B38" s="88"/>
      <c r="C38" s="37">
        <f t="shared" ref="C38:U38" si="14">IFERROR(C19/C$25*100,"--")</f>
        <v>0</v>
      </c>
      <c r="D38" s="37">
        <f t="shared" si="14"/>
        <v>0</v>
      </c>
      <c r="E38" s="37">
        <f t="shared" si="14"/>
        <v>0</v>
      </c>
      <c r="F38" s="37">
        <f t="shared" si="14"/>
        <v>0</v>
      </c>
      <c r="G38" s="37">
        <f t="shared" si="14"/>
        <v>0</v>
      </c>
      <c r="H38" s="37">
        <f t="shared" si="14"/>
        <v>0</v>
      </c>
      <c r="I38" s="37">
        <f t="shared" si="14"/>
        <v>0</v>
      </c>
      <c r="J38" s="37">
        <f t="shared" si="14"/>
        <v>0</v>
      </c>
      <c r="K38" s="37">
        <f t="shared" si="14"/>
        <v>0</v>
      </c>
      <c r="L38" s="37">
        <f t="shared" si="14"/>
        <v>0</v>
      </c>
      <c r="M38" s="37">
        <f t="shared" si="14"/>
        <v>0</v>
      </c>
      <c r="N38" s="37">
        <f t="shared" si="14"/>
        <v>1.3187444193010216E-6</v>
      </c>
      <c r="O38" s="37" t="str">
        <f t="shared" si="14"/>
        <v>--</v>
      </c>
      <c r="P38" s="37">
        <f t="shared" si="14"/>
        <v>2.0351938038803592E-3</v>
      </c>
      <c r="Q38" s="37">
        <f t="shared" si="14"/>
        <v>8.2878822675263083E-3</v>
      </c>
      <c r="R38" s="37">
        <f t="shared" si="14"/>
        <v>4.1602635341474997E-3</v>
      </c>
      <c r="S38" s="37">
        <f t="shared" si="14"/>
        <v>4.1790265092510456E-3</v>
      </c>
      <c r="T38" s="37">
        <f t="shared" si="14"/>
        <v>3.7051896598018336E-3</v>
      </c>
      <c r="U38" s="37">
        <f t="shared" si="14"/>
        <v>2.0818551311075411E-3</v>
      </c>
    </row>
    <row r="39" spans="1:21" x14ac:dyDescent="0.2">
      <c r="B39" s="88"/>
      <c r="C39" s="37">
        <f t="shared" ref="C39:U39" si="15">IFERROR(C20/C$25*100,"--")</f>
        <v>0</v>
      </c>
      <c r="D39" s="37">
        <f t="shared" si="15"/>
        <v>0</v>
      </c>
      <c r="E39" s="37">
        <f t="shared" si="15"/>
        <v>0</v>
      </c>
      <c r="F39" s="37">
        <f t="shared" si="15"/>
        <v>0</v>
      </c>
      <c r="G39" s="37">
        <f t="shared" si="15"/>
        <v>0</v>
      </c>
      <c r="H39" s="37">
        <f t="shared" si="15"/>
        <v>0</v>
      </c>
      <c r="I39" s="37">
        <f t="shared" si="15"/>
        <v>0</v>
      </c>
      <c r="J39" s="37">
        <f t="shared" si="15"/>
        <v>0</v>
      </c>
      <c r="K39" s="37">
        <f t="shared" si="15"/>
        <v>0</v>
      </c>
      <c r="L39" s="37">
        <f t="shared" si="15"/>
        <v>0</v>
      </c>
      <c r="M39" s="37">
        <f t="shared" si="15"/>
        <v>0</v>
      </c>
      <c r="N39" s="37">
        <f t="shared" si="15"/>
        <v>4.7665460938591136E-6</v>
      </c>
      <c r="O39" s="37" t="str">
        <f t="shared" si="15"/>
        <v>--</v>
      </c>
      <c r="P39" s="37">
        <f t="shared" si="15"/>
        <v>7.2748628412527993E-6</v>
      </c>
      <c r="Q39" s="37">
        <f t="shared" si="15"/>
        <v>0</v>
      </c>
      <c r="R39" s="37">
        <f t="shared" si="15"/>
        <v>6.1380523055733219E-7</v>
      </c>
      <c r="S39" s="37">
        <f t="shared" si="15"/>
        <v>0</v>
      </c>
      <c r="T39" s="37">
        <f t="shared" si="15"/>
        <v>7.7246489369547342E-9</v>
      </c>
      <c r="U39" s="37">
        <f t="shared" si="15"/>
        <v>1.7869263788691019E-6</v>
      </c>
    </row>
    <row r="40" spans="1:21" x14ac:dyDescent="0.2">
      <c r="B40" s="88"/>
      <c r="C40" s="37">
        <f t="shared" ref="C40:U40" si="16">IFERROR(C21/C$25*100,"--")</f>
        <v>5.4165003911983848E-3</v>
      </c>
      <c r="D40" s="37">
        <f t="shared" si="16"/>
        <v>4.2424023066331647E-6</v>
      </c>
      <c r="E40" s="37">
        <f t="shared" si="16"/>
        <v>1.5792817802990299E-5</v>
      </c>
      <c r="F40" s="37">
        <f t="shared" si="16"/>
        <v>0</v>
      </c>
      <c r="G40" s="37">
        <f t="shared" si="16"/>
        <v>1.3506457040254232E-4</v>
      </c>
      <c r="H40" s="37">
        <f t="shared" si="16"/>
        <v>2.4895624863458144E-5</v>
      </c>
      <c r="I40" s="37">
        <f t="shared" si="16"/>
        <v>6.8996416560162854E-6</v>
      </c>
      <c r="J40" s="37">
        <f t="shared" si="16"/>
        <v>4.267668766941159E-5</v>
      </c>
      <c r="K40" s="37">
        <f t="shared" si="16"/>
        <v>3.8844343059690935E-4</v>
      </c>
      <c r="L40" s="37">
        <f t="shared" si="16"/>
        <v>3.1306144310601705E-4</v>
      </c>
      <c r="M40" s="37">
        <f t="shared" si="16"/>
        <v>1.8339834432800639E-3</v>
      </c>
      <c r="N40" s="37">
        <f t="shared" si="16"/>
        <v>2.4989412321405383E-3</v>
      </c>
      <c r="O40" s="37" t="str">
        <f t="shared" si="16"/>
        <v>--</v>
      </c>
      <c r="P40" s="37">
        <f t="shared" si="16"/>
        <v>3.9405749552214042E-3</v>
      </c>
      <c r="Q40" s="37">
        <f t="shared" si="16"/>
        <v>1.7979781805880564E-3</v>
      </c>
      <c r="R40" s="37">
        <f t="shared" si="16"/>
        <v>1.1854384311563725E-4</v>
      </c>
      <c r="S40" s="37">
        <f t="shared" si="16"/>
        <v>3.2233529137605213E-3</v>
      </c>
      <c r="T40" s="37">
        <f t="shared" si="16"/>
        <v>1.5033711761101305E-3</v>
      </c>
      <c r="U40" s="37">
        <f t="shared" si="16"/>
        <v>1.4661821080307752E-3</v>
      </c>
    </row>
    <row r="41" spans="1:21" x14ac:dyDescent="0.2">
      <c r="B41" s="88"/>
      <c r="C41" s="37">
        <f t="shared" ref="C41:U41" si="17">IFERROR(C22/C$25*100,"--")</f>
        <v>5.4165003911983848E-3</v>
      </c>
      <c r="D41" s="37">
        <f t="shared" si="17"/>
        <v>1.6460590242307689</v>
      </c>
      <c r="E41" s="37">
        <f t="shared" si="17"/>
        <v>2.5964708536266299E-3</v>
      </c>
      <c r="F41" s="37">
        <f t="shared" si="17"/>
        <v>0</v>
      </c>
      <c r="G41" s="37">
        <f t="shared" si="17"/>
        <v>1.3506457040254232E-4</v>
      </c>
      <c r="H41" s="37">
        <f t="shared" si="17"/>
        <v>7.9636049939170179E-4</v>
      </c>
      <c r="I41" s="37">
        <f t="shared" si="17"/>
        <v>2.1609390181574005E-2</v>
      </c>
      <c r="J41" s="37">
        <f t="shared" si="17"/>
        <v>0.16059516351898406</v>
      </c>
      <c r="K41" s="37">
        <f t="shared" si="17"/>
        <v>1.5068528711131015E-3</v>
      </c>
      <c r="L41" s="37">
        <f t="shared" si="17"/>
        <v>9.0932640459747219E-4</v>
      </c>
      <c r="M41" s="37">
        <f t="shared" si="17"/>
        <v>2.4213469388002155E-3</v>
      </c>
      <c r="N41" s="37">
        <f t="shared" si="17"/>
        <v>3.5663536201558576E-3</v>
      </c>
      <c r="O41" s="37" t="str">
        <f t="shared" si="17"/>
        <v>--</v>
      </c>
      <c r="P41" s="37">
        <f t="shared" si="17"/>
        <v>6.9788268476536986E-3</v>
      </c>
      <c r="Q41" s="37">
        <f t="shared" si="17"/>
        <v>1.1057953602786006E-2</v>
      </c>
      <c r="R41" s="37">
        <f t="shared" si="17"/>
        <v>5.5999906404667647E-3</v>
      </c>
      <c r="S41" s="37">
        <f t="shared" si="17"/>
        <v>8.9186052537125454E-3</v>
      </c>
      <c r="T41" s="37">
        <f t="shared" si="17"/>
        <v>8.542001765622852E-3</v>
      </c>
      <c r="U41" s="37">
        <f t="shared" si="17"/>
        <v>2.5740146363373996E-2</v>
      </c>
    </row>
    <row r="42" spans="1:21" x14ac:dyDescent="0.2">
      <c r="B42" s="35" t="s">
        <v>79</v>
      </c>
      <c r="C42" s="37">
        <f t="shared" ref="C42:U42" si="18">IFERROR(C23/C$25*100,"--")</f>
        <v>89.447420632507672</v>
      </c>
      <c r="D42" s="37">
        <f t="shared" si="18"/>
        <v>77.80421114951875</v>
      </c>
      <c r="E42" s="37">
        <f t="shared" si="18"/>
        <v>74.168172101121243</v>
      </c>
      <c r="F42" s="37">
        <f t="shared" si="18"/>
        <v>77.804489991060791</v>
      </c>
      <c r="G42" s="37">
        <f t="shared" si="18"/>
        <v>81.015176348816539</v>
      </c>
      <c r="H42" s="37">
        <f t="shared" si="18"/>
        <v>82.873304673765773</v>
      </c>
      <c r="I42" s="37">
        <f t="shared" si="18"/>
        <v>84.019636413605838</v>
      </c>
      <c r="J42" s="37">
        <f t="shared" si="18"/>
        <v>84.080278873188362</v>
      </c>
      <c r="K42" s="37">
        <f t="shared" si="18"/>
        <v>85.012616096701137</v>
      </c>
      <c r="L42" s="37">
        <f t="shared" si="18"/>
        <v>84.699794566395767</v>
      </c>
      <c r="M42" s="37">
        <f t="shared" si="18"/>
        <v>85.526506922758756</v>
      </c>
      <c r="N42" s="37">
        <f t="shared" si="18"/>
        <v>84.115695235677805</v>
      </c>
      <c r="O42" s="37">
        <f t="shared" si="18"/>
        <v>76.501766129575159</v>
      </c>
      <c r="P42" s="37">
        <f t="shared" si="18"/>
        <v>84.833478483409465</v>
      </c>
      <c r="Q42" s="37">
        <f t="shared" si="18"/>
        <v>83.377148706617476</v>
      </c>
      <c r="R42" s="37">
        <f t="shared" si="18"/>
        <v>81.810062638923426</v>
      </c>
      <c r="S42" s="37">
        <f t="shared" si="18"/>
        <v>79.531914806990173</v>
      </c>
      <c r="T42" s="37">
        <f t="shared" si="18"/>
        <v>78.998461377465716</v>
      </c>
      <c r="U42" s="37">
        <f t="shared" si="18"/>
        <v>83.767553312742393</v>
      </c>
    </row>
    <row r="43" spans="1:21" x14ac:dyDescent="0.2">
      <c r="B43" s="35" t="s">
        <v>80</v>
      </c>
      <c r="C43" s="37">
        <f t="shared" ref="C43:U43" si="19">IFERROR(C24/C$25*100,"--")</f>
        <v>10.55257936749233</v>
      </c>
      <c r="D43" s="37">
        <f t="shared" si="19"/>
        <v>22.195788850481261</v>
      </c>
      <c r="E43" s="37">
        <f t="shared" si="19"/>
        <v>25.83182789887876</v>
      </c>
      <c r="F43" s="37">
        <f t="shared" si="19"/>
        <v>22.195510008939216</v>
      </c>
      <c r="G43" s="37">
        <f t="shared" si="19"/>
        <v>18.984823651183458</v>
      </c>
      <c r="H43" s="37">
        <f t="shared" si="19"/>
        <v>17.12669532623422</v>
      </c>
      <c r="I43" s="37">
        <f t="shared" si="19"/>
        <v>15.980363586394169</v>
      </c>
      <c r="J43" s="37">
        <f t="shared" si="19"/>
        <v>15.919721126811639</v>
      </c>
      <c r="K43" s="37">
        <f t="shared" si="19"/>
        <v>14.98738390329885</v>
      </c>
      <c r="L43" s="37">
        <f t="shared" si="19"/>
        <v>15.300205433604233</v>
      </c>
      <c r="M43" s="37">
        <f t="shared" si="19"/>
        <v>14.473493077241246</v>
      </c>
      <c r="N43" s="37">
        <f t="shared" si="19"/>
        <v>15.884304764322183</v>
      </c>
      <c r="O43" s="37">
        <f t="shared" si="19"/>
        <v>23.498233870424837</v>
      </c>
      <c r="P43" s="37">
        <f t="shared" si="19"/>
        <v>15.166521516590539</v>
      </c>
      <c r="Q43" s="37">
        <f t="shared" si="19"/>
        <v>16.622851293382528</v>
      </c>
      <c r="R43" s="37">
        <f t="shared" si="19"/>
        <v>18.189937361076574</v>
      </c>
      <c r="S43" s="37">
        <f t="shared" si="19"/>
        <v>20.468085193009834</v>
      </c>
      <c r="T43" s="37">
        <f t="shared" si="19"/>
        <v>21.001538622534284</v>
      </c>
      <c r="U43" s="37">
        <f t="shared" si="19"/>
        <v>16.232446687257614</v>
      </c>
    </row>
    <row r="44" spans="1:21" x14ac:dyDescent="0.2">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8" t="s">
        <v>41</v>
      </c>
      <c r="C47" s="38" t="s">
        <v>28</v>
      </c>
      <c r="D47" s="39">
        <f>IFERROR(IF(C9=0,"--",(D9/C9)*100-100),"--")</f>
        <v>223.36161940951172</v>
      </c>
      <c r="E47" s="39">
        <f>IFERROR(IF(D9=0,"--",(E9/D9)*100-100),"--")</f>
        <v>0.72636922940066029</v>
      </c>
      <c r="F47" s="39">
        <f t="shared" ref="F47:T47" si="21">IFERROR(IF(E9=0,"--",(F9/E9)*100-100),"--")</f>
        <v>26.478953261010133</v>
      </c>
      <c r="G47" s="39">
        <f t="shared" si="21"/>
        <v>119.97164855279223</v>
      </c>
      <c r="H47" s="39">
        <f t="shared" si="21"/>
        <v>45.345800382044644</v>
      </c>
      <c r="I47" s="39">
        <f t="shared" si="21"/>
        <v>47.12589680793883</v>
      </c>
      <c r="J47" s="39">
        <f t="shared" si="21"/>
        <v>27.884268229234351</v>
      </c>
      <c r="K47" s="39">
        <f t="shared" si="21"/>
        <v>8.2940073458158281</v>
      </c>
      <c r="L47" s="39">
        <f t="shared" si="21"/>
        <v>60.661816332363713</v>
      </c>
      <c r="M47" s="39">
        <f t="shared" si="21"/>
        <v>31.256664022666854</v>
      </c>
      <c r="N47" s="39">
        <f t="shared" si="21"/>
        <v>9.9040503003287199</v>
      </c>
      <c r="O47" s="39">
        <f t="shared" si="21"/>
        <v>6.3918088767083532</v>
      </c>
      <c r="P47" s="39">
        <f t="shared" si="21"/>
        <v>6.3673506433616467E-2</v>
      </c>
      <c r="Q47" s="39">
        <f t="shared" si="21"/>
        <v>-1.515218870204464</v>
      </c>
      <c r="R47" s="39">
        <f t="shared" si="21"/>
        <v>4.2307096773126744</v>
      </c>
      <c r="S47" s="39">
        <f t="shared" si="21"/>
        <v>2.2148942974950359</v>
      </c>
      <c r="T47" s="39">
        <f t="shared" si="21"/>
        <v>-9.5554240700684403</v>
      </c>
      <c r="U47" s="39">
        <f>IFERROR(POWER(T9/C9,1/21)*100-100,"--")</f>
        <v>21.795067094997435</v>
      </c>
    </row>
    <row r="48" spans="1:21" x14ac:dyDescent="0.2">
      <c r="B48" s="88" t="s">
        <v>29</v>
      </c>
      <c r="C48" s="38" t="s">
        <v>28</v>
      </c>
      <c r="D48" s="39">
        <f t="shared" ref="D48:E48" si="22">IFERROR(IF(C10=0,"--",(D10/C10)*100-100),"--")</f>
        <v>94.044867567231819</v>
      </c>
      <c r="E48" s="39">
        <f t="shared" si="22"/>
        <v>61.182342601702857</v>
      </c>
      <c r="F48" s="39">
        <f t="shared" ref="F48:T48" si="23">IFERROR(IF(E10=0,"--",(F10/E10)*100-100),"--")</f>
        <v>23.86714254643752</v>
      </c>
      <c r="G48" s="39">
        <f t="shared" si="23"/>
        <v>83.780768322640796</v>
      </c>
      <c r="H48" s="39">
        <f t="shared" si="23"/>
        <v>-0.49300151249819635</v>
      </c>
      <c r="I48" s="39">
        <f t="shared" si="23"/>
        <v>37.208760056075477</v>
      </c>
      <c r="J48" s="39">
        <f t="shared" si="23"/>
        <v>46.929132724083132</v>
      </c>
      <c r="K48" s="39">
        <f t="shared" si="23"/>
        <v>19.851715753583449</v>
      </c>
      <c r="L48" s="39">
        <f t="shared" si="23"/>
        <v>91.405774610343485</v>
      </c>
      <c r="M48" s="39">
        <f t="shared" si="23"/>
        <v>31.431721851935919</v>
      </c>
      <c r="N48" s="39">
        <f t="shared" si="23"/>
        <v>0.83570544503832878</v>
      </c>
      <c r="O48" s="39">
        <f t="shared" si="23"/>
        <v>1.3921780029642008</v>
      </c>
      <c r="P48" s="39">
        <f t="shared" si="23"/>
        <v>1.2109609134967059E-3</v>
      </c>
      <c r="Q48" s="39">
        <f t="shared" si="23"/>
        <v>-28.224503847027648</v>
      </c>
      <c r="R48" s="39">
        <f t="shared" si="23"/>
        <v>-5.7356759499382974</v>
      </c>
      <c r="S48" s="39">
        <f t="shared" si="23"/>
        <v>-9.0286807767658246</v>
      </c>
      <c r="T48" s="39">
        <f t="shared" si="23"/>
        <v>-27.335713660181383</v>
      </c>
      <c r="U48" s="39">
        <f t="shared" ref="U48:U63" si="24">IFERROR(POWER(T10/C10,1/21)*100-100,"--")</f>
        <v>15.247879300765504</v>
      </c>
    </row>
    <row r="49" spans="1:21" x14ac:dyDescent="0.2">
      <c r="B49" s="88" t="s">
        <v>31</v>
      </c>
      <c r="C49" s="38" t="s">
        <v>28</v>
      </c>
      <c r="D49" s="39">
        <f t="shared" ref="D49:E49" si="25">IFERROR(IF(C11=0,"--",(D11/C11)*100-100),"--")</f>
        <v>230.92406826650563</v>
      </c>
      <c r="E49" s="39">
        <f t="shared" si="25"/>
        <v>17.615652931548695</v>
      </c>
      <c r="F49" s="39">
        <f t="shared" ref="F49:T49" si="26">IFERROR(IF(E11=0,"--",(F11/E11)*100-100),"--")</f>
        <v>140.83923985589922</v>
      </c>
      <c r="G49" s="39">
        <f t="shared" si="26"/>
        <v>318.62951503773678</v>
      </c>
      <c r="H49" s="39">
        <f t="shared" si="26"/>
        <v>66.884381433294095</v>
      </c>
      <c r="I49" s="39">
        <f t="shared" si="26"/>
        <v>65.515114356436015</v>
      </c>
      <c r="J49" s="39">
        <f t="shared" si="26"/>
        <v>24.741973873282603</v>
      </c>
      <c r="K49" s="39">
        <f t="shared" si="26"/>
        <v>6.5613252952341696</v>
      </c>
      <c r="L49" s="39">
        <f t="shared" si="26"/>
        <v>78.57187100161272</v>
      </c>
      <c r="M49" s="39">
        <f t="shared" si="26"/>
        <v>40.424116515834328</v>
      </c>
      <c r="N49" s="39">
        <f t="shared" si="26"/>
        <v>18.730380037728551</v>
      </c>
      <c r="O49" s="39">
        <f t="shared" si="26"/>
        <v>7.9522746074696045</v>
      </c>
      <c r="P49" s="39">
        <f t="shared" si="26"/>
        <v>-3.8783610644316013E-2</v>
      </c>
      <c r="Q49" s="39">
        <f t="shared" si="26"/>
        <v>20.858393945298829</v>
      </c>
      <c r="R49" s="39">
        <f t="shared" si="26"/>
        <v>1.633480974817374</v>
      </c>
      <c r="S49" s="39">
        <f t="shared" si="26"/>
        <v>-14.457554474636908</v>
      </c>
      <c r="T49" s="39">
        <f t="shared" si="26"/>
        <v>-7.7421058255906132</v>
      </c>
      <c r="U49" s="39">
        <f t="shared" si="24"/>
        <v>33.747437982483433</v>
      </c>
    </row>
    <row r="50" spans="1:21" x14ac:dyDescent="0.2">
      <c r="B50" s="88" t="s">
        <v>32</v>
      </c>
      <c r="C50" s="38" t="s">
        <v>28</v>
      </c>
      <c r="D50" s="39">
        <f t="shared" ref="D50:E50" si="27">IFERROR(IF(C12=0,"--",(D12/C12)*100-100),"--")</f>
        <v>-62.071467619276923</v>
      </c>
      <c r="E50" s="39">
        <f t="shared" si="27"/>
        <v>67.166531507925725</v>
      </c>
      <c r="F50" s="39">
        <f t="shared" ref="F50:T50" si="28">IFERROR(IF(E12=0,"--",(F12/E12)*100-100),"--")</f>
        <v>49.956396142377514</v>
      </c>
      <c r="G50" s="39">
        <f t="shared" si="28"/>
        <v>511.12050780900131</v>
      </c>
      <c r="H50" s="39">
        <f t="shared" si="28"/>
        <v>68.804941856523953</v>
      </c>
      <c r="I50" s="39">
        <f t="shared" si="28"/>
        <v>33.875740049486751</v>
      </c>
      <c r="J50" s="39">
        <f t="shared" si="28"/>
        <v>-2.4960911892238187</v>
      </c>
      <c r="K50" s="39">
        <f t="shared" si="28"/>
        <v>20.492404162328938</v>
      </c>
      <c r="L50" s="39">
        <f t="shared" si="28"/>
        <v>98.546325612334442</v>
      </c>
      <c r="M50" s="39">
        <f t="shared" si="28"/>
        <v>25.425741247062675</v>
      </c>
      <c r="N50" s="39">
        <f t="shared" si="28"/>
        <v>29.697938955708622</v>
      </c>
      <c r="O50" s="39">
        <f t="shared" si="28"/>
        <v>-100</v>
      </c>
      <c r="P50" s="39" t="str">
        <f t="shared" si="28"/>
        <v>--</v>
      </c>
      <c r="Q50" s="39">
        <f t="shared" si="28"/>
        <v>-25.160731639833969</v>
      </c>
      <c r="R50" s="39">
        <f t="shared" si="28"/>
        <v>-15.394358983984503</v>
      </c>
      <c r="S50" s="39">
        <f t="shared" si="28"/>
        <v>-4.9830003257854401</v>
      </c>
      <c r="T50" s="39">
        <f t="shared" si="28"/>
        <v>-16.902434872261068</v>
      </c>
      <c r="U50" s="39">
        <f t="shared" si="24"/>
        <v>18.470638221062941</v>
      </c>
    </row>
    <row r="51" spans="1:21" x14ac:dyDescent="0.2">
      <c r="B51" s="88" t="s">
        <v>34</v>
      </c>
      <c r="C51" s="38" t="s">
        <v>28</v>
      </c>
      <c r="D51" s="39">
        <f t="shared" ref="D51:E51" si="29">IFERROR(IF(C13=0,"--",(D13/C13)*100-100),"--")</f>
        <v>235.94577457532432</v>
      </c>
      <c r="E51" s="39">
        <f t="shared" si="29"/>
        <v>-13.555143412026453</v>
      </c>
      <c r="F51" s="39">
        <f t="shared" ref="F51:T51" si="30">IFERROR(IF(E13=0,"--",(F13/E13)*100-100),"--")</f>
        <v>8.8596462353590226</v>
      </c>
      <c r="G51" s="39">
        <f t="shared" si="30"/>
        <v>52.468104958316815</v>
      </c>
      <c r="H51" s="39">
        <f t="shared" si="30"/>
        <v>29.915810221017949</v>
      </c>
      <c r="I51" s="39">
        <f t="shared" si="30"/>
        <v>28.442074287508575</v>
      </c>
      <c r="J51" s="39">
        <f t="shared" si="30"/>
        <v>0.79370609298838701</v>
      </c>
      <c r="K51" s="39">
        <f t="shared" si="30"/>
        <v>5.3938081443944128</v>
      </c>
      <c r="L51" s="39">
        <f t="shared" si="30"/>
        <v>53.036391254401764</v>
      </c>
      <c r="M51" s="39">
        <f t="shared" si="30"/>
        <v>15.578151437725879</v>
      </c>
      <c r="N51" s="39">
        <f t="shared" si="30"/>
        <v>-0.8980153612267685</v>
      </c>
      <c r="O51" s="39">
        <f t="shared" si="30"/>
        <v>41.42537688527031</v>
      </c>
      <c r="P51" s="39">
        <f t="shared" si="30"/>
        <v>2.112996638075515E-3</v>
      </c>
      <c r="Q51" s="39">
        <f t="shared" si="30"/>
        <v>-18.946576010423797</v>
      </c>
      <c r="R51" s="39">
        <f t="shared" si="30"/>
        <v>4.1936154357229043</v>
      </c>
      <c r="S51" s="39">
        <f t="shared" si="30"/>
        <v>4.0240796750034633</v>
      </c>
      <c r="T51" s="39">
        <f t="shared" si="30"/>
        <v>3.4505636943612927</v>
      </c>
      <c r="U51" s="39">
        <f t="shared" si="24"/>
        <v>15.123461675893267</v>
      </c>
    </row>
    <row r="52" spans="1:21" x14ac:dyDescent="0.2">
      <c r="B52" s="88" t="s">
        <v>44</v>
      </c>
      <c r="C52" s="38" t="s">
        <v>28</v>
      </c>
      <c r="D52" s="39">
        <f t="shared" ref="D52:E52" si="31">IFERROR(IF(C14=0,"--",(D14/C14)*100-100),"--")</f>
        <v>5265608</v>
      </c>
      <c r="E52" s="39">
        <f t="shared" si="31"/>
        <v>-24.516022663365817</v>
      </c>
      <c r="F52" s="39">
        <f t="shared" ref="F52:T52" si="32">IFERROR(IF(E14=0,"--",(F14/E14)*100-100),"--")</f>
        <v>-29.195162230731</v>
      </c>
      <c r="G52" s="39">
        <f t="shared" si="32"/>
        <v>44.969634238718697</v>
      </c>
      <c r="H52" s="39">
        <f t="shared" si="32"/>
        <v>56.174115882125591</v>
      </c>
      <c r="I52" s="39">
        <f t="shared" si="32"/>
        <v>51.164969333647178</v>
      </c>
      <c r="J52" s="39">
        <f t="shared" si="32"/>
        <v>13.743349569321509</v>
      </c>
      <c r="K52" s="39">
        <f t="shared" si="32"/>
        <v>7.8523664523478089</v>
      </c>
      <c r="L52" s="39">
        <f t="shared" si="32"/>
        <v>144.59200246582645</v>
      </c>
      <c r="M52" s="39">
        <f t="shared" si="32"/>
        <v>94.334878804457958</v>
      </c>
      <c r="N52" s="39">
        <f t="shared" si="32"/>
        <v>-5.8902559082982151</v>
      </c>
      <c r="O52" s="39">
        <f t="shared" si="32"/>
        <v>4.4277856120129542</v>
      </c>
      <c r="P52" s="39">
        <f t="shared" si="32"/>
        <v>0.14113228018821644</v>
      </c>
      <c r="Q52" s="39">
        <f t="shared" si="32"/>
        <v>24.401584334798557</v>
      </c>
      <c r="R52" s="39">
        <f t="shared" si="32"/>
        <v>-9.4452530744877521</v>
      </c>
      <c r="S52" s="39">
        <f t="shared" si="32"/>
        <v>5.3814398619579435</v>
      </c>
      <c r="T52" s="39">
        <f t="shared" si="32"/>
        <v>17.965357998017708</v>
      </c>
      <c r="U52" s="39">
        <f t="shared" si="24"/>
        <v>90.729585161669746</v>
      </c>
    </row>
    <row r="53" spans="1:21" x14ac:dyDescent="0.2">
      <c r="B53" s="88"/>
      <c r="C53" s="38" t="s">
        <v>28</v>
      </c>
      <c r="D53" s="39">
        <f t="shared" ref="D53:E53" si="33">IFERROR(IF(C15=0,"--",(D15/C15)*100-100),"--")</f>
        <v>9938.9853983962548</v>
      </c>
      <c r="E53" s="39">
        <f t="shared" si="33"/>
        <v>-46.533102090696232</v>
      </c>
      <c r="F53" s="39">
        <f t="shared" ref="F53:T53" si="34">IFERROR(IF(E15=0,"--",(F15/E15)*100-100),"--")</f>
        <v>-23.12217444108208</v>
      </c>
      <c r="G53" s="39">
        <f t="shared" si="34"/>
        <v>103.64023613065893</v>
      </c>
      <c r="H53" s="39">
        <f t="shared" si="34"/>
        <v>52.454088447446992</v>
      </c>
      <c r="I53" s="39">
        <f t="shared" si="34"/>
        <v>79.881997161062145</v>
      </c>
      <c r="J53" s="39">
        <f t="shared" si="34"/>
        <v>35.973703272842414</v>
      </c>
      <c r="K53" s="39">
        <f t="shared" si="34"/>
        <v>14.797056819432044</v>
      </c>
      <c r="L53" s="39">
        <f t="shared" si="34"/>
        <v>2.8544658754238554</v>
      </c>
      <c r="M53" s="39">
        <f t="shared" si="34"/>
        <v>66.935202502542438</v>
      </c>
      <c r="N53" s="39">
        <f t="shared" si="34"/>
        <v>8.5220497724825179</v>
      </c>
      <c r="O53" s="39" t="str">
        <f t="shared" si="34"/>
        <v>--</v>
      </c>
      <c r="P53" s="39" t="str">
        <f t="shared" si="34"/>
        <v>--</v>
      </c>
      <c r="Q53" s="39">
        <f t="shared" si="34"/>
        <v>14.597245287558053</v>
      </c>
      <c r="R53" s="39">
        <f t="shared" si="34"/>
        <v>-8.0316265916386271</v>
      </c>
      <c r="S53" s="39">
        <f t="shared" si="34"/>
        <v>-9.3252253457577297</v>
      </c>
      <c r="T53" s="39">
        <f t="shared" si="34"/>
        <v>5.8937793646683474</v>
      </c>
      <c r="U53" s="39">
        <f t="shared" si="24"/>
        <v>36.828994411569425</v>
      </c>
    </row>
    <row r="54" spans="1:21" x14ac:dyDescent="0.2">
      <c r="B54" s="88"/>
      <c r="C54" s="38" t="s">
        <v>28</v>
      </c>
      <c r="D54" s="39" t="str">
        <f t="shared" ref="D54:E54" si="35">IFERROR(IF(C16=0,"--",(D16/C16)*100-100),"--")</f>
        <v>--</v>
      </c>
      <c r="E54" s="39">
        <f t="shared" si="35"/>
        <v>-99.831538075668092</v>
      </c>
      <c r="F54" s="39">
        <f t="shared" ref="F54:T54" si="36">IFERROR(IF(E16=0,"--",(F16/E16)*100-100),"--")</f>
        <v>-100</v>
      </c>
      <c r="G54" s="39" t="str">
        <f t="shared" si="36"/>
        <v>--</v>
      </c>
      <c r="H54" s="39" t="str">
        <f t="shared" si="36"/>
        <v>--</v>
      </c>
      <c r="I54" s="39">
        <f t="shared" si="36"/>
        <v>5038.2093871901352</v>
      </c>
      <c r="J54" s="39">
        <f t="shared" si="36"/>
        <v>837.7821070277115</v>
      </c>
      <c r="K54" s="39">
        <f t="shared" si="36"/>
        <v>-99.352710961085748</v>
      </c>
      <c r="L54" s="39">
        <f t="shared" si="36"/>
        <v>-8.3795614548241986</v>
      </c>
      <c r="M54" s="39">
        <f t="shared" si="36"/>
        <v>39.807129175014865</v>
      </c>
      <c r="N54" s="39">
        <f t="shared" si="36"/>
        <v>75.125592529016217</v>
      </c>
      <c r="O54" s="39" t="str">
        <f t="shared" si="36"/>
        <v>--</v>
      </c>
      <c r="P54" s="39" t="str">
        <f t="shared" si="36"/>
        <v>--</v>
      </c>
      <c r="Q54" s="39">
        <f t="shared" si="36"/>
        <v>-34.023089678803558</v>
      </c>
      <c r="R54" s="39">
        <f t="shared" si="36"/>
        <v>58.228013960524606</v>
      </c>
      <c r="S54" s="39">
        <f t="shared" si="36"/>
        <v>31.501723956216011</v>
      </c>
      <c r="T54" s="39">
        <f t="shared" si="36"/>
        <v>70.017575094888343</v>
      </c>
      <c r="U54" s="39" t="str">
        <f t="shared" si="24"/>
        <v>--</v>
      </c>
    </row>
    <row r="55" spans="1:21" x14ac:dyDescent="0.2">
      <c r="B55" s="88"/>
      <c r="C55" s="38" t="s">
        <v>28</v>
      </c>
      <c r="D55" s="39" t="str">
        <f t="shared" ref="D55:E55" si="37">IFERROR(IF(C17=0,"--",(D17/C17)*100-100),"--")</f>
        <v>--</v>
      </c>
      <c r="E55" s="39" t="str">
        <f t="shared" si="37"/>
        <v>--</v>
      </c>
      <c r="F55" s="39" t="str">
        <f t="shared" ref="F55:T55" si="38">IFERROR(IF(E17=0,"--",(F17/E17)*100-100),"--")</f>
        <v>--</v>
      </c>
      <c r="G55" s="39" t="str">
        <f t="shared" si="38"/>
        <v>--</v>
      </c>
      <c r="H55" s="39" t="str">
        <f t="shared" si="38"/>
        <v>--</v>
      </c>
      <c r="I55" s="39">
        <f t="shared" si="38"/>
        <v>-100</v>
      </c>
      <c r="J55" s="39" t="str">
        <f t="shared" si="38"/>
        <v>--</v>
      </c>
      <c r="K55" s="39" t="str">
        <f t="shared" si="38"/>
        <v>--</v>
      </c>
      <c r="L55" s="39">
        <f t="shared" si="38"/>
        <v>48.802395209580823</v>
      </c>
      <c r="M55" s="39">
        <f t="shared" si="38"/>
        <v>-100</v>
      </c>
      <c r="N55" s="39" t="str">
        <f t="shared" si="38"/>
        <v>--</v>
      </c>
      <c r="O55" s="39" t="str">
        <f t="shared" si="38"/>
        <v>--</v>
      </c>
      <c r="P55" s="39" t="str">
        <f t="shared" si="38"/>
        <v>--</v>
      </c>
      <c r="Q55" s="39" t="str">
        <f t="shared" si="38"/>
        <v>--</v>
      </c>
      <c r="R55" s="39">
        <f t="shared" si="38"/>
        <v>156.81923254738786</v>
      </c>
      <c r="S55" s="39">
        <f t="shared" si="38"/>
        <v>-88.860486048604855</v>
      </c>
      <c r="T55" s="39">
        <f t="shared" si="38"/>
        <v>-99.806076276664513</v>
      </c>
      <c r="U55" s="39" t="str">
        <f t="shared" si="24"/>
        <v>--</v>
      </c>
    </row>
    <row r="56" spans="1:21" x14ac:dyDescent="0.2">
      <c r="B56" s="88"/>
      <c r="C56" s="38" t="s">
        <v>28</v>
      </c>
      <c r="D56" s="39" t="str">
        <f t="shared" ref="D56:E56" si="39">IFERROR(IF(C18=0,"--",(D18/C18)*100-100),"--")</f>
        <v>--</v>
      </c>
      <c r="E56" s="39" t="str">
        <f t="shared" si="39"/>
        <v>--</v>
      </c>
      <c r="F56" s="39" t="str">
        <f t="shared" ref="F56:T56" si="40">IFERROR(IF(E18=0,"--",(F18/E18)*100-100),"--")</f>
        <v>--</v>
      </c>
      <c r="G56" s="39" t="str">
        <f t="shared" si="40"/>
        <v>--</v>
      </c>
      <c r="H56" s="39" t="str">
        <f t="shared" si="40"/>
        <v>--</v>
      </c>
      <c r="I56" s="39">
        <f t="shared" si="40"/>
        <v>289.84651711924442</v>
      </c>
      <c r="J56" s="39">
        <f t="shared" si="40"/>
        <v>-89.824348879466982</v>
      </c>
      <c r="K56" s="39">
        <f t="shared" si="40"/>
        <v>311.70634920634922</v>
      </c>
      <c r="L56" s="39">
        <f t="shared" si="40"/>
        <v>-100</v>
      </c>
      <c r="M56" s="39" t="str">
        <f t="shared" si="40"/>
        <v>--</v>
      </c>
      <c r="N56" s="39">
        <f t="shared" si="40"/>
        <v>602.45833333333337</v>
      </c>
      <c r="O56" s="39" t="str">
        <f t="shared" si="40"/>
        <v>--</v>
      </c>
      <c r="P56" s="39" t="str">
        <f t="shared" si="40"/>
        <v>--</v>
      </c>
      <c r="Q56" s="39">
        <f t="shared" si="40"/>
        <v>264.0448272283906</v>
      </c>
      <c r="R56" s="39">
        <f t="shared" si="40"/>
        <v>-36.539064504175819</v>
      </c>
      <c r="S56" s="39">
        <f t="shared" si="40"/>
        <v>69.964965864175355</v>
      </c>
      <c r="T56" s="39">
        <f t="shared" si="40"/>
        <v>255.54292962659548</v>
      </c>
      <c r="U56" s="39" t="str">
        <f t="shared" si="24"/>
        <v>--</v>
      </c>
    </row>
    <row r="57" spans="1:21" x14ac:dyDescent="0.2">
      <c r="B57" s="88"/>
      <c r="C57" s="38" t="s">
        <v>28</v>
      </c>
      <c r="D57" s="39" t="str">
        <f t="shared" ref="D57:E57" si="41">IFERROR(IF(C19=0,"--",(D19/C19)*100-100),"--")</f>
        <v>--</v>
      </c>
      <c r="E57" s="39" t="str">
        <f t="shared" si="41"/>
        <v>--</v>
      </c>
      <c r="F57" s="39" t="str">
        <f t="shared" ref="F57:T57" si="42">IFERROR(IF(E19=0,"--",(F19/E19)*100-100),"--")</f>
        <v>--</v>
      </c>
      <c r="G57" s="39" t="str">
        <f t="shared" si="42"/>
        <v>--</v>
      </c>
      <c r="H57" s="39" t="str">
        <f t="shared" si="42"/>
        <v>--</v>
      </c>
      <c r="I57" s="39" t="str">
        <f t="shared" si="42"/>
        <v>--</v>
      </c>
      <c r="J57" s="39" t="str">
        <f t="shared" si="42"/>
        <v>--</v>
      </c>
      <c r="K57" s="39" t="str">
        <f t="shared" si="42"/>
        <v>--</v>
      </c>
      <c r="L57" s="39" t="str">
        <f t="shared" si="42"/>
        <v>--</v>
      </c>
      <c r="M57" s="39" t="str">
        <f t="shared" si="42"/>
        <v>--</v>
      </c>
      <c r="N57" s="39" t="str">
        <f t="shared" si="42"/>
        <v>--</v>
      </c>
      <c r="O57" s="39" t="str">
        <f t="shared" si="42"/>
        <v>--</v>
      </c>
      <c r="P57" s="39" t="str">
        <f t="shared" si="42"/>
        <v>--</v>
      </c>
      <c r="Q57" s="39">
        <f t="shared" si="42"/>
        <v>295.7248612188435</v>
      </c>
      <c r="R57" s="39">
        <f t="shared" si="42"/>
        <v>-47.960287895594476</v>
      </c>
      <c r="S57" s="39">
        <f t="shared" si="42"/>
        <v>3.1523220190413497</v>
      </c>
      <c r="T57" s="39">
        <f t="shared" si="42"/>
        <v>-19.286997960543601</v>
      </c>
      <c r="U57" s="39" t="str">
        <f t="shared" si="24"/>
        <v>--</v>
      </c>
    </row>
    <row r="58" spans="1:21" x14ac:dyDescent="0.2">
      <c r="B58" s="88"/>
      <c r="C58" s="38" t="s">
        <v>28</v>
      </c>
      <c r="D58" s="39" t="str">
        <f t="shared" ref="D58:E58" si="43">IFERROR(IF(C20=0,"--",(D20/C20)*100-100),"--")</f>
        <v>--</v>
      </c>
      <c r="E58" s="39" t="str">
        <f t="shared" si="43"/>
        <v>--</v>
      </c>
      <c r="F58" s="39" t="str">
        <f t="shared" ref="F58:T58" si="44">IFERROR(IF(E20=0,"--",(F20/E20)*100-100),"--")</f>
        <v>--</v>
      </c>
      <c r="G58" s="39" t="str">
        <f t="shared" si="44"/>
        <v>--</v>
      </c>
      <c r="H58" s="39" t="str">
        <f t="shared" si="44"/>
        <v>--</v>
      </c>
      <c r="I58" s="39" t="str">
        <f t="shared" si="44"/>
        <v>--</v>
      </c>
      <c r="J58" s="39" t="str">
        <f t="shared" si="44"/>
        <v>--</v>
      </c>
      <c r="K58" s="39" t="str">
        <f t="shared" si="44"/>
        <v>--</v>
      </c>
      <c r="L58" s="39" t="str">
        <f t="shared" si="44"/>
        <v>--</v>
      </c>
      <c r="M58" s="39" t="str">
        <f t="shared" si="44"/>
        <v>--</v>
      </c>
      <c r="N58" s="39" t="str">
        <f t="shared" si="44"/>
        <v>--</v>
      </c>
      <c r="O58" s="39" t="str">
        <f t="shared" si="44"/>
        <v>--</v>
      </c>
      <c r="P58" s="39" t="str">
        <f t="shared" si="44"/>
        <v>--</v>
      </c>
      <c r="Q58" s="39">
        <f t="shared" si="44"/>
        <v>-100</v>
      </c>
      <c r="R58" s="39" t="str">
        <f t="shared" si="44"/>
        <v>--</v>
      </c>
      <c r="S58" s="39">
        <f t="shared" si="44"/>
        <v>-100</v>
      </c>
      <c r="T58" s="39" t="str">
        <f t="shared" si="44"/>
        <v>--</v>
      </c>
      <c r="U58" s="39" t="str">
        <f t="shared" si="24"/>
        <v>--</v>
      </c>
    </row>
    <row r="59" spans="1:21" x14ac:dyDescent="0.2">
      <c r="B59" s="88"/>
      <c r="C59" s="38" t="s">
        <v>28</v>
      </c>
      <c r="D59" s="39">
        <f t="shared" ref="D59:E59" si="45">IFERROR(IF(C21=0,"--",(D21/C21)*100-100),"--")</f>
        <v>-99.733238484794597</v>
      </c>
      <c r="E59" s="39">
        <f t="shared" si="45"/>
        <v>300</v>
      </c>
      <c r="F59" s="39">
        <f t="shared" ref="F59:T59" si="46">IFERROR(IF(E21=0,"--",(F21/E21)*100-100),"--")</f>
        <v>-100</v>
      </c>
      <c r="G59" s="39" t="str">
        <f t="shared" si="46"/>
        <v>--</v>
      </c>
      <c r="H59" s="39">
        <f t="shared" si="46"/>
        <v>-74.264705882352942</v>
      </c>
      <c r="I59" s="39">
        <f t="shared" si="46"/>
        <v>-60.300751879699241</v>
      </c>
      <c r="J59" s="39">
        <f t="shared" si="46"/>
        <v>671.21212121212125</v>
      </c>
      <c r="K59" s="39">
        <f t="shared" si="46"/>
        <v>884.82318271119846</v>
      </c>
      <c r="L59" s="39">
        <f t="shared" si="46"/>
        <v>34.546905391252324</v>
      </c>
      <c r="M59" s="39">
        <f t="shared" si="46"/>
        <v>662.70664986285124</v>
      </c>
      <c r="N59" s="39">
        <f t="shared" si="46"/>
        <v>52.87490948324043</v>
      </c>
      <c r="O59" s="39" t="str">
        <f t="shared" si="46"/>
        <v>--</v>
      </c>
      <c r="P59" s="39" t="str">
        <f t="shared" si="46"/>
        <v>--</v>
      </c>
      <c r="Q59" s="39">
        <f t="shared" si="46"/>
        <v>-55.661565159599022</v>
      </c>
      <c r="R59" s="39">
        <f t="shared" si="46"/>
        <v>-93.16478465074448</v>
      </c>
      <c r="S59" s="39">
        <f t="shared" si="46"/>
        <v>2692.2453703703704</v>
      </c>
      <c r="T59" s="39">
        <f t="shared" si="46"/>
        <v>-57.541314425961275</v>
      </c>
      <c r="U59" s="39">
        <f t="shared" si="24"/>
        <v>14.541113165092568</v>
      </c>
    </row>
    <row r="60" spans="1:21" x14ac:dyDescent="0.2">
      <c r="B60" s="88"/>
      <c r="C60" s="38" t="s">
        <v>28</v>
      </c>
      <c r="D60" s="39">
        <f t="shared" ref="D60:E60" si="47">IFERROR(IF(C22=0,"--",(D22/C22)*100-100),"--")</f>
        <v>103403.90361017251</v>
      </c>
      <c r="E60" s="39">
        <f t="shared" si="47"/>
        <v>-99.830507586351231</v>
      </c>
      <c r="F60" s="39">
        <f t="shared" ref="F60:T60" si="48">IFERROR(IF(E22=0,"--",(F22/E22)*100-100),"--")</f>
        <v>-100</v>
      </c>
      <c r="G60" s="39" t="str">
        <f t="shared" si="48"/>
        <v>--</v>
      </c>
      <c r="H60" s="39">
        <f t="shared" si="48"/>
        <v>723.21981424148612</v>
      </c>
      <c r="I60" s="39">
        <f t="shared" si="48"/>
        <v>3786.9734862730356</v>
      </c>
      <c r="J60" s="39">
        <f t="shared" si="48"/>
        <v>826.61564492155048</v>
      </c>
      <c r="K60" s="39">
        <f t="shared" si="48"/>
        <v>-98.984781379244367</v>
      </c>
      <c r="L60" s="39">
        <f t="shared" si="48"/>
        <v>0.74438816178552258</v>
      </c>
      <c r="M60" s="39">
        <f t="shared" si="48"/>
        <v>246.68010872755582</v>
      </c>
      <c r="N60" s="39">
        <f t="shared" si="48"/>
        <v>65.250568721425878</v>
      </c>
      <c r="O60" s="39" t="str">
        <f t="shared" si="48"/>
        <v>--</v>
      </c>
      <c r="P60" s="39" t="str">
        <f t="shared" si="48"/>
        <v>--</v>
      </c>
      <c r="Q60" s="39">
        <f t="shared" si="48"/>
        <v>53.97417093797921</v>
      </c>
      <c r="R60" s="39">
        <f t="shared" si="48"/>
        <v>-47.498688294851007</v>
      </c>
      <c r="S60" s="39">
        <f t="shared" si="48"/>
        <v>63.543905845215079</v>
      </c>
      <c r="T60" s="39">
        <f t="shared" si="48"/>
        <v>-12.809152661312908</v>
      </c>
      <c r="U60" s="39">
        <f t="shared" si="24"/>
        <v>24.419845698317303</v>
      </c>
    </row>
    <row r="61" spans="1:21" x14ac:dyDescent="0.2">
      <c r="B61" s="35" t="s">
        <v>79</v>
      </c>
      <c r="C61" s="38" t="s">
        <v>28</v>
      </c>
      <c r="D61" s="39">
        <f t="shared" ref="D61:E61" si="49">IFERROR(IF(C23=0,"--",(D23/C23)*100-100),"--")</f>
        <v>196.254793758392</v>
      </c>
      <c r="E61" s="39">
        <f t="shared" si="49"/>
        <v>2.4298857983211803</v>
      </c>
      <c r="F61" s="39">
        <f t="shared" ref="F61:T61" si="50">IFERROR(IF(E23=0,"--",(F23/E23)*100-100),"--")</f>
        <v>24.502785756145883</v>
      </c>
      <c r="G61" s="39">
        <f t="shared" si="50"/>
        <v>120.901763911069</v>
      </c>
      <c r="H61" s="39">
        <f t="shared" si="50"/>
        <v>42.822233960686162</v>
      </c>
      <c r="I61" s="39">
        <f t="shared" si="50"/>
        <v>45.226181333855493</v>
      </c>
      <c r="J61" s="39">
        <f t="shared" si="50"/>
        <v>24.773691309843727</v>
      </c>
      <c r="K61" s="39">
        <f t="shared" si="50"/>
        <v>9.398262464217396</v>
      </c>
      <c r="L61" s="39">
        <f t="shared" si="50"/>
        <v>66.330114898488063</v>
      </c>
      <c r="M61" s="39">
        <f t="shared" si="50"/>
        <v>31.464981022344489</v>
      </c>
      <c r="N61" s="39">
        <f t="shared" si="50"/>
        <v>10.344803230242576</v>
      </c>
      <c r="O61" s="39">
        <f t="shared" si="50"/>
        <v>-0.73176823891051868</v>
      </c>
      <c r="P61" s="39">
        <f t="shared" si="50"/>
        <v>10.944987954402663</v>
      </c>
      <c r="Q61" s="39">
        <f t="shared" si="50"/>
        <v>-4.4929791552952878</v>
      </c>
      <c r="R61" s="39">
        <f t="shared" si="50"/>
        <v>1.7225649011370194</v>
      </c>
      <c r="S61" s="39">
        <f t="shared" si="50"/>
        <v>-0.17037536347204707</v>
      </c>
      <c r="T61" s="39">
        <f t="shared" si="50"/>
        <v>-9.5756537488122291</v>
      </c>
      <c r="U61" s="39">
        <f t="shared" si="24"/>
        <v>21.03184542990526</v>
      </c>
    </row>
    <row r="62" spans="1:21" x14ac:dyDescent="0.2">
      <c r="B62" s="35" t="s">
        <v>80</v>
      </c>
      <c r="C62" s="38" t="s">
        <v>28</v>
      </c>
      <c r="D62" s="39">
        <f t="shared" ref="D62:E62" si="51">IFERROR(IF(C24=0,"--",(D24/C24)*100-100),"--")</f>
        <v>616.37770546758907</v>
      </c>
      <c r="E62" s="39">
        <f t="shared" si="51"/>
        <v>25.053764652755021</v>
      </c>
      <c r="F62" s="39">
        <f t="shared" ref="F62:T62" si="52">IFERROR(IF(E24=0,"--",(F24/E24)*100-100),"--")</f>
        <v>1.9769396545872269</v>
      </c>
      <c r="G62" s="39">
        <f t="shared" si="52"/>
        <v>81.459162022316008</v>
      </c>
      <c r="H62" s="39">
        <f t="shared" si="52"/>
        <v>25.954750190987809</v>
      </c>
      <c r="I62" s="39">
        <f t="shared" si="52"/>
        <v>33.657046956323512</v>
      </c>
      <c r="J62" s="39">
        <f t="shared" si="52"/>
        <v>24.210547867512048</v>
      </c>
      <c r="K62" s="39">
        <f t="shared" si="52"/>
        <v>1.8618508292603622</v>
      </c>
      <c r="L62" s="39">
        <f t="shared" si="52"/>
        <v>70.428939505854686</v>
      </c>
      <c r="M62" s="39">
        <f t="shared" si="52"/>
        <v>23.159467017355823</v>
      </c>
      <c r="N62" s="39">
        <f t="shared" si="52"/>
        <v>23.131858333540677</v>
      </c>
      <c r="O62" s="39">
        <f t="shared" si="52"/>
        <v>61.466664589853252</v>
      </c>
      <c r="P62" s="39">
        <f t="shared" si="52"/>
        <v>-35.425264279138929</v>
      </c>
      <c r="Q62" s="39">
        <f t="shared" si="52"/>
        <v>6.5062437380490223</v>
      </c>
      <c r="R62" s="39">
        <f t="shared" si="52"/>
        <v>13.444462059985483</v>
      </c>
      <c r="S62" s="39">
        <f t="shared" si="52"/>
        <v>15.550209471725537</v>
      </c>
      <c r="T62" s="39">
        <f t="shared" si="52"/>
        <v>-6.5924285390596822</v>
      </c>
      <c r="U62" s="39">
        <f t="shared" si="24"/>
        <v>25.806082721598031</v>
      </c>
    </row>
    <row r="63" spans="1:21" x14ac:dyDescent="0.2">
      <c r="B63" s="35" t="s">
        <v>81</v>
      </c>
      <c r="C63" s="38" t="s">
        <v>28</v>
      </c>
      <c r="D63" s="39">
        <f t="shared" ref="D63:E63" si="53">IFERROR(IF(C25=0,"--",(D25/C25)*100-100),"--")</f>
        <v>240.58859745752477</v>
      </c>
      <c r="E63" s="39">
        <f t="shared" si="53"/>
        <v>7.4514341786399996</v>
      </c>
      <c r="F63" s="39">
        <f t="shared" ref="F63:T63" si="54">IFERROR(IF(E25=0,"--",(F25/E25)*100-100),"--")</f>
        <v>18.683947958424966</v>
      </c>
      <c r="G63" s="39">
        <f t="shared" si="54"/>
        <v>112.14727726106477</v>
      </c>
      <c r="H63" s="39">
        <f t="shared" si="54"/>
        <v>39.619971912616961</v>
      </c>
      <c r="I63" s="39">
        <f t="shared" si="54"/>
        <v>43.244770937132984</v>
      </c>
      <c r="J63" s="39">
        <f t="shared" si="54"/>
        <v>24.683698940246174</v>
      </c>
      <c r="K63" s="39">
        <f t="shared" si="54"/>
        <v>8.1984867489636599</v>
      </c>
      <c r="L63" s="39">
        <f t="shared" si="54"/>
        <v>66.944421477916961</v>
      </c>
      <c r="M63" s="39">
        <f t="shared" si="54"/>
        <v>30.194220317264467</v>
      </c>
      <c r="N63" s="39">
        <f t="shared" si="54"/>
        <v>12.195536765401457</v>
      </c>
      <c r="O63" s="39">
        <f t="shared" si="54"/>
        <v>9.1480203902425359</v>
      </c>
      <c r="P63" s="39">
        <f t="shared" si="54"/>
        <v>4.8797638259159726E-2</v>
      </c>
      <c r="Q63" s="39">
        <f t="shared" si="54"/>
        <v>-2.8247796485184722</v>
      </c>
      <c r="R63" s="39">
        <f t="shared" si="54"/>
        <v>3.6710784346156231</v>
      </c>
      <c r="S63" s="39">
        <f t="shared" si="54"/>
        <v>2.6891891708453102</v>
      </c>
      <c r="T63" s="39">
        <f t="shared" si="54"/>
        <v>-8.9650446713807241</v>
      </c>
      <c r="U63" s="39">
        <f t="shared" si="24"/>
        <v>21.749914308759898</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opLeftCell="A22" zoomScale="55" zoomScaleNormal="55" workbookViewId="0">
      <selection activeCell="U67" sqref="U67"/>
    </sheetView>
  </sheetViews>
  <sheetFormatPr baseColWidth="10" defaultColWidth="10.85546875" defaultRowHeight="12.75" x14ac:dyDescent="0.2"/>
  <cols>
    <col min="1" max="1" width="10.85546875" style="1"/>
    <col min="2" max="2" width="16.7109375" style="1" customWidth="1"/>
    <col min="3" max="3" width="11.42578125" style="1" bestFit="1" customWidth="1"/>
    <col min="4" max="4" width="12.28515625" style="1" bestFit="1" customWidth="1"/>
    <col min="5" max="5" width="12.42578125" style="1" bestFit="1" customWidth="1"/>
    <col min="6" max="6" width="13.28515625" style="1" bestFit="1" customWidth="1"/>
    <col min="7" max="9" width="13.42578125" style="1" bestFit="1" customWidth="1"/>
    <col min="10" max="10" width="13.28515625" style="1" bestFit="1" customWidth="1"/>
    <col min="11" max="11" width="11.85546875" style="1" bestFit="1" customWidth="1"/>
    <col min="12" max="20" width="11.85546875" style="1" customWidth="1"/>
    <col min="21" max="21" width="14.42578125" style="1" bestFit="1" customWidth="1"/>
    <col min="22" max="16384" width="10.85546875" style="1"/>
  </cols>
  <sheetData>
    <row r="1" spans="1:22" x14ac:dyDescent="0.2">
      <c r="A1" s="5" t="s">
        <v>75</v>
      </c>
    </row>
    <row r="2" spans="1:22" x14ac:dyDescent="0.2">
      <c r="B2" s="110"/>
      <c r="C2" s="201" t="s">
        <v>161</v>
      </c>
      <c r="D2" s="201"/>
      <c r="E2" s="201"/>
      <c r="F2" s="201"/>
      <c r="G2" s="201"/>
      <c r="H2" s="201"/>
      <c r="I2" s="201"/>
      <c r="J2" s="201"/>
      <c r="K2" s="201"/>
      <c r="L2" s="201"/>
      <c r="M2" s="201"/>
      <c r="N2" s="201"/>
      <c r="O2" s="201"/>
      <c r="P2" s="201"/>
      <c r="Q2" s="201"/>
      <c r="R2" s="201"/>
      <c r="S2" s="201"/>
      <c r="T2" s="201"/>
      <c r="U2" s="201"/>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C4" s="201" t="s">
        <v>775</v>
      </c>
      <c r="D4" s="201"/>
      <c r="E4" s="201"/>
      <c r="F4" s="201"/>
      <c r="G4" s="201"/>
      <c r="H4" s="201"/>
      <c r="I4" s="201"/>
      <c r="J4" s="201"/>
      <c r="K4" s="201"/>
      <c r="L4" s="201"/>
      <c r="M4" s="201"/>
      <c r="N4" s="201"/>
      <c r="O4" s="201"/>
      <c r="P4" s="201"/>
      <c r="Q4" s="201"/>
      <c r="R4" s="201"/>
      <c r="S4" s="201"/>
      <c r="T4" s="201"/>
      <c r="U4" s="201"/>
      <c r="V4" s="110"/>
    </row>
    <row r="5" spans="1:22" ht="13.5" thickBot="1" x14ac:dyDescent="0.25">
      <c r="B5" s="123"/>
      <c r="C5" s="208" t="s">
        <v>116</v>
      </c>
      <c r="D5" s="208"/>
      <c r="E5" s="208"/>
      <c r="F5" s="208"/>
      <c r="G5" s="208"/>
      <c r="H5" s="208"/>
      <c r="I5" s="208"/>
      <c r="J5" s="208"/>
      <c r="K5" s="208"/>
      <c r="L5" s="208"/>
      <c r="M5" s="208"/>
      <c r="N5" s="208"/>
      <c r="O5" s="208"/>
      <c r="P5" s="208"/>
      <c r="Q5" s="208"/>
      <c r="R5" s="208"/>
      <c r="S5" s="208"/>
      <c r="T5" s="208"/>
      <c r="U5" s="208"/>
    </row>
    <row r="6" spans="1:22"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B9" s="1" t="s">
        <v>30</v>
      </c>
      <c r="C9" s="9">
        <v>10.316430499999999</v>
      </c>
      <c r="D9" s="9">
        <v>68.975717500000002</v>
      </c>
      <c r="E9" s="9">
        <v>104.175853</v>
      </c>
      <c r="F9" s="9">
        <v>228.18333100000001</v>
      </c>
      <c r="G9" s="9">
        <v>640.68401249999999</v>
      </c>
      <c r="H9" s="9">
        <v>935.22759550000001</v>
      </c>
      <c r="I9" s="9">
        <v>1344.7366480000001</v>
      </c>
      <c r="J9" s="9">
        <v>1862.7657455000001</v>
      </c>
      <c r="K9" s="9">
        <v>2130.6190135000002</v>
      </c>
      <c r="L9" s="166">
        <v>3577.9432139999999</v>
      </c>
      <c r="M9" s="166">
        <v>4574.9627220000002</v>
      </c>
      <c r="N9" s="166">
        <v>5256.7292770000004</v>
      </c>
      <c r="O9" s="166">
        <v>0</v>
      </c>
      <c r="P9" s="166">
        <v>5516.2388639999999</v>
      </c>
      <c r="Q9" s="166">
        <v>4925.2576650000001</v>
      </c>
      <c r="R9" s="166">
        <v>4958.9237080000003</v>
      </c>
      <c r="S9" s="166">
        <v>4703.8657050000002</v>
      </c>
      <c r="T9" s="166">
        <v>4032.380862</v>
      </c>
      <c r="U9" s="9">
        <f>(SUM(C9:N9)+P9+Q9+R9)</f>
        <v>36135.739797000002</v>
      </c>
    </row>
    <row r="10" spans="1:22" x14ac:dyDescent="0.2">
      <c r="B10" s="1" t="s">
        <v>760</v>
      </c>
      <c r="C10" s="9">
        <v>43.3345415</v>
      </c>
      <c r="D10" s="9">
        <v>152.63667799999999</v>
      </c>
      <c r="E10" s="9">
        <v>206.35230150000001</v>
      </c>
      <c r="F10" s="9">
        <v>380.0583555</v>
      </c>
      <c r="G10" s="9">
        <v>855.23981149999997</v>
      </c>
      <c r="H10" s="9">
        <v>1013.3027845</v>
      </c>
      <c r="I10" s="9">
        <v>1361.4763845</v>
      </c>
      <c r="J10" s="9">
        <v>1498.7996025</v>
      </c>
      <c r="K10" s="9">
        <v>1355.2564279999999</v>
      </c>
      <c r="L10" s="166">
        <v>2151.5965070000002</v>
      </c>
      <c r="M10" s="166">
        <v>2666.0495919999998</v>
      </c>
      <c r="N10" s="166">
        <v>3321.6981970000002</v>
      </c>
      <c r="O10" s="166">
        <v>0</v>
      </c>
      <c r="P10" s="166">
        <v>3202.4703599999998</v>
      </c>
      <c r="Q10" s="166">
        <v>3105.6883640000001</v>
      </c>
      <c r="R10" s="166">
        <v>3223.8092000000001</v>
      </c>
      <c r="S10" s="166">
        <v>2985.4307269999999</v>
      </c>
      <c r="T10" s="166">
        <v>2641.2225330000001</v>
      </c>
      <c r="U10" s="9">
        <f t="shared" ref="U10:U26" si="0">(SUM(C10:N10)+P10+Q10+R10)</f>
        <v>24537.7691075</v>
      </c>
    </row>
    <row r="11" spans="1:22" x14ac:dyDescent="0.2">
      <c r="B11" s="1" t="s">
        <v>758</v>
      </c>
      <c r="C11" s="9">
        <v>7.0945805000000002</v>
      </c>
      <c r="D11" s="9">
        <v>52.425000500000003</v>
      </c>
      <c r="E11" s="9">
        <v>75.990341000000001</v>
      </c>
      <c r="F11" s="9">
        <v>141.20752350000001</v>
      </c>
      <c r="G11" s="9">
        <v>303.306487</v>
      </c>
      <c r="H11" s="9">
        <v>388.46301399999999</v>
      </c>
      <c r="I11" s="9">
        <v>548.80605449999996</v>
      </c>
      <c r="J11" s="9">
        <v>696.94529050000006</v>
      </c>
      <c r="K11" s="9">
        <v>779.15580350000005</v>
      </c>
      <c r="L11" s="166">
        <v>1607.904432</v>
      </c>
      <c r="M11" s="166">
        <v>2066.2805210000001</v>
      </c>
      <c r="N11" s="166">
        <v>2522.8761159999999</v>
      </c>
      <c r="O11" s="166">
        <v>2991.0381560000001</v>
      </c>
      <c r="P11" s="166">
        <v>2993.384364</v>
      </c>
      <c r="Q11" s="166">
        <v>3368.8057100000001</v>
      </c>
      <c r="R11" s="166">
        <v>2871.2020389999998</v>
      </c>
      <c r="S11" s="166">
        <v>2180.2680329999998</v>
      </c>
      <c r="T11" s="166">
        <v>1785.130306</v>
      </c>
      <c r="U11" s="9">
        <f t="shared" si="0"/>
        <v>18423.847277000001</v>
      </c>
    </row>
    <row r="12" spans="1:22" x14ac:dyDescent="0.2">
      <c r="B12" s="1" t="s">
        <v>29</v>
      </c>
      <c r="C12" s="9">
        <v>66.108610499999998</v>
      </c>
      <c r="D12" s="9">
        <v>197.85721599999999</v>
      </c>
      <c r="E12" s="9">
        <v>242.89150699999999</v>
      </c>
      <c r="F12" s="9">
        <v>276.65226949999999</v>
      </c>
      <c r="G12" s="9">
        <v>368.76317349999999</v>
      </c>
      <c r="H12" s="9">
        <v>468.44648000000001</v>
      </c>
      <c r="I12" s="9">
        <v>563.3864155</v>
      </c>
      <c r="J12" s="9">
        <v>748.33768099999998</v>
      </c>
      <c r="K12" s="9">
        <v>769.07545649999997</v>
      </c>
      <c r="L12" s="166">
        <v>1318.965678</v>
      </c>
      <c r="M12" s="166">
        <v>1747.8279279999999</v>
      </c>
      <c r="N12" s="166">
        <v>1772.0536460000001</v>
      </c>
      <c r="O12" s="166">
        <v>1626.454688</v>
      </c>
      <c r="P12" s="166">
        <v>1627.9229379999999</v>
      </c>
      <c r="Q12" s="166">
        <v>1031.2803590000001</v>
      </c>
      <c r="R12" s="166">
        <v>985.12404500000002</v>
      </c>
      <c r="S12" s="166">
        <v>917.26668199999995</v>
      </c>
      <c r="T12" s="166">
        <v>809.933314</v>
      </c>
      <c r="U12" s="9">
        <f t="shared" si="0"/>
        <v>12184.693403499999</v>
      </c>
    </row>
    <row r="13" spans="1:22" x14ac:dyDescent="0.2">
      <c r="B13" s="1" t="s">
        <v>33</v>
      </c>
      <c r="C13" s="9">
        <v>1.62626</v>
      </c>
      <c r="D13" s="9">
        <v>17.584049499999999</v>
      </c>
      <c r="E13" s="9">
        <v>9.3837159999999997</v>
      </c>
      <c r="F13" s="9">
        <v>11.0995385</v>
      </c>
      <c r="G13" s="9">
        <v>30.574715000000001</v>
      </c>
      <c r="H13" s="9">
        <v>81.141589999999994</v>
      </c>
      <c r="I13" s="9">
        <v>125.3582505</v>
      </c>
      <c r="J13" s="9">
        <v>167.6968755</v>
      </c>
      <c r="K13" s="9">
        <v>148.39514500000001</v>
      </c>
      <c r="L13" s="166">
        <v>293.20335999999998</v>
      </c>
      <c r="M13" s="166">
        <v>279.70321200000001</v>
      </c>
      <c r="N13" s="166">
        <v>346.26037400000001</v>
      </c>
      <c r="O13" s="166">
        <v>170.45102199999999</v>
      </c>
      <c r="P13" s="166">
        <v>170.49059399999999</v>
      </c>
      <c r="Q13" s="166">
        <v>287.67668400000002</v>
      </c>
      <c r="R13" s="166">
        <v>399.07079099999999</v>
      </c>
      <c r="S13" s="166">
        <v>432.06796300000002</v>
      </c>
      <c r="T13" s="166">
        <v>377.35764899999998</v>
      </c>
      <c r="U13" s="9">
        <f t="shared" si="0"/>
        <v>2369.265155</v>
      </c>
    </row>
    <row r="14" spans="1:22" x14ac:dyDescent="0.2">
      <c r="B14" s="1" t="s">
        <v>34</v>
      </c>
      <c r="C14" s="9">
        <v>5.7165350000000004</v>
      </c>
      <c r="D14" s="9">
        <v>20.491315499999999</v>
      </c>
      <c r="E14" s="9">
        <v>16.839944500000001</v>
      </c>
      <c r="F14" s="9">
        <v>17.315752</v>
      </c>
      <c r="G14" s="9">
        <v>40.446929500000003</v>
      </c>
      <c r="H14" s="9">
        <v>37.641973999999998</v>
      </c>
      <c r="I14" s="9">
        <v>40.489140499999998</v>
      </c>
      <c r="J14" s="9">
        <v>42.393673</v>
      </c>
      <c r="K14" s="9">
        <v>48.056051500000002</v>
      </c>
      <c r="L14" s="166">
        <v>81.497388000000001</v>
      </c>
      <c r="M14" s="166">
        <v>116.84892600000001</v>
      </c>
      <c r="N14" s="166">
        <v>106.486367</v>
      </c>
      <c r="O14" s="166">
        <v>137.456534</v>
      </c>
      <c r="P14" s="166">
        <v>137.34850900000001</v>
      </c>
      <c r="Q14" s="166">
        <v>152.04368299999999</v>
      </c>
      <c r="R14" s="166">
        <v>143.57138399999999</v>
      </c>
      <c r="S14" s="166">
        <v>139.62859599999999</v>
      </c>
      <c r="T14" s="166">
        <v>129.24728099999999</v>
      </c>
      <c r="U14" s="9">
        <f t="shared" si="0"/>
        <v>1007.1875725</v>
      </c>
    </row>
    <row r="15" spans="1:22" x14ac:dyDescent="0.2">
      <c r="B15" s="1" t="s">
        <v>44</v>
      </c>
      <c r="C15" s="9">
        <v>2.3599999999999999E-4</v>
      </c>
      <c r="D15" s="9">
        <v>0.19976250000000001</v>
      </c>
      <c r="E15" s="9">
        <v>0.1049905</v>
      </c>
      <c r="F15" s="9">
        <v>0.285995</v>
      </c>
      <c r="G15" s="9">
        <v>0.31519799999999998</v>
      </c>
      <c r="H15" s="9">
        <v>0.57365200000000005</v>
      </c>
      <c r="I15" s="9">
        <v>1.3270725000000001</v>
      </c>
      <c r="J15" s="9">
        <v>1.1915100000000001</v>
      </c>
      <c r="K15" s="9">
        <v>1.7722009999999999</v>
      </c>
      <c r="L15" s="166">
        <v>1.9331069999999999</v>
      </c>
      <c r="M15" s="166">
        <v>1.423721</v>
      </c>
      <c r="N15" s="166">
        <v>2.5534500000000002</v>
      </c>
      <c r="O15" s="166">
        <v>1.8965970000000001</v>
      </c>
      <c r="P15" s="166">
        <v>1.9101109999999999</v>
      </c>
      <c r="Q15" s="166">
        <v>1.459365</v>
      </c>
      <c r="R15" s="166">
        <v>1.457314</v>
      </c>
      <c r="S15" s="166">
        <v>1.411184</v>
      </c>
      <c r="T15" s="166">
        <v>1.478836</v>
      </c>
      <c r="U15" s="9">
        <f t="shared" si="0"/>
        <v>16.507685500000001</v>
      </c>
    </row>
    <row r="16" spans="1:22" x14ac:dyDescent="0.2">
      <c r="B16" s="1" t="s">
        <v>792</v>
      </c>
      <c r="C16" s="9">
        <v>4.7199999999999998E-4</v>
      </c>
      <c r="D16" s="9">
        <v>0.39963199999999999</v>
      </c>
      <c r="E16" s="9">
        <v>0.25353700000000001</v>
      </c>
      <c r="F16" s="9">
        <v>0.91748600000000002</v>
      </c>
      <c r="G16" s="9">
        <v>1.051417</v>
      </c>
      <c r="H16" s="9">
        <v>1.444923</v>
      </c>
      <c r="I16" s="9">
        <v>4.3797959999999998</v>
      </c>
      <c r="J16" s="9">
        <v>3.6911230000000002</v>
      </c>
      <c r="K16" s="9">
        <v>4.058319</v>
      </c>
      <c r="L16" s="166">
        <v>2.7594639999999999</v>
      </c>
      <c r="M16" s="166">
        <v>2.6614589999999998</v>
      </c>
      <c r="N16" s="166">
        <v>3.1436440000000001</v>
      </c>
      <c r="O16" s="191" t="s">
        <v>28</v>
      </c>
      <c r="P16" s="166">
        <v>2.155653</v>
      </c>
      <c r="Q16" s="166">
        <v>1.8039339999999999</v>
      </c>
      <c r="R16" s="166">
        <v>1.824365</v>
      </c>
      <c r="S16" s="166">
        <v>1.7</v>
      </c>
      <c r="T16" s="166">
        <v>1.5465310000000001</v>
      </c>
      <c r="U16" s="9">
        <f t="shared" si="0"/>
        <v>30.545224000000005</v>
      </c>
    </row>
    <row r="17" spans="1:21" x14ac:dyDescent="0.2">
      <c r="B17" s="1" t="s">
        <v>793</v>
      </c>
      <c r="C17" s="9">
        <v>0</v>
      </c>
      <c r="D17" s="9">
        <v>0</v>
      </c>
      <c r="E17" s="9">
        <v>0</v>
      </c>
      <c r="F17" s="9">
        <v>1.1999999999999999E-3</v>
      </c>
      <c r="G17" s="9">
        <v>0</v>
      </c>
      <c r="H17" s="9">
        <v>3.2475999999999998E-2</v>
      </c>
      <c r="I17" s="9">
        <v>0.87312699999999999</v>
      </c>
      <c r="J17" s="9">
        <v>1.2157929999999999</v>
      </c>
      <c r="K17" s="9">
        <v>5.4079999999999996E-3</v>
      </c>
      <c r="L17" s="166">
        <v>4.0112000000000002E-2</v>
      </c>
      <c r="M17" s="166">
        <v>3.9269999999999999E-3</v>
      </c>
      <c r="N17" s="166">
        <v>1.37E-2</v>
      </c>
      <c r="O17" s="191" t="s">
        <v>28</v>
      </c>
      <c r="P17" s="166">
        <v>5.2909999999999997E-3</v>
      </c>
      <c r="Q17" s="166">
        <v>8.1101999999999994E-2</v>
      </c>
      <c r="R17" s="166">
        <v>3.0240000000000002E-3</v>
      </c>
      <c r="S17" s="166">
        <v>3.7887999999999998E-2</v>
      </c>
      <c r="T17" s="166">
        <v>5.5640000000000004E-3</v>
      </c>
      <c r="U17" s="9">
        <f t="shared" si="0"/>
        <v>2.2751600000000001</v>
      </c>
    </row>
    <row r="18" spans="1:21" x14ac:dyDescent="0.2">
      <c r="B18" s="1" t="s">
        <v>794</v>
      </c>
      <c r="C18" s="9">
        <v>0</v>
      </c>
      <c r="D18" s="9">
        <v>0</v>
      </c>
      <c r="E18" s="9">
        <v>0</v>
      </c>
      <c r="F18" s="9">
        <v>0</v>
      </c>
      <c r="G18" s="9">
        <v>0</v>
      </c>
      <c r="H18" s="9">
        <v>0</v>
      </c>
      <c r="I18" s="9">
        <v>0</v>
      </c>
      <c r="J18" s="9">
        <v>0</v>
      </c>
      <c r="K18" s="9">
        <v>0</v>
      </c>
      <c r="L18" s="166">
        <v>0</v>
      </c>
      <c r="M18" s="166">
        <v>0</v>
      </c>
      <c r="N18" s="166">
        <v>1.106E-3</v>
      </c>
      <c r="O18" s="191" t="s">
        <v>28</v>
      </c>
      <c r="P18" s="166">
        <v>0</v>
      </c>
      <c r="Q18" s="166">
        <v>0</v>
      </c>
      <c r="R18" s="166">
        <v>0</v>
      </c>
      <c r="S18" s="166">
        <v>0</v>
      </c>
      <c r="T18" s="166">
        <v>1.5150000000000001E-3</v>
      </c>
      <c r="U18" s="9">
        <f t="shared" si="0"/>
        <v>1.106E-3</v>
      </c>
    </row>
    <row r="19" spans="1:21" x14ac:dyDescent="0.2">
      <c r="B19" s="1" t="s">
        <v>795</v>
      </c>
      <c r="C19" s="9">
        <v>0</v>
      </c>
      <c r="D19" s="9">
        <v>0</v>
      </c>
      <c r="E19" s="9">
        <v>0</v>
      </c>
      <c r="F19" s="9">
        <v>0</v>
      </c>
      <c r="G19" s="9">
        <v>0</v>
      </c>
      <c r="H19" s="9">
        <v>0</v>
      </c>
      <c r="I19" s="9">
        <v>0</v>
      </c>
      <c r="J19" s="9">
        <v>0</v>
      </c>
      <c r="K19" s="9">
        <v>0</v>
      </c>
      <c r="L19" s="166">
        <v>0</v>
      </c>
      <c r="M19" s="166">
        <v>0</v>
      </c>
      <c r="N19" s="166">
        <v>4.2700000000000002E-4</v>
      </c>
      <c r="O19" s="191" t="s">
        <v>28</v>
      </c>
      <c r="P19" s="166">
        <v>0</v>
      </c>
      <c r="Q19" s="166">
        <v>0</v>
      </c>
      <c r="R19" s="166">
        <v>0</v>
      </c>
      <c r="S19" s="166">
        <v>0</v>
      </c>
      <c r="T19" s="166">
        <v>0</v>
      </c>
      <c r="U19" s="9">
        <f t="shared" si="0"/>
        <v>4.2700000000000002E-4</v>
      </c>
    </row>
    <row r="20" spans="1:21" x14ac:dyDescent="0.2">
      <c r="B20" s="1" t="s">
        <v>796</v>
      </c>
      <c r="C20" s="9">
        <v>0</v>
      </c>
      <c r="D20" s="9">
        <v>0</v>
      </c>
      <c r="E20" s="9">
        <v>0</v>
      </c>
      <c r="F20" s="9">
        <v>0</v>
      </c>
      <c r="G20" s="9">
        <v>3.1999999999999999E-5</v>
      </c>
      <c r="H20" s="9">
        <v>2.9589999999999998E-3</v>
      </c>
      <c r="I20" s="9">
        <v>2.101E-3</v>
      </c>
      <c r="J20" s="9">
        <v>0</v>
      </c>
      <c r="K20" s="9">
        <v>0</v>
      </c>
      <c r="L20" s="166">
        <v>0</v>
      </c>
      <c r="M20" s="166">
        <v>0</v>
      </c>
      <c r="N20" s="166">
        <v>0</v>
      </c>
      <c r="O20" s="191" t="s">
        <v>28</v>
      </c>
      <c r="P20" s="166">
        <v>0</v>
      </c>
      <c r="Q20" s="166">
        <v>1.2655E-2</v>
      </c>
      <c r="R20" s="166">
        <v>0</v>
      </c>
      <c r="S20" s="166">
        <v>0</v>
      </c>
      <c r="T20" s="166">
        <v>0</v>
      </c>
      <c r="U20" s="9">
        <f t="shared" si="0"/>
        <v>1.7746999999999999E-2</v>
      </c>
    </row>
    <row r="21" spans="1:21" x14ac:dyDescent="0.2">
      <c r="B21" s="1" t="s">
        <v>797</v>
      </c>
      <c r="C21" s="9">
        <v>0</v>
      </c>
      <c r="D21" s="9">
        <v>0</v>
      </c>
      <c r="E21" s="9">
        <v>0</v>
      </c>
      <c r="F21" s="9">
        <v>0</v>
      </c>
      <c r="G21" s="9">
        <v>1.0000000000000001E-5</v>
      </c>
      <c r="H21" s="9">
        <v>0</v>
      </c>
      <c r="I21" s="9">
        <v>0</v>
      </c>
      <c r="J21" s="9">
        <v>0</v>
      </c>
      <c r="K21" s="9">
        <v>0</v>
      </c>
      <c r="L21" s="166">
        <v>0</v>
      </c>
      <c r="M21" s="166">
        <v>0</v>
      </c>
      <c r="N21" s="166">
        <v>0</v>
      </c>
      <c r="O21" s="191" t="s">
        <v>28</v>
      </c>
      <c r="P21" s="166">
        <v>0</v>
      </c>
      <c r="Q21" s="166">
        <v>0</v>
      </c>
      <c r="R21" s="166">
        <v>0</v>
      </c>
      <c r="S21" s="166">
        <v>0</v>
      </c>
      <c r="T21" s="166">
        <v>0</v>
      </c>
      <c r="U21" s="9">
        <f t="shared" si="0"/>
        <v>1.0000000000000001E-5</v>
      </c>
    </row>
    <row r="22" spans="1:21" x14ac:dyDescent="0.2">
      <c r="B22" s="1" t="s">
        <v>798</v>
      </c>
      <c r="C22" s="9">
        <v>0</v>
      </c>
      <c r="D22" s="9">
        <v>0</v>
      </c>
      <c r="E22" s="9">
        <v>0</v>
      </c>
      <c r="F22" s="9">
        <v>0</v>
      </c>
      <c r="G22" s="9">
        <v>4.1799999999999997E-3</v>
      </c>
      <c r="H22" s="9">
        <v>0</v>
      </c>
      <c r="I22" s="9">
        <v>0</v>
      </c>
      <c r="J22" s="9">
        <v>0</v>
      </c>
      <c r="K22" s="9">
        <v>0</v>
      </c>
      <c r="L22" s="166">
        <v>0</v>
      </c>
      <c r="M22" s="166">
        <v>0</v>
      </c>
      <c r="N22" s="166">
        <v>0</v>
      </c>
      <c r="O22" s="191" t="s">
        <v>28</v>
      </c>
      <c r="P22" s="166">
        <v>0</v>
      </c>
      <c r="Q22" s="166">
        <v>0</v>
      </c>
      <c r="R22" s="166">
        <v>0</v>
      </c>
      <c r="S22" s="166">
        <v>0</v>
      </c>
      <c r="T22" s="166">
        <v>0</v>
      </c>
      <c r="U22" s="9">
        <f t="shared" si="0"/>
        <v>4.1799999999999997E-3</v>
      </c>
    </row>
    <row r="23" spans="1:21" x14ac:dyDescent="0.2">
      <c r="B23" s="1" t="s">
        <v>799</v>
      </c>
      <c r="C23" s="9">
        <v>0</v>
      </c>
      <c r="D23" s="9">
        <v>0</v>
      </c>
      <c r="E23" s="9">
        <v>0</v>
      </c>
      <c r="F23" s="9">
        <v>1.1999999999999999E-3</v>
      </c>
      <c r="G23" s="9">
        <v>4.2220000000000001E-3</v>
      </c>
      <c r="H23" s="9">
        <v>3.5434999999999994E-2</v>
      </c>
      <c r="I23" s="9">
        <v>0.87522800000000001</v>
      </c>
      <c r="J23" s="9">
        <v>1.2157929999999999</v>
      </c>
      <c r="K23" s="9">
        <v>5.4079999999999996E-3</v>
      </c>
      <c r="L23" s="166">
        <v>4.0112000000000002E-2</v>
      </c>
      <c r="M23" s="166">
        <v>3.9269999999999999E-3</v>
      </c>
      <c r="N23" s="166">
        <v>1.5233E-2</v>
      </c>
      <c r="O23" s="191" t="s">
        <v>28</v>
      </c>
      <c r="P23" s="166">
        <v>5.2909999999999997E-3</v>
      </c>
      <c r="Q23" s="166">
        <v>9.3756999999999993E-2</v>
      </c>
      <c r="R23" s="166">
        <v>3.0240000000000002E-3</v>
      </c>
      <c r="S23" s="166">
        <v>3.7887999999999998E-2</v>
      </c>
      <c r="T23" s="166">
        <v>7.0790000000000002E-3</v>
      </c>
      <c r="U23" s="9">
        <f t="shared" si="0"/>
        <v>2.2986300000000002</v>
      </c>
    </row>
    <row r="24" spans="1:21" x14ac:dyDescent="0.2">
      <c r="B24" s="35" t="s">
        <v>79</v>
      </c>
      <c r="C24" s="9">
        <f t="shared" ref="C24:K24" si="1">SUM(C9:C15)</f>
        <v>134.197194</v>
      </c>
      <c r="D24" s="9">
        <f t="shared" si="1"/>
        <v>510.16973949999999</v>
      </c>
      <c r="E24" s="9">
        <f t="shared" si="1"/>
        <v>655.73865350000005</v>
      </c>
      <c r="F24" s="9">
        <f t="shared" si="1"/>
        <v>1054.8027650000001</v>
      </c>
      <c r="G24" s="9">
        <f t="shared" si="1"/>
        <v>2239.3303269999997</v>
      </c>
      <c r="H24" s="9">
        <f t="shared" si="1"/>
        <v>2924.7970900000005</v>
      </c>
      <c r="I24" s="9">
        <f t="shared" si="1"/>
        <v>3985.5799659999998</v>
      </c>
      <c r="J24" s="9">
        <f t="shared" si="1"/>
        <v>5018.1303779999989</v>
      </c>
      <c r="K24" s="9">
        <f t="shared" si="1"/>
        <v>5232.3300989999998</v>
      </c>
      <c r="L24" s="9">
        <f t="shared" ref="L24:Q24" si="2">SUM(L9:L15)</f>
        <v>9033.0436860000009</v>
      </c>
      <c r="M24" s="9">
        <f t="shared" si="2"/>
        <v>11453.096622000001</v>
      </c>
      <c r="N24" s="9">
        <f t="shared" si="2"/>
        <v>13328.657426999998</v>
      </c>
      <c r="O24" s="9">
        <f t="shared" si="2"/>
        <v>4927.2969970000004</v>
      </c>
      <c r="P24" s="9">
        <f t="shared" si="2"/>
        <v>13649.765739999999</v>
      </c>
      <c r="Q24" s="9">
        <f t="shared" si="2"/>
        <v>12872.211830000002</v>
      </c>
      <c r="R24" s="9">
        <v>12583.158481</v>
      </c>
      <c r="S24" s="9">
        <v>11359.938889999999</v>
      </c>
      <c r="T24" s="9">
        <v>9776.7507810000006</v>
      </c>
      <c r="U24" s="9">
        <f t="shared" si="0"/>
        <v>94675.009998000009</v>
      </c>
    </row>
    <row r="25" spans="1:21" x14ac:dyDescent="0.2">
      <c r="B25" s="35" t="s">
        <v>80</v>
      </c>
      <c r="C25" s="9">
        <f>+C26-C24</f>
        <v>65.010931999999997</v>
      </c>
      <c r="D25" s="9">
        <f t="shared" ref="D25:Q25" si="3">+D26-D24</f>
        <v>281.83697549999999</v>
      </c>
      <c r="E25" s="9">
        <f t="shared" si="3"/>
        <v>311.4856135</v>
      </c>
      <c r="F25" s="9">
        <f t="shared" si="3"/>
        <v>209.7384834999998</v>
      </c>
      <c r="G25" s="9">
        <f t="shared" si="3"/>
        <v>301.57462750000013</v>
      </c>
      <c r="H25" s="9">
        <f t="shared" si="3"/>
        <v>359.54379399999971</v>
      </c>
      <c r="I25" s="9">
        <f t="shared" si="3"/>
        <v>370.93286350000062</v>
      </c>
      <c r="J25" s="9">
        <f t="shared" si="3"/>
        <v>367.07977550000123</v>
      </c>
      <c r="K25" s="9">
        <f t="shared" si="3"/>
        <v>306.96800200000325</v>
      </c>
      <c r="L25" s="9">
        <f t="shared" si="3"/>
        <v>435.71712400000251</v>
      </c>
      <c r="M25" s="9">
        <f t="shared" si="3"/>
        <v>626.47711399999935</v>
      </c>
      <c r="N25" s="9">
        <f t="shared" si="3"/>
        <v>708.88980100000117</v>
      </c>
      <c r="O25" s="9">
        <f t="shared" si="3"/>
        <v>4036.1720999999989</v>
      </c>
      <c r="P25" s="9">
        <f t="shared" si="3"/>
        <v>835.26082900000074</v>
      </c>
      <c r="Q25" s="9">
        <f t="shared" si="3"/>
        <v>775.47534199999791</v>
      </c>
      <c r="R25" s="9">
        <v>862.737255</v>
      </c>
      <c r="S25" s="9">
        <v>804.90375400000084</v>
      </c>
      <c r="T25" s="9">
        <v>576.33847699999933</v>
      </c>
      <c r="U25" s="9">
        <f t="shared" si="0"/>
        <v>6818.7285320000065</v>
      </c>
    </row>
    <row r="26" spans="1:21" x14ac:dyDescent="0.2">
      <c r="B26" s="35" t="s">
        <v>755</v>
      </c>
      <c r="C26" s="9">
        <v>199.20812599999999</v>
      </c>
      <c r="D26" s="9">
        <v>792.00671499999999</v>
      </c>
      <c r="E26" s="9">
        <v>967.22426700000005</v>
      </c>
      <c r="F26" s="9">
        <v>1264.5412484999999</v>
      </c>
      <c r="G26" s="9">
        <v>2540.9049544999998</v>
      </c>
      <c r="H26" s="9">
        <v>3284.3408840000002</v>
      </c>
      <c r="I26" s="9">
        <v>4356.5128295000004</v>
      </c>
      <c r="J26" s="9">
        <v>5385.2101535000002</v>
      </c>
      <c r="K26" s="9">
        <v>5539.298101000003</v>
      </c>
      <c r="L26" s="166">
        <v>9468.7608100000034</v>
      </c>
      <c r="M26" s="9">
        <v>12079.573736</v>
      </c>
      <c r="N26" s="9">
        <v>14037.547227999999</v>
      </c>
      <c r="O26" s="9">
        <v>8963.4690969999992</v>
      </c>
      <c r="P26" s="9">
        <v>14485.026569</v>
      </c>
      <c r="Q26" s="9">
        <v>13647.687172</v>
      </c>
      <c r="R26" s="166">
        <v>13445.895736</v>
      </c>
      <c r="S26" s="166">
        <v>12164.842644</v>
      </c>
      <c r="T26" s="166">
        <v>10353.089258</v>
      </c>
      <c r="U26" s="9">
        <f t="shared" si="0"/>
        <v>101493.73853000002</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30</v>
      </c>
      <c r="C29" s="37">
        <f>IFERROR(C9/C$26*100,"--")</f>
        <v>5.1787197174878292</v>
      </c>
      <c r="D29" s="37">
        <f t="shared" ref="D29:T29" si="4">IFERROR(D9/D$26*100,"--")</f>
        <v>8.7089814004922932</v>
      </c>
      <c r="E29" s="37">
        <f t="shared" si="4"/>
        <v>10.770599596629021</v>
      </c>
      <c r="F29" s="37">
        <f t="shared" si="4"/>
        <v>18.044751902768795</v>
      </c>
      <c r="G29" s="37">
        <f t="shared" si="4"/>
        <v>25.214796459243161</v>
      </c>
      <c r="H29" s="37">
        <f t="shared" si="4"/>
        <v>28.475351022668082</v>
      </c>
      <c r="I29" s="37">
        <f t="shared" si="4"/>
        <v>30.867271614447105</v>
      </c>
      <c r="J29" s="37">
        <f t="shared" si="4"/>
        <v>34.590400233300755</v>
      </c>
      <c r="K29" s="37">
        <f t="shared" si="4"/>
        <v>38.463700177380993</v>
      </c>
      <c r="L29" s="37">
        <f t="shared" si="4"/>
        <v>37.786815886417969</v>
      </c>
      <c r="M29" s="37">
        <f t="shared" si="4"/>
        <v>37.873544398057064</v>
      </c>
      <c r="N29" s="37">
        <f t="shared" si="4"/>
        <v>37.447633775469427</v>
      </c>
      <c r="O29" s="37">
        <f t="shared" si="4"/>
        <v>0</v>
      </c>
      <c r="P29" s="37">
        <f t="shared" si="4"/>
        <v>38.082352405245359</v>
      </c>
      <c r="Q29" s="37">
        <f t="shared" si="4"/>
        <v>36.088588512673454</v>
      </c>
      <c r="R29" s="37">
        <f t="shared" si="4"/>
        <v>36.880575347040605</v>
      </c>
      <c r="S29" s="37">
        <f t="shared" si="4"/>
        <v>38.667706954023465</v>
      </c>
      <c r="T29" s="37">
        <f t="shared" si="4"/>
        <v>38.948576231815196</v>
      </c>
      <c r="U29" s="37">
        <f t="shared" ref="U29" si="5">U9/U$26*100</f>
        <v>35.603910468150531</v>
      </c>
    </row>
    <row r="30" spans="1:21" x14ac:dyDescent="0.2">
      <c r="B30" s="1" t="s">
        <v>32</v>
      </c>
      <c r="C30" s="37">
        <f t="shared" ref="C30:T30" si="6">IFERROR(C10/C$26*100,"--")</f>
        <v>21.753400511382754</v>
      </c>
      <c r="D30" s="37">
        <f t="shared" si="6"/>
        <v>19.27214442872495</v>
      </c>
      <c r="E30" s="37">
        <f t="shared" si="6"/>
        <v>21.334483484376847</v>
      </c>
      <c r="F30" s="37">
        <f t="shared" si="6"/>
        <v>30.055038216493578</v>
      </c>
      <c r="G30" s="37">
        <f t="shared" si="6"/>
        <v>33.658866695716064</v>
      </c>
      <c r="H30" s="37">
        <f t="shared" si="6"/>
        <v>30.852546075116848</v>
      </c>
      <c r="I30" s="37">
        <f t="shared" si="6"/>
        <v>31.251517848881385</v>
      </c>
      <c r="J30" s="37">
        <f t="shared" si="6"/>
        <v>27.831775544096228</v>
      </c>
      <c r="K30" s="37">
        <f t="shared" si="6"/>
        <v>24.466212203949397</v>
      </c>
      <c r="L30" s="37">
        <f t="shared" si="6"/>
        <v>22.723105485225574</v>
      </c>
      <c r="M30" s="37">
        <f t="shared" si="6"/>
        <v>22.070725757934142</v>
      </c>
      <c r="N30" s="37">
        <f t="shared" si="6"/>
        <v>23.662952957866981</v>
      </c>
      <c r="O30" s="37">
        <f t="shared" si="6"/>
        <v>0</v>
      </c>
      <c r="P30" s="37">
        <f t="shared" si="6"/>
        <v>22.108833178488869</v>
      </c>
      <c r="Q30" s="37">
        <f t="shared" si="6"/>
        <v>22.756151462584242</v>
      </c>
      <c r="R30" s="37">
        <f t="shared" si="6"/>
        <v>23.976157954048261</v>
      </c>
      <c r="S30" s="37">
        <f t="shared" si="6"/>
        <v>24.54146604578143</v>
      </c>
      <c r="T30" s="37">
        <f t="shared" si="6"/>
        <v>25.51144365880053</v>
      </c>
      <c r="U30" s="37">
        <f t="shared" ref="U30" si="7">U10/U$26*100</f>
        <v>24.176633418865546</v>
      </c>
    </row>
    <row r="31" spans="1:21" x14ac:dyDescent="0.2">
      <c r="B31" s="1" t="s">
        <v>31</v>
      </c>
      <c r="C31" s="37">
        <f t="shared" ref="C31:T31" si="8">IFERROR(C11/C$26*100,"--")</f>
        <v>3.5613911151395508</v>
      </c>
      <c r="D31" s="37">
        <f t="shared" si="8"/>
        <v>6.619262123301568</v>
      </c>
      <c r="E31" s="37">
        <f t="shared" si="8"/>
        <v>7.8565378881255876</v>
      </c>
      <c r="F31" s="37">
        <f t="shared" si="8"/>
        <v>11.166699676068339</v>
      </c>
      <c r="G31" s="37">
        <f t="shared" si="8"/>
        <v>11.936947364474905</v>
      </c>
      <c r="H31" s="37">
        <f t="shared" si="8"/>
        <v>11.827731277603885</v>
      </c>
      <c r="I31" s="37">
        <f t="shared" si="8"/>
        <v>12.597370327565102</v>
      </c>
      <c r="J31" s="37">
        <f t="shared" si="8"/>
        <v>12.94184016285856</v>
      </c>
      <c r="K31" s="37">
        <f t="shared" si="8"/>
        <v>14.065966288388415</v>
      </c>
      <c r="L31" s="37">
        <f t="shared" si="8"/>
        <v>16.981149532279709</v>
      </c>
      <c r="M31" s="37">
        <f t="shared" si="8"/>
        <v>17.105574800557683</v>
      </c>
      <c r="N31" s="37">
        <f t="shared" si="8"/>
        <v>17.972342853228263</v>
      </c>
      <c r="O31" s="37">
        <f t="shared" si="8"/>
        <v>33.369202522280986</v>
      </c>
      <c r="P31" s="37">
        <f t="shared" si="8"/>
        <v>20.665370199639572</v>
      </c>
      <c r="Q31" s="37">
        <f t="shared" si="8"/>
        <v>24.684077730852021</v>
      </c>
      <c r="R31" s="37">
        <f t="shared" si="8"/>
        <v>21.353743144926018</v>
      </c>
      <c r="S31" s="37">
        <f t="shared" si="8"/>
        <v>17.922698195158009</v>
      </c>
      <c r="T31" s="37">
        <f t="shared" si="8"/>
        <v>17.242489285220842</v>
      </c>
      <c r="U31" s="37">
        <f t="shared" ref="U31" si="9">U11/U$26*100</f>
        <v>18.152693499958314</v>
      </c>
    </row>
    <row r="32" spans="1:21" x14ac:dyDescent="0.2">
      <c r="B32" s="1" t="s">
        <v>29</v>
      </c>
      <c r="C32" s="37">
        <f t="shared" ref="C32:T32" si="10">IFERROR(C12/C$26*100,"--")</f>
        <v>33.185699713876133</v>
      </c>
      <c r="D32" s="37">
        <f t="shared" si="10"/>
        <v>24.981759908437141</v>
      </c>
      <c r="E32" s="37">
        <f t="shared" si="10"/>
        <v>25.112222189520395</v>
      </c>
      <c r="F32" s="37">
        <f t="shared" si="10"/>
        <v>21.877678551661734</v>
      </c>
      <c r="G32" s="37">
        <f t="shared" si="10"/>
        <v>14.513064443709794</v>
      </c>
      <c r="H32" s="37">
        <f t="shared" si="10"/>
        <v>14.263028611983749</v>
      </c>
      <c r="I32" s="37">
        <f t="shared" si="10"/>
        <v>12.93204995713648</v>
      </c>
      <c r="J32" s="37">
        <f t="shared" si="10"/>
        <v>13.896164860226193</v>
      </c>
      <c r="K32" s="37">
        <f t="shared" si="10"/>
        <v>13.883987510279679</v>
      </c>
      <c r="L32" s="37">
        <f t="shared" si="10"/>
        <v>13.929654623940168</v>
      </c>
      <c r="M32" s="37">
        <f t="shared" si="10"/>
        <v>14.469284812518321</v>
      </c>
      <c r="N32" s="37">
        <f t="shared" si="10"/>
        <v>12.62367005587253</v>
      </c>
      <c r="O32" s="37">
        <f t="shared" si="10"/>
        <v>18.145370619332656</v>
      </c>
      <c r="P32" s="37">
        <f t="shared" si="10"/>
        <v>11.238660352090653</v>
      </c>
      <c r="Q32" s="37">
        <f t="shared" si="10"/>
        <v>7.5564478142187017</v>
      </c>
      <c r="R32" s="37">
        <f t="shared" si="10"/>
        <v>7.3265780453914422</v>
      </c>
      <c r="S32" s="37">
        <f t="shared" si="10"/>
        <v>7.5403086488128022</v>
      </c>
      <c r="T32" s="37">
        <f t="shared" si="10"/>
        <v>7.8231076137410041</v>
      </c>
      <c r="U32" s="37">
        <f t="shared" ref="U32" si="11">U12/U$26*100</f>
        <v>12.005364646113994</v>
      </c>
    </row>
    <row r="33" spans="1:21" x14ac:dyDescent="0.2">
      <c r="B33" s="1" t="s">
        <v>33</v>
      </c>
      <c r="C33" s="37">
        <f t="shared" ref="C33:T33" si="12">IFERROR(C13/C$26*100,"--")</f>
        <v>0.816362280321838</v>
      </c>
      <c r="D33" s="37">
        <f t="shared" si="12"/>
        <v>2.2201894462473084</v>
      </c>
      <c r="E33" s="37">
        <f t="shared" si="12"/>
        <v>0.97016962044439681</v>
      </c>
      <c r="F33" s="37">
        <f t="shared" si="12"/>
        <v>0.8777521898290217</v>
      </c>
      <c r="G33" s="37">
        <f t="shared" si="12"/>
        <v>1.2033002236408525</v>
      </c>
      <c r="H33" s="37">
        <f t="shared" si="12"/>
        <v>2.4705593257779506</v>
      </c>
      <c r="I33" s="37">
        <f t="shared" si="12"/>
        <v>2.87749067674357</v>
      </c>
      <c r="J33" s="37">
        <f t="shared" si="12"/>
        <v>3.1140265787215204</v>
      </c>
      <c r="K33" s="37">
        <f t="shared" si="12"/>
        <v>2.6789521396801232</v>
      </c>
      <c r="L33" s="37">
        <f t="shared" si="12"/>
        <v>3.0965336001554342</v>
      </c>
      <c r="M33" s="37">
        <f t="shared" si="12"/>
        <v>2.3155056470777438</v>
      </c>
      <c r="N33" s="37">
        <f t="shared" si="12"/>
        <v>2.4666729050024609</v>
      </c>
      <c r="O33" s="37">
        <f t="shared" si="12"/>
        <v>1.901618895044203</v>
      </c>
      <c r="P33" s="37">
        <f t="shared" si="12"/>
        <v>1.1770126425924126</v>
      </c>
      <c r="Q33" s="37">
        <f t="shared" si="12"/>
        <v>2.1078786491399515</v>
      </c>
      <c r="R33" s="37">
        <f t="shared" si="12"/>
        <v>2.9679747547910034</v>
      </c>
      <c r="S33" s="37">
        <f t="shared" si="12"/>
        <v>3.5517760125989515</v>
      </c>
      <c r="T33" s="37">
        <f t="shared" si="12"/>
        <v>3.6448797030162723</v>
      </c>
      <c r="U33" s="37">
        <f t="shared" ref="U33" si="13">U13/U$26*100</f>
        <v>2.334395391593227</v>
      </c>
    </row>
    <row r="34" spans="1:21" x14ac:dyDescent="0.2">
      <c r="B34" s="1" t="s">
        <v>34</v>
      </c>
      <c r="C34" s="37">
        <f t="shared" ref="C34:T34" si="14">IFERROR(C14/C$26*100,"--")</f>
        <v>2.8696294246550966</v>
      </c>
      <c r="D34" s="37">
        <f t="shared" si="14"/>
        <v>2.5872653743851148</v>
      </c>
      <c r="E34" s="37">
        <f t="shared" si="14"/>
        <v>1.7410589327159633</v>
      </c>
      <c r="F34" s="37">
        <f t="shared" si="14"/>
        <v>1.3693307371776098</v>
      </c>
      <c r="G34" s="37">
        <f t="shared" si="14"/>
        <v>1.5918316593608737</v>
      </c>
      <c r="H34" s="37">
        <f t="shared" si="14"/>
        <v>1.1461043579056209</v>
      </c>
      <c r="I34" s="37">
        <f t="shared" si="14"/>
        <v>0.92939334932813589</v>
      </c>
      <c r="J34" s="37">
        <f t="shared" si="14"/>
        <v>0.78722411552401816</v>
      </c>
      <c r="K34" s="37">
        <f t="shared" si="14"/>
        <v>0.86754766802177519</v>
      </c>
      <c r="L34" s="37">
        <f t="shared" si="14"/>
        <v>0.86069750451326454</v>
      </c>
      <c r="M34" s="37">
        <f t="shared" si="14"/>
        <v>0.96732656759039803</v>
      </c>
      <c r="N34" s="37">
        <f t="shared" si="14"/>
        <v>0.75858243089360322</v>
      </c>
      <c r="O34" s="37">
        <f t="shared" si="14"/>
        <v>1.5335193607796962</v>
      </c>
      <c r="P34" s="37">
        <f t="shared" si="14"/>
        <v>0.94821026627555649</v>
      </c>
      <c r="Q34" s="37">
        <f t="shared" si="14"/>
        <v>1.1140618998941982</v>
      </c>
      <c r="R34" s="37">
        <f t="shared" si="14"/>
        <v>1.0677710642631446</v>
      </c>
      <c r="S34" s="37">
        <f t="shared" si="14"/>
        <v>1.1478043743448523</v>
      </c>
      <c r="T34" s="37">
        <f t="shared" si="14"/>
        <v>1.2483933807498908</v>
      </c>
      <c r="U34" s="37">
        <f t="shared" ref="U34" si="15">U14/U$26*100</f>
        <v>0.99236424540839097</v>
      </c>
    </row>
    <row r="35" spans="1:21" x14ac:dyDescent="0.2">
      <c r="B35" s="1" t="s">
        <v>44</v>
      </c>
      <c r="C35" s="37">
        <f t="shared" ref="C35:T35" si="16">IFERROR(C15/C$26*100,"--")</f>
        <v>1.1846906285338982E-4</v>
      </c>
      <c r="D35" s="37">
        <f t="shared" si="16"/>
        <v>2.5222324030421888E-2</v>
      </c>
      <c r="E35" s="37">
        <f t="shared" si="16"/>
        <v>1.0854824840741925E-2</v>
      </c>
      <c r="F35" s="37">
        <f t="shared" si="16"/>
        <v>2.2616502256391204E-2</v>
      </c>
      <c r="G35" s="37">
        <f t="shared" si="16"/>
        <v>1.2404950426885398E-2</v>
      </c>
      <c r="H35" s="37">
        <f t="shared" si="16"/>
        <v>1.7466274673089019E-2</v>
      </c>
      <c r="I35" s="37">
        <f t="shared" si="16"/>
        <v>3.0461806310170078E-2</v>
      </c>
      <c r="J35" s="37">
        <f t="shared" si="16"/>
        <v>2.2125598928123616E-2</v>
      </c>
      <c r="K35" s="37">
        <f t="shared" si="16"/>
        <v>3.1993241159562549E-2</v>
      </c>
      <c r="L35" s="37">
        <f t="shared" si="16"/>
        <v>2.0415628177643228E-2</v>
      </c>
      <c r="M35" s="37">
        <f t="shared" si="16"/>
        <v>1.1786185763798711E-2</v>
      </c>
      <c r="N35" s="37">
        <f t="shared" si="16"/>
        <v>1.8190143609324857E-2</v>
      </c>
      <c r="O35" s="37">
        <f t="shared" si="16"/>
        <v>2.1159184903474213E-2</v>
      </c>
      <c r="P35" s="37">
        <f t="shared" si="16"/>
        <v>1.31867966613738E-2</v>
      </c>
      <c r="Q35" s="37">
        <f t="shared" si="16"/>
        <v>1.0693130503416554E-2</v>
      </c>
      <c r="R35" s="37">
        <f t="shared" si="16"/>
        <v>1.0838355648543309E-2</v>
      </c>
      <c r="S35" s="37">
        <f t="shared" si="16"/>
        <v>1.1600511747647067E-2</v>
      </c>
      <c r="T35" s="37">
        <f t="shared" si="16"/>
        <v>1.428400705477623E-2</v>
      </c>
      <c r="U35" s="37">
        <f t="shared" ref="U35" si="17">U15/U$26*100</f>
        <v>1.6264732917608094E-2</v>
      </c>
    </row>
    <row r="36" spans="1:21" x14ac:dyDescent="0.2">
      <c r="B36" s="1" t="s">
        <v>792</v>
      </c>
      <c r="C36" s="37">
        <f t="shared" ref="C36:T36" si="18">IFERROR(C16/C$26*100,"--")</f>
        <v>2.3693812570677964E-4</v>
      </c>
      <c r="D36" s="37">
        <f t="shared" si="18"/>
        <v>5.0458158047308979E-2</v>
      </c>
      <c r="E36" s="37">
        <f t="shared" si="18"/>
        <v>2.6212845215968922E-2</v>
      </c>
      <c r="F36" s="37">
        <f t="shared" si="18"/>
        <v>7.255484952256977E-2</v>
      </c>
      <c r="G36" s="37">
        <f t="shared" si="18"/>
        <v>4.1379627291367863E-2</v>
      </c>
      <c r="H36" s="37">
        <f t="shared" si="18"/>
        <v>4.3994306651879193E-2</v>
      </c>
      <c r="I36" s="37">
        <f t="shared" si="18"/>
        <v>0.10053444512644007</v>
      </c>
      <c r="J36" s="37">
        <f t="shared" si="18"/>
        <v>6.8541856209660371E-2</v>
      </c>
      <c r="K36" s="37">
        <f t="shared" si="18"/>
        <v>7.326413791067421E-2</v>
      </c>
      <c r="L36" s="37">
        <f t="shared" si="18"/>
        <v>2.9142820854506292E-2</v>
      </c>
      <c r="M36" s="37">
        <f t="shared" si="18"/>
        <v>2.2032722827530077E-2</v>
      </c>
      <c r="N36" s="37">
        <f t="shared" si="18"/>
        <v>2.2394539081083405E-2</v>
      </c>
      <c r="O36" s="37" t="str">
        <f t="shared" si="18"/>
        <v>--</v>
      </c>
      <c r="P36" s="37">
        <f t="shared" si="18"/>
        <v>1.4881940255556048E-2</v>
      </c>
      <c r="Q36" s="37">
        <f t="shared" si="18"/>
        <v>1.3217873308973586E-2</v>
      </c>
      <c r="R36" s="37">
        <f t="shared" si="18"/>
        <v>1.3568192374982134E-2</v>
      </c>
      <c r="S36" s="37">
        <f t="shared" si="18"/>
        <v>1.3974697821829056E-2</v>
      </c>
      <c r="T36" s="37">
        <f t="shared" si="18"/>
        <v>1.4937869861451937E-2</v>
      </c>
      <c r="U36" s="37">
        <f t="shared" ref="U36" si="19">U16/U$26*100</f>
        <v>3.0095673331583205E-2</v>
      </c>
    </row>
    <row r="37" spans="1:21" x14ac:dyDescent="0.2">
      <c r="B37" s="1" t="s">
        <v>793</v>
      </c>
      <c r="C37" s="37">
        <f t="shared" ref="C37:T37" si="20">IFERROR(C17/C$26*100,"--")</f>
        <v>0</v>
      </c>
      <c r="D37" s="37">
        <f t="shared" si="20"/>
        <v>0</v>
      </c>
      <c r="E37" s="37">
        <f t="shared" si="20"/>
        <v>0</v>
      </c>
      <c r="F37" s="37">
        <f t="shared" si="20"/>
        <v>9.4896074084055467E-5</v>
      </c>
      <c r="G37" s="37">
        <f t="shared" si="20"/>
        <v>0</v>
      </c>
      <c r="H37" s="37">
        <f t="shared" si="20"/>
        <v>9.8881331588356524E-4</v>
      </c>
      <c r="I37" s="37">
        <f t="shared" si="20"/>
        <v>2.0041878313490684E-2</v>
      </c>
      <c r="J37" s="37">
        <f t="shared" si="20"/>
        <v>2.2576519120796459E-2</v>
      </c>
      <c r="K37" s="37">
        <f t="shared" si="20"/>
        <v>9.7629697867744288E-5</v>
      </c>
      <c r="L37" s="37">
        <f t="shared" si="20"/>
        <v>4.236245988771575E-4</v>
      </c>
      <c r="M37" s="37">
        <f t="shared" si="20"/>
        <v>3.2509425297819962E-5</v>
      </c>
      <c r="N37" s="37">
        <f t="shared" si="20"/>
        <v>9.7595397383050568E-5</v>
      </c>
      <c r="O37" s="37" t="str">
        <f t="shared" si="20"/>
        <v>--</v>
      </c>
      <c r="P37" s="37">
        <f t="shared" si="20"/>
        <v>3.6527375181509752E-5</v>
      </c>
      <c r="Q37" s="37">
        <f t="shared" si="20"/>
        <v>5.9425453542334456E-4</v>
      </c>
      <c r="R37" s="37">
        <f t="shared" si="20"/>
        <v>2.2490134234073763E-5</v>
      </c>
      <c r="S37" s="37">
        <f t="shared" si="20"/>
        <v>3.1145491239615246E-4</v>
      </c>
      <c r="T37" s="37">
        <f t="shared" si="20"/>
        <v>5.3742413122736353E-5</v>
      </c>
      <c r="U37" s="37">
        <f t="shared" ref="U37" si="21">U17/U$26*100</f>
        <v>2.241675233322396E-3</v>
      </c>
    </row>
    <row r="38" spans="1:21" x14ac:dyDescent="0.2">
      <c r="B38" s="1" t="s">
        <v>794</v>
      </c>
      <c r="C38" s="37">
        <f t="shared" ref="C38:T38" si="22">IFERROR(C18/C$26*100,"--")</f>
        <v>0</v>
      </c>
      <c r="D38" s="37">
        <f t="shared" si="22"/>
        <v>0</v>
      </c>
      <c r="E38" s="37">
        <f t="shared" si="22"/>
        <v>0</v>
      </c>
      <c r="F38" s="37">
        <f t="shared" si="22"/>
        <v>0</v>
      </c>
      <c r="G38" s="37">
        <f t="shared" si="22"/>
        <v>0</v>
      </c>
      <c r="H38" s="37">
        <f t="shared" si="22"/>
        <v>0</v>
      </c>
      <c r="I38" s="37">
        <f t="shared" si="22"/>
        <v>0</v>
      </c>
      <c r="J38" s="37">
        <f t="shared" si="22"/>
        <v>0</v>
      </c>
      <c r="K38" s="37">
        <f t="shared" si="22"/>
        <v>0</v>
      </c>
      <c r="L38" s="37">
        <f t="shared" si="22"/>
        <v>0</v>
      </c>
      <c r="M38" s="37">
        <f t="shared" si="22"/>
        <v>0</v>
      </c>
      <c r="N38" s="37">
        <f t="shared" si="22"/>
        <v>7.8788693069820385E-6</v>
      </c>
      <c r="O38" s="37" t="str">
        <f t="shared" si="22"/>
        <v>--</v>
      </c>
      <c r="P38" s="37">
        <f t="shared" si="22"/>
        <v>0</v>
      </c>
      <c r="Q38" s="37">
        <f t="shared" si="22"/>
        <v>0</v>
      </c>
      <c r="R38" s="37">
        <f t="shared" si="22"/>
        <v>0</v>
      </c>
      <c r="S38" s="37">
        <f t="shared" si="22"/>
        <v>0</v>
      </c>
      <c r="T38" s="37">
        <f t="shared" si="22"/>
        <v>1.4633313422168509E-5</v>
      </c>
      <c r="U38" s="37">
        <f t="shared" ref="U38" si="23">U18/U$26*100</f>
        <v>1.089722396690593E-6</v>
      </c>
    </row>
    <row r="39" spans="1:21" x14ac:dyDescent="0.2">
      <c r="B39" s="1" t="s">
        <v>795</v>
      </c>
      <c r="C39" s="37">
        <f t="shared" ref="C39:T39" si="24">IFERROR(C19/C$26*100,"--")</f>
        <v>0</v>
      </c>
      <c r="D39" s="37">
        <f t="shared" si="24"/>
        <v>0</v>
      </c>
      <c r="E39" s="37">
        <f t="shared" si="24"/>
        <v>0</v>
      </c>
      <c r="F39" s="37">
        <f t="shared" si="24"/>
        <v>0</v>
      </c>
      <c r="G39" s="37">
        <f t="shared" si="24"/>
        <v>0</v>
      </c>
      <c r="H39" s="37">
        <f t="shared" si="24"/>
        <v>0</v>
      </c>
      <c r="I39" s="37">
        <f t="shared" si="24"/>
        <v>0</v>
      </c>
      <c r="J39" s="37">
        <f t="shared" si="24"/>
        <v>0</v>
      </c>
      <c r="K39" s="37">
        <f t="shared" si="24"/>
        <v>0</v>
      </c>
      <c r="L39" s="37">
        <f t="shared" si="24"/>
        <v>0</v>
      </c>
      <c r="M39" s="37">
        <f t="shared" si="24"/>
        <v>0</v>
      </c>
      <c r="N39" s="37">
        <f t="shared" si="24"/>
        <v>3.0418419476323059E-6</v>
      </c>
      <c r="O39" s="37" t="str">
        <f t="shared" si="24"/>
        <v>--</v>
      </c>
      <c r="P39" s="37">
        <f t="shared" si="24"/>
        <v>0</v>
      </c>
      <c r="Q39" s="37">
        <f t="shared" si="24"/>
        <v>0</v>
      </c>
      <c r="R39" s="37">
        <f t="shared" si="24"/>
        <v>0</v>
      </c>
      <c r="S39" s="37">
        <f t="shared" si="24"/>
        <v>0</v>
      </c>
      <c r="T39" s="37">
        <f t="shared" si="24"/>
        <v>0</v>
      </c>
      <c r="U39" s="37">
        <f t="shared" ref="U39" si="25">U19/U$26*100</f>
        <v>4.2071560884889984E-7</v>
      </c>
    </row>
    <row r="40" spans="1:21" x14ac:dyDescent="0.2">
      <c r="B40" s="1" t="s">
        <v>796</v>
      </c>
      <c r="C40" s="37">
        <f t="shared" ref="C40:T40" si="26">IFERROR(C20/C$26*100,"--")</f>
        <v>0</v>
      </c>
      <c r="D40" s="37">
        <f t="shared" si="26"/>
        <v>0</v>
      </c>
      <c r="E40" s="37">
        <f t="shared" si="26"/>
        <v>0</v>
      </c>
      <c r="F40" s="37">
        <f t="shared" si="26"/>
        <v>0</v>
      </c>
      <c r="G40" s="37">
        <f t="shared" si="26"/>
        <v>1.2593938212181956E-6</v>
      </c>
      <c r="H40" s="37">
        <f t="shared" si="26"/>
        <v>9.0094180370103126E-5</v>
      </c>
      <c r="I40" s="37">
        <f t="shared" si="26"/>
        <v>4.8226645535694041E-5</v>
      </c>
      <c r="J40" s="37">
        <f t="shared" si="26"/>
        <v>0</v>
      </c>
      <c r="K40" s="37">
        <f t="shared" si="26"/>
        <v>0</v>
      </c>
      <c r="L40" s="37">
        <f t="shared" si="26"/>
        <v>0</v>
      </c>
      <c r="M40" s="37">
        <f t="shared" si="26"/>
        <v>0</v>
      </c>
      <c r="N40" s="37">
        <f t="shared" si="26"/>
        <v>0</v>
      </c>
      <c r="O40" s="37" t="str">
        <f t="shared" si="26"/>
        <v>--</v>
      </c>
      <c r="P40" s="37">
        <f t="shared" si="26"/>
        <v>0</v>
      </c>
      <c r="Q40" s="37">
        <f t="shared" si="26"/>
        <v>9.2726334070459738E-5</v>
      </c>
      <c r="R40" s="37">
        <f t="shared" si="26"/>
        <v>0</v>
      </c>
      <c r="S40" s="37">
        <f t="shared" si="26"/>
        <v>0</v>
      </c>
      <c r="T40" s="37">
        <f t="shared" si="26"/>
        <v>0</v>
      </c>
      <c r="U40" s="37">
        <f t="shared" ref="U40" si="27">U20/U$26*100</f>
        <v>1.7485807752321837E-5</v>
      </c>
    </row>
    <row r="41" spans="1:21" x14ac:dyDescent="0.2">
      <c r="B41" s="1" t="s">
        <v>797</v>
      </c>
      <c r="C41" s="37">
        <f t="shared" ref="C41:T41" si="28">IFERROR(C21/C$26*100,"--")</f>
        <v>0</v>
      </c>
      <c r="D41" s="37">
        <f t="shared" si="28"/>
        <v>0</v>
      </c>
      <c r="E41" s="37">
        <f t="shared" si="28"/>
        <v>0</v>
      </c>
      <c r="F41" s="37">
        <f t="shared" si="28"/>
        <v>0</v>
      </c>
      <c r="G41" s="37">
        <f t="shared" si="28"/>
        <v>3.9356056913068616E-7</v>
      </c>
      <c r="H41" s="37">
        <f t="shared" si="28"/>
        <v>0</v>
      </c>
      <c r="I41" s="37">
        <f t="shared" si="28"/>
        <v>0</v>
      </c>
      <c r="J41" s="37">
        <f t="shared" si="28"/>
        <v>0</v>
      </c>
      <c r="K41" s="37">
        <f t="shared" si="28"/>
        <v>0</v>
      </c>
      <c r="L41" s="37">
        <f t="shared" si="28"/>
        <v>0</v>
      </c>
      <c r="M41" s="37">
        <f t="shared" si="28"/>
        <v>0</v>
      </c>
      <c r="N41" s="37">
        <f t="shared" si="28"/>
        <v>0</v>
      </c>
      <c r="O41" s="37" t="str">
        <f t="shared" si="28"/>
        <v>--</v>
      </c>
      <c r="P41" s="37">
        <f t="shared" si="28"/>
        <v>0</v>
      </c>
      <c r="Q41" s="37">
        <f t="shared" si="28"/>
        <v>0</v>
      </c>
      <c r="R41" s="37">
        <f t="shared" si="28"/>
        <v>0</v>
      </c>
      <c r="S41" s="37">
        <f t="shared" si="28"/>
        <v>0</v>
      </c>
      <c r="T41" s="37">
        <f t="shared" si="28"/>
        <v>0</v>
      </c>
      <c r="U41" s="37">
        <f t="shared" ref="U41" si="29">U21/U$26*100</f>
        <v>9.8528245632060858E-9</v>
      </c>
    </row>
    <row r="42" spans="1:21" x14ac:dyDescent="0.2">
      <c r="B42" s="1" t="s">
        <v>798</v>
      </c>
      <c r="C42" s="37">
        <f t="shared" ref="C42:T42" si="30">IFERROR(C22/C$26*100,"--")</f>
        <v>0</v>
      </c>
      <c r="D42" s="37">
        <f t="shared" si="30"/>
        <v>0</v>
      </c>
      <c r="E42" s="37">
        <f t="shared" si="30"/>
        <v>0</v>
      </c>
      <c r="F42" s="37">
        <f t="shared" si="30"/>
        <v>0</v>
      </c>
      <c r="G42" s="37">
        <f t="shared" si="30"/>
        <v>1.6450831789662678E-4</v>
      </c>
      <c r="H42" s="37">
        <f t="shared" si="30"/>
        <v>0</v>
      </c>
      <c r="I42" s="37">
        <f t="shared" si="30"/>
        <v>0</v>
      </c>
      <c r="J42" s="37">
        <f t="shared" si="30"/>
        <v>0</v>
      </c>
      <c r="K42" s="37">
        <f t="shared" si="30"/>
        <v>0</v>
      </c>
      <c r="L42" s="37">
        <f t="shared" si="30"/>
        <v>0</v>
      </c>
      <c r="M42" s="37">
        <f t="shared" si="30"/>
        <v>0</v>
      </c>
      <c r="N42" s="37">
        <f t="shared" si="30"/>
        <v>0</v>
      </c>
      <c r="O42" s="37" t="str">
        <f t="shared" si="30"/>
        <v>--</v>
      </c>
      <c r="P42" s="37">
        <f t="shared" si="30"/>
        <v>0</v>
      </c>
      <c r="Q42" s="37">
        <f t="shared" si="30"/>
        <v>0</v>
      </c>
      <c r="R42" s="37">
        <f t="shared" si="30"/>
        <v>0</v>
      </c>
      <c r="S42" s="37">
        <f t="shared" si="30"/>
        <v>0</v>
      </c>
      <c r="T42" s="37">
        <f t="shared" si="30"/>
        <v>0</v>
      </c>
      <c r="U42" s="37">
        <f t="shared" ref="U42" si="31">U22/U$26*100</f>
        <v>4.1184806674201435E-6</v>
      </c>
    </row>
    <row r="43" spans="1:21" x14ac:dyDescent="0.2">
      <c r="B43" s="1" t="s">
        <v>799</v>
      </c>
      <c r="C43" s="37">
        <f t="shared" ref="C43:T43" si="32">IFERROR(C23/C$26*100,"--")</f>
        <v>0</v>
      </c>
      <c r="D43" s="37">
        <f t="shared" si="32"/>
        <v>0</v>
      </c>
      <c r="E43" s="37">
        <f t="shared" si="32"/>
        <v>0</v>
      </c>
      <c r="F43" s="37">
        <f t="shared" si="32"/>
        <v>9.4896074084055467E-5</v>
      </c>
      <c r="G43" s="37">
        <f t="shared" si="32"/>
        <v>1.6616127228697569E-4</v>
      </c>
      <c r="H43" s="37">
        <f t="shared" si="32"/>
        <v>1.0789074962536682E-3</v>
      </c>
      <c r="I43" s="37">
        <f t="shared" si="32"/>
        <v>2.009010495902638E-2</v>
      </c>
      <c r="J43" s="37">
        <f t="shared" si="32"/>
        <v>2.2576519120796459E-2</v>
      </c>
      <c r="K43" s="37">
        <f t="shared" si="32"/>
        <v>9.7629697867744288E-5</v>
      </c>
      <c r="L43" s="37">
        <f t="shared" si="32"/>
        <v>4.236245988771575E-4</v>
      </c>
      <c r="M43" s="37">
        <f t="shared" si="32"/>
        <v>3.2509425297819962E-5</v>
      </c>
      <c r="N43" s="37">
        <f t="shared" si="32"/>
        <v>1.0851610863766492E-4</v>
      </c>
      <c r="O43" s="37" t="str">
        <f t="shared" si="32"/>
        <v>--</v>
      </c>
      <c r="P43" s="37">
        <f t="shared" si="32"/>
        <v>3.6527375181509752E-5</v>
      </c>
      <c r="Q43" s="37">
        <f t="shared" si="32"/>
        <v>6.8698086949380433E-4</v>
      </c>
      <c r="R43" s="37">
        <f t="shared" si="32"/>
        <v>2.2490134234073763E-5</v>
      </c>
      <c r="S43" s="37">
        <f t="shared" si="32"/>
        <v>3.1145491239615246E-4</v>
      </c>
      <c r="T43" s="37">
        <f t="shared" si="32"/>
        <v>6.8375726544904868E-5</v>
      </c>
      <c r="U43" s="37">
        <f t="shared" ref="U43" si="33">U23/U$26*100</f>
        <v>2.2647998125722405E-3</v>
      </c>
    </row>
    <row r="44" spans="1:21" x14ac:dyDescent="0.2">
      <c r="B44" s="35" t="s">
        <v>79</v>
      </c>
      <c r="C44" s="37">
        <f t="shared" ref="C44:T44" si="34">IFERROR(C24/C$26*100,"--")</f>
        <v>67.36532123192606</v>
      </c>
      <c r="D44" s="37">
        <f t="shared" si="34"/>
        <v>64.414825005618795</v>
      </c>
      <c r="E44" s="37">
        <f t="shared" si="34"/>
        <v>67.795926536652956</v>
      </c>
      <c r="F44" s="37">
        <f t="shared" si="34"/>
        <v>83.413867776255472</v>
      </c>
      <c r="G44" s="37">
        <f t="shared" si="34"/>
        <v>88.131211796572529</v>
      </c>
      <c r="H44" s="37">
        <f t="shared" si="34"/>
        <v>89.052786945729238</v>
      </c>
      <c r="I44" s="37">
        <f t="shared" si="34"/>
        <v>91.48555558041194</v>
      </c>
      <c r="J44" s="37">
        <f t="shared" si="34"/>
        <v>93.183557093655381</v>
      </c>
      <c r="K44" s="37">
        <f t="shared" si="34"/>
        <v>94.458359228859948</v>
      </c>
      <c r="L44" s="37">
        <f t="shared" si="34"/>
        <v>95.398372260709777</v>
      </c>
      <c r="M44" s="37">
        <f t="shared" si="34"/>
        <v>94.813748169499164</v>
      </c>
      <c r="N44" s="37">
        <f t="shared" si="34"/>
        <v>94.950045121942566</v>
      </c>
      <c r="O44" s="37">
        <f t="shared" si="34"/>
        <v>54.970870582341014</v>
      </c>
      <c r="P44" s="37">
        <f t="shared" si="34"/>
        <v>94.233625840993781</v>
      </c>
      <c r="Q44" s="37">
        <f t="shared" si="34"/>
        <v>94.317899199865991</v>
      </c>
      <c r="R44" s="37">
        <f t="shared" si="34"/>
        <v>93.58363866610901</v>
      </c>
      <c r="S44" s="37">
        <f t="shared" si="34"/>
        <v>93.383360742467147</v>
      </c>
      <c r="T44" s="37">
        <f t="shared" si="34"/>
        <v>94.433173880398513</v>
      </c>
      <c r="U44" s="37">
        <f t="shared" ref="U44" si="35">U24/U$26*100</f>
        <v>93.281626403007607</v>
      </c>
    </row>
    <row r="45" spans="1:21" x14ac:dyDescent="0.2">
      <c r="B45" s="35" t="s">
        <v>80</v>
      </c>
      <c r="C45" s="37">
        <f t="shared" ref="C45:T45" si="36">IFERROR(C25/C$26*100,"--")</f>
        <v>32.634678768073947</v>
      </c>
      <c r="D45" s="37">
        <f t="shared" si="36"/>
        <v>35.585174994381205</v>
      </c>
      <c r="E45" s="37">
        <f t="shared" si="36"/>
        <v>32.204073463347044</v>
      </c>
      <c r="F45" s="37">
        <f t="shared" si="36"/>
        <v>16.586132223744524</v>
      </c>
      <c r="G45" s="37">
        <f t="shared" si="36"/>
        <v>11.868788203427471</v>
      </c>
      <c r="H45" s="37">
        <f t="shared" si="36"/>
        <v>10.94721305427076</v>
      </c>
      <c r="I45" s="37">
        <f t="shared" si="36"/>
        <v>8.5144444195880595</v>
      </c>
      <c r="J45" s="37">
        <f t="shared" si="36"/>
        <v>6.8164429063446246</v>
      </c>
      <c r="K45" s="37">
        <f t="shared" si="36"/>
        <v>5.5416407711400595</v>
      </c>
      <c r="L45" s="37">
        <f t="shared" si="36"/>
        <v>4.6016277392902305</v>
      </c>
      <c r="M45" s="37">
        <f t="shared" si="36"/>
        <v>5.1862518305008454</v>
      </c>
      <c r="N45" s="37">
        <f t="shared" si="36"/>
        <v>5.0499548780574273</v>
      </c>
      <c r="O45" s="37">
        <f t="shared" si="36"/>
        <v>45.029129417658986</v>
      </c>
      <c r="P45" s="37">
        <f t="shared" si="36"/>
        <v>5.7663741590062161</v>
      </c>
      <c r="Q45" s="37">
        <f t="shared" si="36"/>
        <v>5.6821008001340045</v>
      </c>
      <c r="R45" s="37">
        <f t="shared" si="36"/>
        <v>6.41636133389098</v>
      </c>
      <c r="S45" s="37">
        <f t="shared" si="36"/>
        <v>6.6166392575328468</v>
      </c>
      <c r="T45" s="37">
        <f t="shared" si="36"/>
        <v>5.5668261196014823</v>
      </c>
      <c r="U45" s="37">
        <f t="shared" ref="U45" si="37">U25/U$26*100</f>
        <v>6.7183735969923832</v>
      </c>
    </row>
    <row r="46" spans="1:21" x14ac:dyDescent="0.2">
      <c r="B46" s="35" t="s">
        <v>755</v>
      </c>
      <c r="C46" s="37">
        <f t="shared" ref="C46:T46" si="38">IFERROR(C26/C$26*100,"--")</f>
        <v>100</v>
      </c>
      <c r="D46" s="37">
        <f t="shared" si="38"/>
        <v>100</v>
      </c>
      <c r="E46" s="37">
        <f t="shared" si="38"/>
        <v>100</v>
      </c>
      <c r="F46" s="37">
        <f t="shared" si="38"/>
        <v>100</v>
      </c>
      <c r="G46" s="37">
        <f t="shared" si="38"/>
        <v>100</v>
      </c>
      <c r="H46" s="37">
        <f t="shared" si="38"/>
        <v>100</v>
      </c>
      <c r="I46" s="37">
        <f t="shared" si="38"/>
        <v>100</v>
      </c>
      <c r="J46" s="37">
        <f t="shared" si="38"/>
        <v>100</v>
      </c>
      <c r="K46" s="37">
        <f t="shared" si="38"/>
        <v>100</v>
      </c>
      <c r="L46" s="37">
        <f t="shared" si="38"/>
        <v>100</v>
      </c>
      <c r="M46" s="37">
        <f t="shared" si="38"/>
        <v>100</v>
      </c>
      <c r="N46" s="37">
        <f t="shared" si="38"/>
        <v>100</v>
      </c>
      <c r="O46" s="37">
        <f t="shared" si="38"/>
        <v>100</v>
      </c>
      <c r="P46" s="37">
        <f t="shared" si="38"/>
        <v>100</v>
      </c>
      <c r="Q46" s="37">
        <f t="shared" si="38"/>
        <v>100</v>
      </c>
      <c r="R46" s="37">
        <f t="shared" si="38"/>
        <v>100</v>
      </c>
      <c r="S46" s="37">
        <f t="shared" si="38"/>
        <v>100</v>
      </c>
      <c r="T46" s="37">
        <f t="shared" si="38"/>
        <v>100</v>
      </c>
      <c r="U46" s="37">
        <f t="shared" ref="U46" si="39">U26/U$26*100</f>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1" t="s">
        <v>30</v>
      </c>
      <c r="C49" s="38" t="s">
        <v>28</v>
      </c>
      <c r="D49" s="39">
        <f t="shared" ref="D49:D66" si="40">IFERROR(IF(C9=0,"--",(D9/C9)*100-100),"--")</f>
        <v>568.60061239204788</v>
      </c>
      <c r="E49" s="39">
        <f>IFERROR(IF(D9=0,"--",(E9/D9)*100-100),"--")</f>
        <v>51.032648554906302</v>
      </c>
      <c r="F49" s="39">
        <f t="shared" ref="F49:T49" si="41">IFERROR(IF(E9=0,"--",(F9/E9)*100-100),"--")</f>
        <v>119.03668117793097</v>
      </c>
      <c r="G49" s="39">
        <f t="shared" si="41"/>
        <v>180.77599257239348</v>
      </c>
      <c r="H49" s="39">
        <f t="shared" si="41"/>
        <v>45.973299981478789</v>
      </c>
      <c r="I49" s="39">
        <f t="shared" si="41"/>
        <v>43.787101072553838</v>
      </c>
      <c r="J49" s="39">
        <f t="shared" si="41"/>
        <v>38.522717312007103</v>
      </c>
      <c r="K49" s="39">
        <f t="shared" si="41"/>
        <v>14.379331842829401</v>
      </c>
      <c r="L49" s="39">
        <f t="shared" si="41"/>
        <v>67.929751463282884</v>
      </c>
      <c r="M49" s="39">
        <f t="shared" si="41"/>
        <v>27.86571637299329</v>
      </c>
      <c r="N49" s="39">
        <f t="shared" si="41"/>
        <v>14.902122627612528</v>
      </c>
      <c r="O49" s="39">
        <f t="shared" si="41"/>
        <v>-100</v>
      </c>
      <c r="P49" s="39" t="str">
        <f t="shared" si="41"/>
        <v>--</v>
      </c>
      <c r="Q49" s="39">
        <f t="shared" si="41"/>
        <v>-10.713480934570342</v>
      </c>
      <c r="R49" s="39">
        <f t="shared" si="41"/>
        <v>0.68353871593842541</v>
      </c>
      <c r="S49" s="39">
        <f t="shared" si="41"/>
        <v>-5.1434145395003128</v>
      </c>
      <c r="T49" s="39">
        <f t="shared" si="41"/>
        <v>-14.275170362245703</v>
      </c>
      <c r="U49" s="39">
        <f>IFERROR(POWER(T9/C9,1/21)*100-100,"--")</f>
        <v>32.870968143410238</v>
      </c>
    </row>
    <row r="50" spans="2:21" x14ac:dyDescent="0.2">
      <c r="B50" s="1" t="s">
        <v>32</v>
      </c>
      <c r="C50" s="38" t="s">
        <v>28</v>
      </c>
      <c r="D50" s="39">
        <f t="shared" si="40"/>
        <v>252.22866728611859</v>
      </c>
      <c r="E50" s="39">
        <f t="shared" ref="E50:T50" si="42">IFERROR(IF(D10=0,"--",(E10/D10)*100-100),"--")</f>
        <v>35.191819033168429</v>
      </c>
      <c r="F50" s="39">
        <f t="shared" si="42"/>
        <v>84.179363514392378</v>
      </c>
      <c r="G50" s="39">
        <f t="shared" si="42"/>
        <v>125.028551306248</v>
      </c>
      <c r="H50" s="39">
        <f t="shared" si="42"/>
        <v>18.481713652077829</v>
      </c>
      <c r="I50" s="39">
        <f t="shared" si="42"/>
        <v>34.360272696951199</v>
      </c>
      <c r="J50" s="39">
        <f t="shared" si="42"/>
        <v>10.086345937644126</v>
      </c>
      <c r="K50" s="39">
        <f t="shared" si="42"/>
        <v>-9.5772092720447688</v>
      </c>
      <c r="L50" s="39">
        <f t="shared" si="42"/>
        <v>58.759365574468262</v>
      </c>
      <c r="M50" s="39">
        <f t="shared" si="42"/>
        <v>23.910295602650351</v>
      </c>
      <c r="N50" s="39">
        <f t="shared" si="42"/>
        <v>24.592513468894268</v>
      </c>
      <c r="O50" s="39">
        <f t="shared" si="42"/>
        <v>-100</v>
      </c>
      <c r="P50" s="39" t="str">
        <f t="shared" si="42"/>
        <v>--</v>
      </c>
      <c r="Q50" s="39">
        <f t="shared" si="42"/>
        <v>-3.0221043482194716</v>
      </c>
      <c r="R50" s="39">
        <f t="shared" si="42"/>
        <v>3.8033705303215157</v>
      </c>
      <c r="S50" s="39">
        <f t="shared" si="42"/>
        <v>-7.3943108357653529</v>
      </c>
      <c r="T50" s="39">
        <f t="shared" si="42"/>
        <v>-11.529599092251857</v>
      </c>
      <c r="U50" s="39">
        <f t="shared" ref="U50:U66" si="43">IFERROR(POWER(T10/C10,1/21)*100-100,"--")</f>
        <v>21.618210517821026</v>
      </c>
    </row>
    <row r="51" spans="2:21" x14ac:dyDescent="0.2">
      <c r="B51" s="1" t="s">
        <v>31</v>
      </c>
      <c r="C51" s="38" t="s">
        <v>28</v>
      </c>
      <c r="D51" s="39">
        <f t="shared" si="40"/>
        <v>638.94433222654959</v>
      </c>
      <c r="E51" s="39">
        <f t="shared" ref="E51:T51" si="44">IFERROR(IF(D11=0,"--",(E11/D11)*100-100),"--")</f>
        <v>44.950577539813253</v>
      </c>
      <c r="F51" s="39">
        <f t="shared" si="44"/>
        <v>85.822989661278143</v>
      </c>
      <c r="G51" s="39">
        <f t="shared" si="44"/>
        <v>114.79484908606867</v>
      </c>
      <c r="H51" s="39">
        <f t="shared" si="44"/>
        <v>28.076065184850449</v>
      </c>
      <c r="I51" s="39">
        <f t="shared" si="44"/>
        <v>41.276269482890854</v>
      </c>
      <c r="J51" s="39">
        <f t="shared" si="44"/>
        <v>26.993003226789298</v>
      </c>
      <c r="K51" s="39">
        <f t="shared" si="44"/>
        <v>11.795834496710754</v>
      </c>
      <c r="L51" s="39">
        <f t="shared" si="44"/>
        <v>106.36494328569802</v>
      </c>
      <c r="M51" s="39">
        <f t="shared" si="44"/>
        <v>28.507669975748911</v>
      </c>
      <c r="N51" s="39">
        <f t="shared" si="44"/>
        <v>22.097464035474971</v>
      </c>
      <c r="O51" s="39">
        <f t="shared" si="44"/>
        <v>18.556679697069995</v>
      </c>
      <c r="P51" s="39">
        <f t="shared" si="44"/>
        <v>7.844125944342295E-2</v>
      </c>
      <c r="Q51" s="39">
        <f t="shared" si="44"/>
        <v>12.541701978369787</v>
      </c>
      <c r="R51" s="39">
        <f t="shared" si="44"/>
        <v>-14.770922215042205</v>
      </c>
      <c r="S51" s="39">
        <f t="shared" si="44"/>
        <v>-24.064276794698941</v>
      </c>
      <c r="T51" s="39">
        <f t="shared" si="44"/>
        <v>-18.123355524150824</v>
      </c>
      <c r="U51" s="39">
        <f t="shared" si="43"/>
        <v>30.113124154055072</v>
      </c>
    </row>
    <row r="52" spans="2:21" x14ac:dyDescent="0.2">
      <c r="B52" s="1" t="s">
        <v>29</v>
      </c>
      <c r="C52" s="38" t="s">
        <v>28</v>
      </c>
      <c r="D52" s="39">
        <f t="shared" si="40"/>
        <v>199.29114301986431</v>
      </c>
      <c r="E52" s="39">
        <f t="shared" ref="E52:T52" si="45">IFERROR(IF(D12=0,"--",(E12/D12)*100-100),"--")</f>
        <v>22.761005087628433</v>
      </c>
      <c r="F52" s="39">
        <f t="shared" si="45"/>
        <v>13.899523666753822</v>
      </c>
      <c r="G52" s="39">
        <f t="shared" si="45"/>
        <v>33.294830426106472</v>
      </c>
      <c r="H52" s="39">
        <f t="shared" si="45"/>
        <v>27.031795380728283</v>
      </c>
      <c r="I52" s="39">
        <f t="shared" si="45"/>
        <v>20.266975962760995</v>
      </c>
      <c r="J52" s="39">
        <f t="shared" si="45"/>
        <v>32.828492205630766</v>
      </c>
      <c r="K52" s="39">
        <f t="shared" si="45"/>
        <v>2.7711788443270962</v>
      </c>
      <c r="L52" s="39">
        <f t="shared" si="45"/>
        <v>71.500165146669218</v>
      </c>
      <c r="M52" s="39">
        <f t="shared" si="45"/>
        <v>32.515042442218885</v>
      </c>
      <c r="N52" s="39">
        <f t="shared" si="45"/>
        <v>1.3860470823189814</v>
      </c>
      <c r="O52" s="39">
        <f t="shared" si="45"/>
        <v>-8.2163967399438462</v>
      </c>
      <c r="P52" s="39">
        <f t="shared" si="45"/>
        <v>9.0273034400084384E-2</v>
      </c>
      <c r="Q52" s="39">
        <f t="shared" si="45"/>
        <v>-36.650541931242195</v>
      </c>
      <c r="R52" s="39">
        <f t="shared" si="45"/>
        <v>-4.4756320235514266</v>
      </c>
      <c r="S52" s="39">
        <f t="shared" si="45"/>
        <v>-6.888204926517659</v>
      </c>
      <c r="T52" s="39">
        <f t="shared" si="45"/>
        <v>-11.701435373840383</v>
      </c>
      <c r="U52" s="39">
        <f t="shared" si="43"/>
        <v>12.672681485681636</v>
      </c>
    </row>
    <row r="53" spans="2:21" x14ac:dyDescent="0.2">
      <c r="B53" s="1" t="s">
        <v>33</v>
      </c>
      <c r="C53" s="38" t="s">
        <v>28</v>
      </c>
      <c r="D53" s="39">
        <f t="shared" si="40"/>
        <v>981.25696383112177</v>
      </c>
      <c r="E53" s="39">
        <f t="shared" ref="E53:T53" si="46">IFERROR(IF(D13=0,"--",(E13/D13)*100-100),"--")</f>
        <v>-46.635068332809226</v>
      </c>
      <c r="F53" s="39">
        <f t="shared" si="46"/>
        <v>18.285106880898766</v>
      </c>
      <c r="G53" s="39">
        <f t="shared" si="46"/>
        <v>175.45933553904069</v>
      </c>
      <c r="H53" s="39">
        <f t="shared" si="46"/>
        <v>165.38788669003128</v>
      </c>
      <c r="I53" s="39">
        <f t="shared" si="46"/>
        <v>54.493214269032677</v>
      </c>
      <c r="J53" s="39">
        <f t="shared" si="46"/>
        <v>33.774103284889094</v>
      </c>
      <c r="K53" s="39">
        <f t="shared" si="46"/>
        <v>-11.509892740965228</v>
      </c>
      <c r="L53" s="39">
        <f t="shared" si="46"/>
        <v>97.58285218832458</v>
      </c>
      <c r="M53" s="39">
        <f t="shared" si="46"/>
        <v>-4.6043633333533336</v>
      </c>
      <c r="N53" s="39">
        <f t="shared" si="46"/>
        <v>23.795637355784095</v>
      </c>
      <c r="O53" s="39">
        <f t="shared" si="46"/>
        <v>-50.773742882863061</v>
      </c>
      <c r="P53" s="39">
        <f t="shared" si="46"/>
        <v>2.321605323081144E-2</v>
      </c>
      <c r="Q53" s="39">
        <f t="shared" si="46"/>
        <v>68.734636469153287</v>
      </c>
      <c r="R53" s="39">
        <f t="shared" si="46"/>
        <v>38.721979637390405</v>
      </c>
      <c r="S53" s="39">
        <f t="shared" si="46"/>
        <v>8.2685009136637149</v>
      </c>
      <c r="T53" s="39">
        <f t="shared" si="46"/>
        <v>-12.662432460885796</v>
      </c>
      <c r="U53" s="39">
        <f t="shared" si="43"/>
        <v>29.612195022562133</v>
      </c>
    </row>
    <row r="54" spans="2:21" x14ac:dyDescent="0.2">
      <c r="B54" s="1" t="s">
        <v>34</v>
      </c>
      <c r="C54" s="38" t="s">
        <v>28</v>
      </c>
      <c r="D54" s="39">
        <f t="shared" si="40"/>
        <v>258.4569236434308</v>
      </c>
      <c r="E54" s="39">
        <f t="shared" ref="E54:T54" si="47">IFERROR(IF(D14=0,"--",(E14/D14)*100-100),"--")</f>
        <v>-17.819114639077213</v>
      </c>
      <c r="F54" s="39">
        <f t="shared" si="47"/>
        <v>2.8254695257457598</v>
      </c>
      <c r="G54" s="39">
        <f t="shared" si="47"/>
        <v>133.58459684569289</v>
      </c>
      <c r="H54" s="39">
        <f t="shared" si="47"/>
        <v>-6.9349034269709051</v>
      </c>
      <c r="I54" s="39">
        <f t="shared" si="47"/>
        <v>7.5638076260294014</v>
      </c>
      <c r="J54" s="39">
        <f t="shared" si="47"/>
        <v>4.7038106427574178</v>
      </c>
      <c r="K54" s="39">
        <f t="shared" si="47"/>
        <v>13.356659376978271</v>
      </c>
      <c r="L54" s="39">
        <f t="shared" si="47"/>
        <v>69.588190157487219</v>
      </c>
      <c r="M54" s="39">
        <f t="shared" si="47"/>
        <v>43.377510454690906</v>
      </c>
      <c r="N54" s="39">
        <f t="shared" si="47"/>
        <v>-8.8683391065143411</v>
      </c>
      <c r="O54" s="39">
        <f t="shared" si="47"/>
        <v>29.083691999746776</v>
      </c>
      <c r="P54" s="39">
        <f t="shared" si="47"/>
        <v>-7.8588479467995853E-2</v>
      </c>
      <c r="Q54" s="39">
        <f t="shared" si="47"/>
        <v>10.699187131328799</v>
      </c>
      <c r="R54" s="39">
        <f t="shared" si="47"/>
        <v>-5.5722795139078585</v>
      </c>
      <c r="S54" s="39">
        <f t="shared" si="47"/>
        <v>-2.7462213500707122</v>
      </c>
      <c r="T54" s="39">
        <f t="shared" si="47"/>
        <v>-7.4349490701747101</v>
      </c>
      <c r="U54" s="39">
        <f t="shared" si="43"/>
        <v>16.008531927733443</v>
      </c>
    </row>
    <row r="55" spans="2:21" x14ac:dyDescent="0.2">
      <c r="B55" s="1" t="s">
        <v>44</v>
      </c>
      <c r="C55" s="38" t="s">
        <v>28</v>
      </c>
      <c r="D55" s="39">
        <f t="shared" si="40"/>
        <v>84545.127118644072</v>
      </c>
      <c r="E55" s="39">
        <f t="shared" ref="E55:T55" si="48">IFERROR(IF(D15=0,"--",(E15/D15)*100-100),"--")</f>
        <v>-47.442337776109134</v>
      </c>
      <c r="F55" s="39">
        <f t="shared" si="48"/>
        <v>172.40083626613836</v>
      </c>
      <c r="G55" s="39">
        <f t="shared" si="48"/>
        <v>10.211017675134173</v>
      </c>
      <c r="H55" s="39">
        <f t="shared" si="48"/>
        <v>81.997347698906736</v>
      </c>
      <c r="I55" s="39">
        <f t="shared" si="48"/>
        <v>131.33755308096195</v>
      </c>
      <c r="J55" s="39">
        <f t="shared" si="48"/>
        <v>-10.215154032654581</v>
      </c>
      <c r="K55" s="39">
        <f t="shared" si="48"/>
        <v>48.735721899102799</v>
      </c>
      <c r="L55" s="39">
        <f t="shared" si="48"/>
        <v>9.0794441488296229</v>
      </c>
      <c r="M55" s="39">
        <f t="shared" si="48"/>
        <v>-26.350636565901425</v>
      </c>
      <c r="N55" s="39">
        <f t="shared" si="48"/>
        <v>79.350448578057097</v>
      </c>
      <c r="O55" s="39">
        <f t="shared" si="48"/>
        <v>-25.724137931034491</v>
      </c>
      <c r="P55" s="39">
        <f t="shared" si="48"/>
        <v>0.71253935337868768</v>
      </c>
      <c r="Q55" s="39">
        <f t="shared" si="48"/>
        <v>-23.597895619678638</v>
      </c>
      <c r="R55" s="39">
        <f t="shared" si="48"/>
        <v>-0.14054057757996929</v>
      </c>
      <c r="S55" s="39">
        <f t="shared" si="48"/>
        <v>-3.1654125329201577</v>
      </c>
      <c r="T55" s="39">
        <f t="shared" si="48"/>
        <v>4.7939885939750013</v>
      </c>
      <c r="U55" s="39">
        <f t="shared" si="43"/>
        <v>51.638648582576195</v>
      </c>
    </row>
    <row r="56" spans="2:21" x14ac:dyDescent="0.2">
      <c r="B56" s="1" t="s">
        <v>792</v>
      </c>
      <c r="C56" s="38" t="s">
        <v>28</v>
      </c>
      <c r="D56" s="39">
        <f t="shared" si="40"/>
        <v>84567.796610169491</v>
      </c>
      <c r="E56" s="39">
        <f t="shared" ref="E56:T56" si="49">IFERROR(IF(D16=0,"--",(E16/D16)*100-100),"--")</f>
        <v>-36.557382792168788</v>
      </c>
      <c r="F56" s="39">
        <f t="shared" si="49"/>
        <v>261.87459818488031</v>
      </c>
      <c r="G56" s="39">
        <f t="shared" si="49"/>
        <v>14.597606938961462</v>
      </c>
      <c r="H56" s="39">
        <f t="shared" si="49"/>
        <v>37.426254283505017</v>
      </c>
      <c r="I56" s="39">
        <f t="shared" si="49"/>
        <v>203.11622141802712</v>
      </c>
      <c r="J56" s="39">
        <f t="shared" si="49"/>
        <v>-15.723860198054879</v>
      </c>
      <c r="K56" s="39">
        <f t="shared" si="49"/>
        <v>9.9480835507242489</v>
      </c>
      <c r="L56" s="39">
        <f t="shared" si="49"/>
        <v>-32.004753692353901</v>
      </c>
      <c r="M56" s="39">
        <f t="shared" si="49"/>
        <v>-3.551595527247315</v>
      </c>
      <c r="N56" s="39">
        <f t="shared" si="49"/>
        <v>18.117318358088568</v>
      </c>
      <c r="O56" s="39" t="str">
        <f t="shared" si="49"/>
        <v>--</v>
      </c>
      <c r="P56" s="39" t="str">
        <f t="shared" si="49"/>
        <v>--</v>
      </c>
      <c r="Q56" s="39">
        <f t="shared" si="49"/>
        <v>-16.31612323504757</v>
      </c>
      <c r="R56" s="39">
        <f t="shared" si="49"/>
        <v>1.1325802385231327</v>
      </c>
      <c r="S56" s="39">
        <f t="shared" si="49"/>
        <v>-6.8168924529905013</v>
      </c>
      <c r="T56" s="39">
        <f t="shared" si="49"/>
        <v>-9.0275882352941039</v>
      </c>
      <c r="U56" s="39">
        <f t="shared" si="43"/>
        <v>47.028251312268026</v>
      </c>
    </row>
    <row r="57" spans="2:21" x14ac:dyDescent="0.2">
      <c r="B57" s="1" t="s">
        <v>793</v>
      </c>
      <c r="C57" s="38" t="s">
        <v>28</v>
      </c>
      <c r="D57" s="39" t="str">
        <f t="shared" si="40"/>
        <v>--</v>
      </c>
      <c r="E57" s="39" t="str">
        <f t="shared" ref="E57:T57" si="50">IFERROR(IF(D17=0,"--",(E17/D17)*100-100),"--")</f>
        <v>--</v>
      </c>
      <c r="F57" s="39" t="str">
        <f t="shared" si="50"/>
        <v>--</v>
      </c>
      <c r="G57" s="39">
        <f t="shared" si="50"/>
        <v>-100</v>
      </c>
      <c r="H57" s="39" t="str">
        <f t="shared" si="50"/>
        <v>--</v>
      </c>
      <c r="I57" s="39">
        <f t="shared" si="50"/>
        <v>2588.5299913782487</v>
      </c>
      <c r="J57" s="39">
        <f t="shared" si="50"/>
        <v>39.245837088991635</v>
      </c>
      <c r="K57" s="39">
        <f t="shared" si="50"/>
        <v>-99.555187437335135</v>
      </c>
      <c r="L57" s="39">
        <f t="shared" si="50"/>
        <v>641.71597633136105</v>
      </c>
      <c r="M57" s="39">
        <f t="shared" si="50"/>
        <v>-90.209912245712005</v>
      </c>
      <c r="N57" s="39">
        <f t="shared" si="50"/>
        <v>248.86681945505478</v>
      </c>
      <c r="O57" s="39" t="str">
        <f t="shared" si="50"/>
        <v>--</v>
      </c>
      <c r="P57" s="39" t="str">
        <f t="shared" si="50"/>
        <v>--</v>
      </c>
      <c r="Q57" s="39">
        <f t="shared" si="50"/>
        <v>1432.8293328293328</v>
      </c>
      <c r="R57" s="39">
        <f t="shared" si="50"/>
        <v>-96.271361988606941</v>
      </c>
      <c r="S57" s="39">
        <f t="shared" si="50"/>
        <v>1152.9100529100529</v>
      </c>
      <c r="T57" s="39">
        <f t="shared" si="50"/>
        <v>-85.314611486486484</v>
      </c>
      <c r="U57" s="39" t="str">
        <f t="shared" si="43"/>
        <v>--</v>
      </c>
    </row>
    <row r="58" spans="2:21" x14ac:dyDescent="0.2">
      <c r="B58" s="1" t="s">
        <v>794</v>
      </c>
      <c r="C58" s="38" t="s">
        <v>28</v>
      </c>
      <c r="D58" s="39" t="str">
        <f t="shared" si="40"/>
        <v>--</v>
      </c>
      <c r="E58" s="39" t="str">
        <f t="shared" ref="E58:T58" si="51">IFERROR(IF(D18=0,"--",(E18/D18)*100-100),"--")</f>
        <v>--</v>
      </c>
      <c r="F58" s="39" t="str">
        <f t="shared" si="51"/>
        <v>--</v>
      </c>
      <c r="G58" s="39" t="str">
        <f t="shared" si="51"/>
        <v>--</v>
      </c>
      <c r="H58" s="39" t="str">
        <f t="shared" si="51"/>
        <v>--</v>
      </c>
      <c r="I58" s="39" t="str">
        <f t="shared" si="51"/>
        <v>--</v>
      </c>
      <c r="J58" s="39" t="str">
        <f t="shared" si="51"/>
        <v>--</v>
      </c>
      <c r="K58" s="39" t="str">
        <f t="shared" si="51"/>
        <v>--</v>
      </c>
      <c r="L58" s="39" t="str">
        <f t="shared" si="51"/>
        <v>--</v>
      </c>
      <c r="M58" s="39" t="str">
        <f t="shared" si="51"/>
        <v>--</v>
      </c>
      <c r="N58" s="39" t="str">
        <f t="shared" si="51"/>
        <v>--</v>
      </c>
      <c r="O58" s="39" t="str">
        <f t="shared" si="51"/>
        <v>--</v>
      </c>
      <c r="P58" s="39" t="str">
        <f t="shared" si="51"/>
        <v>--</v>
      </c>
      <c r="Q58" s="39" t="str">
        <f t="shared" si="51"/>
        <v>--</v>
      </c>
      <c r="R58" s="39" t="str">
        <f t="shared" si="51"/>
        <v>--</v>
      </c>
      <c r="S58" s="39" t="str">
        <f t="shared" si="51"/>
        <v>--</v>
      </c>
      <c r="T58" s="39" t="str">
        <f t="shared" si="51"/>
        <v>--</v>
      </c>
      <c r="U58" s="39" t="str">
        <f t="shared" si="43"/>
        <v>--</v>
      </c>
    </row>
    <row r="59" spans="2:21" x14ac:dyDescent="0.2">
      <c r="B59" s="1" t="s">
        <v>795</v>
      </c>
      <c r="C59" s="38" t="s">
        <v>28</v>
      </c>
      <c r="D59" s="39" t="str">
        <f t="shared" si="40"/>
        <v>--</v>
      </c>
      <c r="E59" s="39" t="str">
        <f t="shared" ref="E59:T59" si="52">IFERROR(IF(D19=0,"--",(E19/D19)*100-100),"--")</f>
        <v>--</v>
      </c>
      <c r="F59" s="39" t="str">
        <f t="shared" si="52"/>
        <v>--</v>
      </c>
      <c r="G59" s="39" t="str">
        <f t="shared" si="52"/>
        <v>--</v>
      </c>
      <c r="H59" s="39" t="str">
        <f t="shared" si="52"/>
        <v>--</v>
      </c>
      <c r="I59" s="39" t="str">
        <f t="shared" si="52"/>
        <v>--</v>
      </c>
      <c r="J59" s="39" t="str">
        <f t="shared" si="52"/>
        <v>--</v>
      </c>
      <c r="K59" s="39" t="str">
        <f t="shared" si="52"/>
        <v>--</v>
      </c>
      <c r="L59" s="39" t="str">
        <f t="shared" si="52"/>
        <v>--</v>
      </c>
      <c r="M59" s="39" t="str">
        <f t="shared" si="52"/>
        <v>--</v>
      </c>
      <c r="N59" s="39" t="str">
        <f t="shared" si="52"/>
        <v>--</v>
      </c>
      <c r="O59" s="39" t="str">
        <f t="shared" si="52"/>
        <v>--</v>
      </c>
      <c r="P59" s="39" t="str">
        <f t="shared" si="52"/>
        <v>--</v>
      </c>
      <c r="Q59" s="39" t="str">
        <f t="shared" si="52"/>
        <v>--</v>
      </c>
      <c r="R59" s="39" t="str">
        <f t="shared" si="52"/>
        <v>--</v>
      </c>
      <c r="S59" s="39" t="str">
        <f t="shared" si="52"/>
        <v>--</v>
      </c>
      <c r="T59" s="39" t="str">
        <f t="shared" si="52"/>
        <v>--</v>
      </c>
      <c r="U59" s="39" t="str">
        <f t="shared" si="43"/>
        <v>--</v>
      </c>
    </row>
    <row r="60" spans="2:21" x14ac:dyDescent="0.2">
      <c r="B60" s="1" t="s">
        <v>796</v>
      </c>
      <c r="C60" s="38" t="s">
        <v>28</v>
      </c>
      <c r="D60" s="39" t="str">
        <f t="shared" si="40"/>
        <v>--</v>
      </c>
      <c r="E60" s="39" t="str">
        <f t="shared" ref="E60:T60" si="53">IFERROR(IF(D20=0,"--",(E20/D20)*100-100),"--")</f>
        <v>--</v>
      </c>
      <c r="F60" s="39" t="str">
        <f t="shared" si="53"/>
        <v>--</v>
      </c>
      <c r="G60" s="39" t="str">
        <f t="shared" si="53"/>
        <v>--</v>
      </c>
      <c r="H60" s="39">
        <f t="shared" si="53"/>
        <v>9146.875</v>
      </c>
      <c r="I60" s="39">
        <f t="shared" si="53"/>
        <v>-28.996282527881036</v>
      </c>
      <c r="J60" s="39">
        <f t="shared" si="53"/>
        <v>-100</v>
      </c>
      <c r="K60" s="39" t="str">
        <f t="shared" si="53"/>
        <v>--</v>
      </c>
      <c r="L60" s="39" t="str">
        <f t="shared" si="53"/>
        <v>--</v>
      </c>
      <c r="M60" s="39" t="str">
        <f t="shared" si="53"/>
        <v>--</v>
      </c>
      <c r="N60" s="39" t="str">
        <f t="shared" si="53"/>
        <v>--</v>
      </c>
      <c r="O60" s="39" t="str">
        <f t="shared" si="53"/>
        <v>--</v>
      </c>
      <c r="P60" s="39" t="str">
        <f t="shared" si="53"/>
        <v>--</v>
      </c>
      <c r="Q60" s="39" t="str">
        <f t="shared" si="53"/>
        <v>--</v>
      </c>
      <c r="R60" s="39">
        <f t="shared" si="53"/>
        <v>-100</v>
      </c>
      <c r="S60" s="39" t="str">
        <f t="shared" si="53"/>
        <v>--</v>
      </c>
      <c r="T60" s="39" t="str">
        <f t="shared" si="53"/>
        <v>--</v>
      </c>
      <c r="U60" s="39" t="str">
        <f t="shared" si="43"/>
        <v>--</v>
      </c>
    </row>
    <row r="61" spans="2:21" x14ac:dyDescent="0.2">
      <c r="B61" s="1" t="s">
        <v>797</v>
      </c>
      <c r="C61" s="38" t="s">
        <v>28</v>
      </c>
      <c r="D61" s="39" t="str">
        <f t="shared" si="40"/>
        <v>--</v>
      </c>
      <c r="E61" s="39" t="str">
        <f t="shared" ref="E61:T61" si="54">IFERROR(IF(D21=0,"--",(E21/D21)*100-100),"--")</f>
        <v>--</v>
      </c>
      <c r="F61" s="39" t="str">
        <f t="shared" si="54"/>
        <v>--</v>
      </c>
      <c r="G61" s="39" t="str">
        <f t="shared" si="54"/>
        <v>--</v>
      </c>
      <c r="H61" s="39">
        <f t="shared" si="54"/>
        <v>-100</v>
      </c>
      <c r="I61" s="39" t="str">
        <f t="shared" si="54"/>
        <v>--</v>
      </c>
      <c r="J61" s="39" t="str">
        <f t="shared" si="54"/>
        <v>--</v>
      </c>
      <c r="K61" s="39" t="str">
        <f t="shared" si="54"/>
        <v>--</v>
      </c>
      <c r="L61" s="39" t="str">
        <f t="shared" si="54"/>
        <v>--</v>
      </c>
      <c r="M61" s="39" t="str">
        <f t="shared" si="54"/>
        <v>--</v>
      </c>
      <c r="N61" s="39" t="str">
        <f t="shared" si="54"/>
        <v>--</v>
      </c>
      <c r="O61" s="39" t="str">
        <f t="shared" si="54"/>
        <v>--</v>
      </c>
      <c r="P61" s="39" t="str">
        <f t="shared" si="54"/>
        <v>--</v>
      </c>
      <c r="Q61" s="39" t="str">
        <f t="shared" si="54"/>
        <v>--</v>
      </c>
      <c r="R61" s="39" t="str">
        <f t="shared" si="54"/>
        <v>--</v>
      </c>
      <c r="S61" s="39" t="str">
        <f t="shared" si="54"/>
        <v>--</v>
      </c>
      <c r="T61" s="39" t="str">
        <f t="shared" si="54"/>
        <v>--</v>
      </c>
      <c r="U61" s="39" t="str">
        <f t="shared" si="43"/>
        <v>--</v>
      </c>
    </row>
    <row r="62" spans="2:21" x14ac:dyDescent="0.2">
      <c r="B62" s="1" t="s">
        <v>798</v>
      </c>
      <c r="C62" s="38" t="s">
        <v>28</v>
      </c>
      <c r="D62" s="39" t="str">
        <f t="shared" si="40"/>
        <v>--</v>
      </c>
      <c r="E62" s="39" t="str">
        <f t="shared" ref="E62:T62" si="55">IFERROR(IF(D22=0,"--",(E22/D22)*100-100),"--")</f>
        <v>--</v>
      </c>
      <c r="F62" s="39" t="str">
        <f t="shared" si="55"/>
        <v>--</v>
      </c>
      <c r="G62" s="39" t="str">
        <f t="shared" si="55"/>
        <v>--</v>
      </c>
      <c r="H62" s="39">
        <f t="shared" si="55"/>
        <v>-100</v>
      </c>
      <c r="I62" s="39" t="str">
        <f t="shared" si="55"/>
        <v>--</v>
      </c>
      <c r="J62" s="39" t="str">
        <f t="shared" si="55"/>
        <v>--</v>
      </c>
      <c r="K62" s="39" t="str">
        <f t="shared" si="55"/>
        <v>--</v>
      </c>
      <c r="L62" s="39" t="str">
        <f t="shared" si="55"/>
        <v>--</v>
      </c>
      <c r="M62" s="39" t="str">
        <f t="shared" si="55"/>
        <v>--</v>
      </c>
      <c r="N62" s="39" t="str">
        <f t="shared" si="55"/>
        <v>--</v>
      </c>
      <c r="O62" s="39" t="str">
        <f t="shared" si="55"/>
        <v>--</v>
      </c>
      <c r="P62" s="39" t="str">
        <f t="shared" si="55"/>
        <v>--</v>
      </c>
      <c r="Q62" s="39" t="str">
        <f t="shared" si="55"/>
        <v>--</v>
      </c>
      <c r="R62" s="39" t="str">
        <f t="shared" si="55"/>
        <v>--</v>
      </c>
      <c r="S62" s="39" t="str">
        <f t="shared" si="55"/>
        <v>--</v>
      </c>
      <c r="T62" s="39" t="str">
        <f t="shared" si="55"/>
        <v>--</v>
      </c>
      <c r="U62" s="39" t="str">
        <f t="shared" si="43"/>
        <v>--</v>
      </c>
    </row>
    <row r="63" spans="2:21" x14ac:dyDescent="0.2">
      <c r="B63" s="1" t="s">
        <v>799</v>
      </c>
      <c r="C63" s="38" t="s">
        <v>28</v>
      </c>
      <c r="D63" s="39" t="str">
        <f t="shared" si="40"/>
        <v>--</v>
      </c>
      <c r="E63" s="39" t="str">
        <f t="shared" ref="E63:T63" si="56">IFERROR(IF(D23=0,"--",(E23/D23)*100-100),"--")</f>
        <v>--</v>
      </c>
      <c r="F63" s="39" t="str">
        <f t="shared" si="56"/>
        <v>--</v>
      </c>
      <c r="G63" s="39">
        <f t="shared" si="56"/>
        <v>251.83333333333337</v>
      </c>
      <c r="H63" s="39">
        <f t="shared" si="56"/>
        <v>739.29417337754603</v>
      </c>
      <c r="I63" s="39">
        <f t="shared" si="56"/>
        <v>2369.9534358684923</v>
      </c>
      <c r="J63" s="39">
        <f t="shared" si="56"/>
        <v>38.911575041017869</v>
      </c>
      <c r="K63" s="39">
        <f t="shared" si="56"/>
        <v>-99.555187437335135</v>
      </c>
      <c r="L63" s="39">
        <f t="shared" si="56"/>
        <v>641.71597633136105</v>
      </c>
      <c r="M63" s="39">
        <f t="shared" si="56"/>
        <v>-90.209912245712005</v>
      </c>
      <c r="N63" s="39">
        <f t="shared" si="56"/>
        <v>287.90425261013496</v>
      </c>
      <c r="O63" s="39" t="str">
        <f t="shared" si="56"/>
        <v>--</v>
      </c>
      <c r="P63" s="39" t="str">
        <f t="shared" si="56"/>
        <v>--</v>
      </c>
      <c r="Q63" s="39">
        <f t="shared" si="56"/>
        <v>1672.009072009072</v>
      </c>
      <c r="R63" s="39">
        <f t="shared" si="56"/>
        <v>-96.774640826818271</v>
      </c>
      <c r="S63" s="39">
        <f t="shared" si="56"/>
        <v>1152.9100529100529</v>
      </c>
      <c r="T63" s="39">
        <f t="shared" si="56"/>
        <v>-81.315983952702709</v>
      </c>
      <c r="U63" s="39" t="str">
        <f t="shared" si="43"/>
        <v>--</v>
      </c>
    </row>
    <row r="64" spans="2:21" x14ac:dyDescent="0.2">
      <c r="B64" s="35" t="s">
        <v>79</v>
      </c>
      <c r="C64" s="38" t="s">
        <v>28</v>
      </c>
      <c r="D64" s="39">
        <f t="shared" si="40"/>
        <v>280.16423763674226</v>
      </c>
      <c r="E64" s="39">
        <f t="shared" ref="E64:T64" si="57">IFERROR(IF(D24=0,"--",(E24/D24)*100-100),"--")</f>
        <v>28.533427745570947</v>
      </c>
      <c r="F64" s="39">
        <f t="shared" si="57"/>
        <v>60.857188968501163</v>
      </c>
      <c r="G64" s="39">
        <f t="shared" si="57"/>
        <v>112.29848852358663</v>
      </c>
      <c r="H64" s="39">
        <f t="shared" si="57"/>
        <v>30.610346081380101</v>
      </c>
      <c r="I64" s="39">
        <f t="shared" si="57"/>
        <v>36.268597217456858</v>
      </c>
      <c r="J64" s="39">
        <f t="shared" si="57"/>
        <v>25.907155816930839</v>
      </c>
      <c r="K64" s="39">
        <f t="shared" si="57"/>
        <v>4.268516456628447</v>
      </c>
      <c r="L64" s="39">
        <f t="shared" si="57"/>
        <v>72.639025349841603</v>
      </c>
      <c r="M64" s="39">
        <f t="shared" si="57"/>
        <v>26.791112941817772</v>
      </c>
      <c r="N64" s="39">
        <f t="shared" si="57"/>
        <v>16.376014862192577</v>
      </c>
      <c r="O64" s="39">
        <f t="shared" si="57"/>
        <v>-63.032308212688214</v>
      </c>
      <c r="P64" s="39">
        <f t="shared" si="57"/>
        <v>177.02340143715105</v>
      </c>
      <c r="Q64" s="39">
        <f t="shared" si="57"/>
        <v>-5.6964634031880195</v>
      </c>
      <c r="R64" s="39">
        <f t="shared" si="57"/>
        <v>-2.245560847020343</v>
      </c>
      <c r="S64" s="39">
        <f t="shared" si="57"/>
        <v>-9.7210854718789932</v>
      </c>
      <c r="T64" s="39">
        <f t="shared" si="57"/>
        <v>-13.936590014526033</v>
      </c>
      <c r="U64" s="39">
        <f t="shared" si="43"/>
        <v>22.655816566378633</v>
      </c>
    </row>
    <row r="65" spans="1:21" x14ac:dyDescent="0.2">
      <c r="B65" s="35" t="s">
        <v>80</v>
      </c>
      <c r="C65" s="38" t="s">
        <v>28</v>
      </c>
      <c r="D65" s="39">
        <f t="shared" si="40"/>
        <v>333.52243511906579</v>
      </c>
      <c r="E65" s="39">
        <f t="shared" ref="E65:T65" si="58">IFERROR(IF(D25=0,"--",(E25/D25)*100-100),"--")</f>
        <v>10.519782916134801</v>
      </c>
      <c r="F65" s="39">
        <f t="shared" si="58"/>
        <v>-32.66511376134558</v>
      </c>
      <c r="G65" s="39">
        <f t="shared" si="58"/>
        <v>43.786024609070097</v>
      </c>
      <c r="H65" s="39">
        <f t="shared" si="58"/>
        <v>19.222163011707451</v>
      </c>
      <c r="I65" s="39">
        <f t="shared" si="58"/>
        <v>3.1676445790636905</v>
      </c>
      <c r="J65" s="39">
        <f t="shared" si="58"/>
        <v>-1.0387561683380966</v>
      </c>
      <c r="K65" s="39">
        <f t="shared" si="58"/>
        <v>-16.375670225394316</v>
      </c>
      <c r="L65" s="39">
        <f t="shared" si="58"/>
        <v>41.942196307482845</v>
      </c>
      <c r="M65" s="39">
        <f t="shared" si="58"/>
        <v>43.78069611971361</v>
      </c>
      <c r="N65" s="39">
        <f t="shared" si="58"/>
        <v>13.154939766882194</v>
      </c>
      <c r="O65" s="39">
        <f t="shared" si="58"/>
        <v>469.36523763021273</v>
      </c>
      <c r="P65" s="39">
        <f t="shared" si="58"/>
        <v>-79.305619079027849</v>
      </c>
      <c r="Q65" s="39">
        <f t="shared" si="58"/>
        <v>-7.1577027108501881</v>
      </c>
      <c r="R65" s="39">
        <f t="shared" si="58"/>
        <v>11.252699895647012</v>
      </c>
      <c r="S65" s="39">
        <f t="shared" si="58"/>
        <v>-6.7034894650514616</v>
      </c>
      <c r="T65" s="39">
        <f t="shared" si="58"/>
        <v>-28.3965972160196</v>
      </c>
      <c r="U65" s="39">
        <f t="shared" si="43"/>
        <v>10.950216353857783</v>
      </c>
    </row>
    <row r="66" spans="1:21" x14ac:dyDescent="0.2">
      <c r="B66" s="35" t="s">
        <v>755</v>
      </c>
      <c r="C66" s="38" t="s">
        <v>28</v>
      </c>
      <c r="D66" s="39">
        <f t="shared" si="40"/>
        <v>297.57751398153306</v>
      </c>
      <c r="E66" s="39">
        <f t="shared" ref="E66:T66" si="59">IFERROR(IF(D26=0,"--",(E26/D26)*100-100),"--")</f>
        <v>22.123240710149787</v>
      </c>
      <c r="F66" s="39">
        <f t="shared" si="59"/>
        <v>30.739197892767493</v>
      </c>
      <c r="G66" s="39">
        <f t="shared" si="59"/>
        <v>100.93492066897966</v>
      </c>
      <c r="H66" s="39">
        <f t="shared" si="59"/>
        <v>29.258706752622089</v>
      </c>
      <c r="I66" s="39">
        <f t="shared" si="59"/>
        <v>32.644965409138706</v>
      </c>
      <c r="J66" s="39">
        <f t="shared" si="59"/>
        <v>23.612861117593994</v>
      </c>
      <c r="K66" s="39">
        <f t="shared" si="59"/>
        <v>2.8613172579691621</v>
      </c>
      <c r="L66" s="39">
        <f t="shared" si="59"/>
        <v>70.937917356183078</v>
      </c>
      <c r="M66" s="39">
        <f t="shared" si="59"/>
        <v>27.572910314121614</v>
      </c>
      <c r="N66" s="39">
        <f t="shared" si="59"/>
        <v>16.208961796100255</v>
      </c>
      <c r="O66" s="39">
        <f t="shared" si="59"/>
        <v>-36.146472375736614</v>
      </c>
      <c r="P66" s="39">
        <f t="shared" si="59"/>
        <v>61.600675053903188</v>
      </c>
      <c r="Q66" s="39">
        <f t="shared" si="59"/>
        <v>-5.7807239290262942</v>
      </c>
      <c r="R66" s="39">
        <f t="shared" si="59"/>
        <v>-1.4785760653570748</v>
      </c>
      <c r="S66" s="39">
        <f t="shared" si="59"/>
        <v>-9.5274656084838796</v>
      </c>
      <c r="T66" s="39">
        <f t="shared" si="59"/>
        <v>-14.893356527662121</v>
      </c>
      <c r="U66" s="39">
        <f t="shared" si="43"/>
        <v>20.698812037804188</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9"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20" width="10.85546875" style="1"/>
    <col min="21" max="21" width="11.42578125" style="1" bestFit="1" customWidth="1"/>
    <col min="22" max="16384" width="10.85546875" style="1"/>
  </cols>
  <sheetData>
    <row r="1" spans="1:21" x14ac:dyDescent="0.2">
      <c r="A1" s="5" t="s">
        <v>75</v>
      </c>
    </row>
    <row r="2" spans="1:21" x14ac:dyDescent="0.2">
      <c r="B2" s="110"/>
      <c r="C2" s="201" t="s">
        <v>55</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776</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118</v>
      </c>
      <c r="D5" s="209"/>
      <c r="E5" s="209"/>
      <c r="F5" s="209"/>
      <c r="G5" s="209"/>
      <c r="H5" s="209"/>
      <c r="I5" s="209"/>
      <c r="J5" s="209"/>
      <c r="K5" s="209"/>
      <c r="L5" s="209"/>
      <c r="M5" s="209"/>
      <c r="N5" s="209"/>
      <c r="O5" s="209"/>
      <c r="P5" s="209"/>
      <c r="Q5" s="209"/>
      <c r="R5" s="209"/>
      <c r="S5" s="209"/>
      <c r="T5" s="209"/>
      <c r="U5" s="209"/>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89" t="s">
        <v>29</v>
      </c>
      <c r="C9" s="17">
        <v>0.41992000000000002</v>
      </c>
      <c r="D9" s="17">
        <v>4.7735E-2</v>
      </c>
      <c r="E9" s="17">
        <v>0.3762915</v>
      </c>
      <c r="F9" s="17">
        <v>0.62864949999999997</v>
      </c>
      <c r="G9" s="17">
        <v>1.7336895000000001</v>
      </c>
      <c r="H9" s="17">
        <v>2.7208559999999999</v>
      </c>
      <c r="I9" s="17">
        <v>5.1272715</v>
      </c>
      <c r="J9" s="17">
        <v>6.7959550000000002</v>
      </c>
      <c r="K9" s="17">
        <v>15.774673</v>
      </c>
      <c r="L9" s="167">
        <v>22.672743000000001</v>
      </c>
      <c r="M9" s="167">
        <v>23.389794999999999</v>
      </c>
      <c r="N9" s="17">
        <v>34.342111000000003</v>
      </c>
      <c r="O9" s="17">
        <v>24.912184</v>
      </c>
      <c r="P9" s="17">
        <v>24.912184</v>
      </c>
      <c r="Q9" s="17">
        <v>25.942910999999999</v>
      </c>
      <c r="R9" s="167">
        <v>42.614632</v>
      </c>
      <c r="S9" s="167">
        <v>39.186005000000002</v>
      </c>
      <c r="T9" s="167">
        <v>27.334844</v>
      </c>
      <c r="U9" s="17">
        <f>(SUM(C9:N9)+P9+Q9)</f>
        <v>164.88478500000002</v>
      </c>
    </row>
    <row r="10" spans="1:21" x14ac:dyDescent="0.2">
      <c r="B10" s="89" t="s">
        <v>37</v>
      </c>
      <c r="C10" s="17">
        <v>0</v>
      </c>
      <c r="D10" s="17">
        <v>1.4817500000000001E-2</v>
      </c>
      <c r="E10" s="17">
        <v>3.6400000000000001E-4</v>
      </c>
      <c r="F10" s="17">
        <v>0.208318</v>
      </c>
      <c r="G10" s="17">
        <v>1.5936085</v>
      </c>
      <c r="H10" s="17">
        <v>0.78388100000000005</v>
      </c>
      <c r="I10" s="17">
        <v>3.52515</v>
      </c>
      <c r="J10" s="17">
        <v>7.8120824999999998</v>
      </c>
      <c r="K10" s="17">
        <v>9.5692734999999995</v>
      </c>
      <c r="L10" s="167">
        <v>23.102312000000001</v>
      </c>
      <c r="M10" s="167">
        <v>16.184304000000001</v>
      </c>
      <c r="N10" s="17">
        <v>22.166913000000001</v>
      </c>
      <c r="O10" s="17">
        <v>10.560461999999999</v>
      </c>
      <c r="P10" s="17">
        <v>10.560461999999999</v>
      </c>
      <c r="Q10" s="17">
        <v>15.028971</v>
      </c>
      <c r="R10" s="167">
        <v>20.558699000000001</v>
      </c>
      <c r="S10" s="167">
        <v>14.730243</v>
      </c>
      <c r="T10" s="167">
        <v>15.026676999999999</v>
      </c>
      <c r="U10" s="17">
        <f t="shared" ref="U10:U25" si="0">(SUM(C10:N10)+P10+Q10)</f>
        <v>110.55045700000001</v>
      </c>
    </row>
    <row r="11" spans="1:21" x14ac:dyDescent="0.2">
      <c r="B11" s="89" t="s">
        <v>34</v>
      </c>
      <c r="C11" s="17">
        <v>0.15584000000000001</v>
      </c>
      <c r="D11" s="17">
        <v>0.19834950000000001</v>
      </c>
      <c r="E11" s="17">
        <v>0.22431400000000001</v>
      </c>
      <c r="F11" s="17">
        <v>0.14974850000000001</v>
      </c>
      <c r="G11" s="17">
        <v>1.4379569999999999</v>
      </c>
      <c r="H11" s="17">
        <v>3.7363870000000001</v>
      </c>
      <c r="I11" s="17">
        <v>3.588273</v>
      </c>
      <c r="J11" s="17">
        <v>4.0739675000000002</v>
      </c>
      <c r="K11" s="17">
        <v>9.0865989999999996</v>
      </c>
      <c r="L11" s="167">
        <v>15.133391</v>
      </c>
      <c r="M11" s="167">
        <v>37.825552999999999</v>
      </c>
      <c r="N11" s="17">
        <v>53.656047000000001</v>
      </c>
      <c r="O11" s="17">
        <v>79.798136</v>
      </c>
      <c r="P11" s="17">
        <v>79.797229000000002</v>
      </c>
      <c r="Q11" s="17">
        <v>66.755880000000005</v>
      </c>
      <c r="R11" s="167">
        <v>61.409551</v>
      </c>
      <c r="S11" s="167">
        <v>63.523325</v>
      </c>
      <c r="T11" s="167">
        <v>59.363444999999999</v>
      </c>
      <c r="U11" s="17">
        <f t="shared" si="0"/>
        <v>275.81953549999997</v>
      </c>
    </row>
    <row r="12" spans="1:21" x14ac:dyDescent="0.2">
      <c r="B12" s="89" t="s">
        <v>43</v>
      </c>
      <c r="C12" s="17">
        <v>0.33105649999999998</v>
      </c>
      <c r="D12" s="17">
        <v>0.11638</v>
      </c>
      <c r="E12" s="17">
        <v>0.15463499999999999</v>
      </c>
      <c r="F12" s="17">
        <v>0.26204100000000002</v>
      </c>
      <c r="G12" s="17">
        <v>0.93735500000000005</v>
      </c>
      <c r="H12" s="17">
        <v>2.8793289999999998</v>
      </c>
      <c r="I12" s="17">
        <v>1.0755025</v>
      </c>
      <c r="J12" s="17">
        <v>3.6930170000000002</v>
      </c>
      <c r="K12" s="17">
        <v>8.5478015000000003</v>
      </c>
      <c r="L12" s="167">
        <v>13.797931999999999</v>
      </c>
      <c r="M12" s="167">
        <v>19.036203</v>
      </c>
      <c r="N12" s="17">
        <v>29.195253999999998</v>
      </c>
      <c r="O12" s="17">
        <v>33.602048000000003</v>
      </c>
      <c r="P12" s="17">
        <v>33.603518999999999</v>
      </c>
      <c r="Q12" s="17">
        <v>31.943428000000001</v>
      </c>
      <c r="R12" s="167">
        <v>26.732029000000001</v>
      </c>
      <c r="S12" s="167">
        <v>23.783134</v>
      </c>
      <c r="T12" s="167">
        <v>30.168247000000001</v>
      </c>
      <c r="U12" s="17">
        <f t="shared" si="0"/>
        <v>145.57345350000003</v>
      </c>
    </row>
    <row r="13" spans="1:21" x14ac:dyDescent="0.2">
      <c r="B13" s="89" t="s">
        <v>777</v>
      </c>
      <c r="C13" s="17">
        <v>0</v>
      </c>
      <c r="D13" s="17">
        <v>0</v>
      </c>
      <c r="E13" s="17">
        <v>0</v>
      </c>
      <c r="F13" s="17">
        <v>0</v>
      </c>
      <c r="G13" s="17">
        <v>0</v>
      </c>
      <c r="H13" s="17">
        <v>0</v>
      </c>
      <c r="I13" s="17">
        <v>0</v>
      </c>
      <c r="J13" s="17">
        <v>1.406102</v>
      </c>
      <c r="K13" s="17">
        <v>7.9793485000000004</v>
      </c>
      <c r="L13" s="167">
        <v>1.22339</v>
      </c>
      <c r="M13" s="167">
        <v>0.36995699999999998</v>
      </c>
      <c r="N13" s="17">
        <v>4.1341970000000003</v>
      </c>
      <c r="O13" s="17">
        <v>0.73122100000000001</v>
      </c>
      <c r="P13" s="17">
        <v>0.73122100000000001</v>
      </c>
      <c r="Q13" s="17">
        <v>2.0583040000000001</v>
      </c>
      <c r="R13" s="167">
        <v>3.234308</v>
      </c>
      <c r="S13" s="167">
        <v>2.7862309999999999</v>
      </c>
      <c r="T13" s="167">
        <v>0.46538400000000002</v>
      </c>
      <c r="U13" s="17">
        <f t="shared" si="0"/>
        <v>17.9025195</v>
      </c>
    </row>
    <row r="14" spans="1:21" x14ac:dyDescent="0.2">
      <c r="B14" s="89" t="s">
        <v>44</v>
      </c>
      <c r="C14" s="17">
        <v>0</v>
      </c>
      <c r="D14" s="17">
        <v>0</v>
      </c>
      <c r="E14" s="17">
        <v>9.4149999999999995E-4</v>
      </c>
      <c r="F14" s="17">
        <v>6.4054999999999997E-3</v>
      </c>
      <c r="G14" s="17">
        <v>1.8061000000000001E-2</v>
      </c>
      <c r="H14" s="17">
        <v>0.30773299999999998</v>
      </c>
      <c r="I14" s="17">
        <v>0.23908650000000001</v>
      </c>
      <c r="J14" s="17">
        <v>0.42846499999999998</v>
      </c>
      <c r="K14" s="17">
        <v>0.87998350000000003</v>
      </c>
      <c r="L14" s="167">
        <v>0.19064700000000001</v>
      </c>
      <c r="M14" s="167">
        <v>0.80877299999999996</v>
      </c>
      <c r="N14" s="17">
        <v>2.2504979999999999</v>
      </c>
      <c r="O14" s="17">
        <v>3.3860629999999996</v>
      </c>
      <c r="P14" s="17">
        <v>3.3866369999999999</v>
      </c>
      <c r="Q14" s="17">
        <v>5.0063589999999998</v>
      </c>
      <c r="R14" s="167">
        <v>4.3197340000000004</v>
      </c>
      <c r="S14" s="167">
        <v>3.7871869999999999</v>
      </c>
      <c r="T14" s="167">
        <v>4.0267289999999996</v>
      </c>
      <c r="U14" s="17">
        <f t="shared" si="0"/>
        <v>13.52359</v>
      </c>
    </row>
    <row r="15" spans="1:21" x14ac:dyDescent="0.2">
      <c r="B15" s="89" t="s">
        <v>792</v>
      </c>
      <c r="C15" s="17">
        <v>1.5042530000000001</v>
      </c>
      <c r="D15" s="17">
        <v>0.94080200000000003</v>
      </c>
      <c r="E15" s="17">
        <v>3.2871839999999999</v>
      </c>
      <c r="F15" s="17">
        <v>0.94182600000000005</v>
      </c>
      <c r="G15" s="17">
        <v>1.2331289999999999</v>
      </c>
      <c r="H15" s="17">
        <v>4.082179</v>
      </c>
      <c r="I15" s="17">
        <v>5.4565299999999999</v>
      </c>
      <c r="J15" s="17">
        <v>9.4451879999999999</v>
      </c>
      <c r="K15" s="17">
        <v>19.231169000000001</v>
      </c>
      <c r="L15" s="167">
        <v>16.119378000000001</v>
      </c>
      <c r="M15" s="167">
        <v>24.973140999999998</v>
      </c>
      <c r="N15" s="17">
        <v>45.553023000000003</v>
      </c>
      <c r="O15" s="177" t="s">
        <v>28</v>
      </c>
      <c r="P15" s="17">
        <v>42.420481000000002</v>
      </c>
      <c r="Q15" s="17">
        <v>44.577221999999999</v>
      </c>
      <c r="R15" s="167">
        <v>48.929178999999998</v>
      </c>
      <c r="S15" s="167">
        <v>64.550009000000003</v>
      </c>
      <c r="T15" s="167">
        <v>49.199632000000001</v>
      </c>
      <c r="U15" s="17">
        <f t="shared" si="0"/>
        <v>219.76550500000002</v>
      </c>
    </row>
    <row r="16" spans="1:21" x14ac:dyDescent="0.2">
      <c r="B16" s="89" t="s">
        <v>793</v>
      </c>
      <c r="C16" s="17">
        <v>0</v>
      </c>
      <c r="D16" s="17">
        <v>0</v>
      </c>
      <c r="E16" s="17">
        <v>0</v>
      </c>
      <c r="F16" s="17">
        <v>0</v>
      </c>
      <c r="G16" s="17">
        <v>1.2985E-2</v>
      </c>
      <c r="H16" s="17">
        <v>0.106072</v>
      </c>
      <c r="I16" s="17">
        <v>8.8539999999999994E-2</v>
      </c>
      <c r="J16" s="17">
        <v>9.6286999999999998E-2</v>
      </c>
      <c r="K16" s="17">
        <v>8.0459000000000003E-2</v>
      </c>
      <c r="L16" s="167">
        <v>0.13161500000000001</v>
      </c>
      <c r="M16" s="167">
        <v>6.0803999999999997E-2</v>
      </c>
      <c r="N16" s="17">
        <v>0.162749</v>
      </c>
      <c r="O16" s="177" t="s">
        <v>28</v>
      </c>
      <c r="P16" s="17">
        <v>0.24092</v>
      </c>
      <c r="Q16" s="17">
        <v>0.35474</v>
      </c>
      <c r="R16" s="167">
        <v>9.5019000000000006E-2</v>
      </c>
      <c r="S16" s="167">
        <v>0.39018199999999997</v>
      </c>
      <c r="T16" s="167">
        <v>0.128222</v>
      </c>
      <c r="U16" s="17">
        <f t="shared" si="0"/>
        <v>1.3351710000000001</v>
      </c>
    </row>
    <row r="17" spans="1:21" x14ac:dyDescent="0.2">
      <c r="B17" s="89" t="s">
        <v>794</v>
      </c>
      <c r="C17" s="17">
        <v>2.6809999999999998E-3</v>
      </c>
      <c r="D17" s="17">
        <v>0</v>
      </c>
      <c r="E17" s="17">
        <v>4.1924999999999997E-2</v>
      </c>
      <c r="F17" s="17">
        <v>0</v>
      </c>
      <c r="G17" s="17">
        <v>4.4200000000000001E-4</v>
      </c>
      <c r="H17" s="17">
        <v>0.12491099999999999</v>
      </c>
      <c r="I17" s="17">
        <v>1.8420000000000001E-3</v>
      </c>
      <c r="J17" s="17">
        <v>7.8100000000000001E-4</v>
      </c>
      <c r="K17" s="17">
        <v>1.5299999999999999E-3</v>
      </c>
      <c r="L17" s="167">
        <v>2.1947999999999999E-2</v>
      </c>
      <c r="M17" s="167">
        <v>3.6597999999999999E-2</v>
      </c>
      <c r="N17" s="17">
        <v>0.18463199999999999</v>
      </c>
      <c r="O17" s="177" t="s">
        <v>28</v>
      </c>
      <c r="P17" s="17">
        <v>0.202902</v>
      </c>
      <c r="Q17" s="17">
        <v>0.16217899999999999</v>
      </c>
      <c r="R17" s="167">
        <v>0.155143</v>
      </c>
      <c r="S17" s="167">
        <v>0.181923</v>
      </c>
      <c r="T17" s="167">
        <v>0.113131</v>
      </c>
      <c r="U17" s="17">
        <f t="shared" si="0"/>
        <v>0.78237099999999993</v>
      </c>
    </row>
    <row r="18" spans="1:21" x14ac:dyDescent="0.2">
      <c r="B18" s="89" t="s">
        <v>795</v>
      </c>
      <c r="C18" s="17">
        <v>0</v>
      </c>
      <c r="D18" s="17">
        <v>0</v>
      </c>
      <c r="E18" s="17">
        <v>0</v>
      </c>
      <c r="F18" s="17">
        <v>0</v>
      </c>
      <c r="G18" s="17">
        <v>0</v>
      </c>
      <c r="H18" s="17">
        <v>1.5560000000000001E-3</v>
      </c>
      <c r="I18" s="17">
        <v>2.2060000000000001E-3</v>
      </c>
      <c r="J18" s="17">
        <v>2.5257999999999999E-2</v>
      </c>
      <c r="K18" s="17">
        <v>4.3740000000000003E-3</v>
      </c>
      <c r="L18" s="167">
        <v>0.279451</v>
      </c>
      <c r="M18" s="167">
        <v>0.100116</v>
      </c>
      <c r="N18" s="17">
        <v>0.52540100000000001</v>
      </c>
      <c r="O18" s="177" t="s">
        <v>28</v>
      </c>
      <c r="P18" s="17">
        <v>0.29772700000000002</v>
      </c>
      <c r="Q18" s="17">
        <v>0.10066600000000001</v>
      </c>
      <c r="R18" s="167">
        <v>0.42258099999999998</v>
      </c>
      <c r="S18" s="167">
        <v>0.20255200000000001</v>
      </c>
      <c r="T18" s="167">
        <v>0.18006900000000001</v>
      </c>
      <c r="U18" s="17">
        <f t="shared" si="0"/>
        <v>1.3367549999999999</v>
      </c>
    </row>
    <row r="19" spans="1:21" x14ac:dyDescent="0.2">
      <c r="B19" s="89" t="s">
        <v>796</v>
      </c>
      <c r="C19" s="17">
        <v>4.0740000000000004E-3</v>
      </c>
      <c r="D19" s="17">
        <v>0</v>
      </c>
      <c r="E19" s="17">
        <v>0</v>
      </c>
      <c r="F19" s="17">
        <v>5.0410000000000003E-3</v>
      </c>
      <c r="G19" s="17">
        <v>0</v>
      </c>
      <c r="H19" s="17">
        <v>9.0100000000000006E-3</v>
      </c>
      <c r="I19" s="17">
        <v>0.25175399999999998</v>
      </c>
      <c r="J19" s="17">
        <v>0.19933300000000001</v>
      </c>
      <c r="K19" s="17">
        <v>0.124602</v>
      </c>
      <c r="L19" s="167">
        <v>0.27580700000000002</v>
      </c>
      <c r="M19" s="167">
        <v>8.8278999999999996E-2</v>
      </c>
      <c r="N19" s="17">
        <v>0.21512000000000001</v>
      </c>
      <c r="O19" s="177" t="s">
        <v>28</v>
      </c>
      <c r="P19" s="17">
        <v>0.279613</v>
      </c>
      <c r="Q19" s="17">
        <v>3.1129310000000001</v>
      </c>
      <c r="R19" s="167">
        <v>1.034689</v>
      </c>
      <c r="S19" s="167">
        <v>0.80685700000000005</v>
      </c>
      <c r="T19" s="167">
        <v>1.053655</v>
      </c>
      <c r="U19" s="17">
        <f t="shared" si="0"/>
        <v>4.5655640000000002</v>
      </c>
    </row>
    <row r="20" spans="1:21" x14ac:dyDescent="0.2">
      <c r="B20" s="89" t="s">
        <v>797</v>
      </c>
      <c r="C20" s="17">
        <v>0</v>
      </c>
      <c r="D20" s="17">
        <v>5.2125999999999999E-2</v>
      </c>
      <c r="E20" s="17">
        <v>0</v>
      </c>
      <c r="F20" s="17">
        <v>0</v>
      </c>
      <c r="G20" s="17">
        <v>0</v>
      </c>
      <c r="H20" s="17">
        <v>0</v>
      </c>
      <c r="I20" s="17">
        <v>0</v>
      </c>
      <c r="J20" s="17">
        <v>1.0954999999999999E-2</v>
      </c>
      <c r="K20" s="17">
        <v>0</v>
      </c>
      <c r="L20" s="167">
        <v>2.6619E-2</v>
      </c>
      <c r="M20" s="167">
        <v>2.7692999999999999E-2</v>
      </c>
      <c r="N20" s="17">
        <v>0.23919399999999999</v>
      </c>
      <c r="O20" s="177" t="s">
        <v>28</v>
      </c>
      <c r="P20" s="17">
        <v>0.321855</v>
      </c>
      <c r="Q20" s="17">
        <v>0.43782799999999999</v>
      </c>
      <c r="R20" s="167">
        <v>0.34872399999999998</v>
      </c>
      <c r="S20" s="167">
        <v>0.29010200000000003</v>
      </c>
      <c r="T20" s="167">
        <v>0.42332799999999998</v>
      </c>
      <c r="U20" s="17">
        <f t="shared" si="0"/>
        <v>1.1162700000000001</v>
      </c>
    </row>
    <row r="21" spans="1:21" x14ac:dyDescent="0.2">
      <c r="B21" s="89" t="s">
        <v>798</v>
      </c>
      <c r="C21" s="17">
        <v>0</v>
      </c>
      <c r="D21" s="17">
        <v>0</v>
      </c>
      <c r="E21" s="17">
        <v>0</v>
      </c>
      <c r="F21" s="17">
        <v>0</v>
      </c>
      <c r="G21" s="17">
        <v>0</v>
      </c>
      <c r="H21" s="17">
        <v>1.3325999999999999E-2</v>
      </c>
      <c r="I21" s="17">
        <v>2.8019999999999998E-3</v>
      </c>
      <c r="J21" s="17">
        <v>2.7219E-2</v>
      </c>
      <c r="K21" s="17">
        <v>1.4940000000000001E-3</v>
      </c>
      <c r="L21" s="167">
        <v>7.2844999999999993E-2</v>
      </c>
      <c r="M21" s="167">
        <v>1.8478999999999999E-2</v>
      </c>
      <c r="N21" s="17">
        <v>7.2666999999999995E-2</v>
      </c>
      <c r="O21" s="177" t="s">
        <v>28</v>
      </c>
      <c r="P21" s="17">
        <v>0.441409</v>
      </c>
      <c r="Q21" s="17">
        <v>3.2369000000000002E-2</v>
      </c>
      <c r="R21" s="167">
        <v>1.376074</v>
      </c>
      <c r="S21" s="167">
        <v>0.97037200000000001</v>
      </c>
      <c r="T21" s="167">
        <v>3.7413000000000002E-2</v>
      </c>
      <c r="U21" s="17">
        <f t="shared" si="0"/>
        <v>0.68260999999999994</v>
      </c>
    </row>
    <row r="22" spans="1:21" x14ac:dyDescent="0.2">
      <c r="B22" s="89" t="s">
        <v>799</v>
      </c>
      <c r="C22" s="17">
        <v>6.7550000000000006E-3</v>
      </c>
      <c r="D22" s="17">
        <v>5.2125999999999999E-2</v>
      </c>
      <c r="E22" s="17">
        <v>4.1924999999999997E-2</v>
      </c>
      <c r="F22" s="17">
        <v>5.0410000000000003E-3</v>
      </c>
      <c r="G22" s="17">
        <v>1.3427E-2</v>
      </c>
      <c r="H22" s="17">
        <v>0.25487499999999996</v>
      </c>
      <c r="I22" s="17">
        <v>0.34714400000000001</v>
      </c>
      <c r="J22" s="17">
        <v>0.35983300000000001</v>
      </c>
      <c r="K22" s="17">
        <v>0.21245900000000001</v>
      </c>
      <c r="L22" s="167">
        <v>0.80828499999999992</v>
      </c>
      <c r="M22" s="167">
        <v>0.33196900000000001</v>
      </c>
      <c r="N22" s="17">
        <v>1.3997629999999999</v>
      </c>
      <c r="O22" s="177" t="s">
        <v>28</v>
      </c>
      <c r="P22" s="17">
        <v>1.7844259999999998</v>
      </c>
      <c r="Q22" s="17">
        <v>4.2007130000000004</v>
      </c>
      <c r="R22" s="167">
        <v>3.4322299999999997</v>
      </c>
      <c r="S22" s="167">
        <v>2.8419879999999997</v>
      </c>
      <c r="T22" s="167">
        <v>1.9358179999999998</v>
      </c>
      <c r="U22" s="17">
        <f t="shared" si="0"/>
        <v>9.8187409999999993</v>
      </c>
    </row>
    <row r="23" spans="1:21" x14ac:dyDescent="0.2">
      <c r="B23" s="35" t="s">
        <v>79</v>
      </c>
      <c r="C23" s="17">
        <f t="shared" ref="C23:K23" si="1">SUM(C9:C14)</f>
        <v>0.90681650000000003</v>
      </c>
      <c r="D23" s="17">
        <f t="shared" si="1"/>
        <v>0.37728200000000001</v>
      </c>
      <c r="E23" s="17">
        <f t="shared" si="1"/>
        <v>0.75654599999999994</v>
      </c>
      <c r="F23" s="17">
        <f t="shared" si="1"/>
        <v>1.2551625</v>
      </c>
      <c r="G23" s="17">
        <f t="shared" si="1"/>
        <v>5.7206710000000003</v>
      </c>
      <c r="H23" s="17">
        <f t="shared" si="1"/>
        <v>10.428186</v>
      </c>
      <c r="I23" s="17">
        <f t="shared" si="1"/>
        <v>13.555283500000002</v>
      </c>
      <c r="J23" s="17">
        <f t="shared" si="1"/>
        <v>24.209589000000001</v>
      </c>
      <c r="K23" s="17">
        <f t="shared" si="1"/>
        <v>51.837679000000001</v>
      </c>
      <c r="L23" s="17">
        <f t="shared" ref="L23:Q23" si="2">SUM(L9:L14)</f>
        <v>76.120414999999994</v>
      </c>
      <c r="M23" s="17">
        <f t="shared" si="2"/>
        <v>97.614585000000005</v>
      </c>
      <c r="N23" s="17">
        <f t="shared" si="2"/>
        <v>145.74502000000001</v>
      </c>
      <c r="O23" s="17">
        <f t="shared" si="2"/>
        <v>152.99011400000001</v>
      </c>
      <c r="P23" s="17">
        <f t="shared" si="2"/>
        <v>152.991252</v>
      </c>
      <c r="Q23" s="17">
        <f t="shared" si="2"/>
        <v>146.73585300000002</v>
      </c>
      <c r="R23" s="17">
        <v>158.86895300000003</v>
      </c>
      <c r="S23" s="17">
        <v>147.79612499999996</v>
      </c>
      <c r="T23" s="17">
        <v>136.38532599999999</v>
      </c>
      <c r="U23" s="17">
        <f t="shared" si="0"/>
        <v>728.25434050000001</v>
      </c>
    </row>
    <row r="24" spans="1:21" x14ac:dyDescent="0.2">
      <c r="B24" s="35" t="s">
        <v>80</v>
      </c>
      <c r="C24" s="17">
        <f>+C25-C23</f>
        <v>12.118270000000001</v>
      </c>
      <c r="D24" s="17">
        <f t="shared" ref="D24:Q24" si="3">+D25-D23</f>
        <v>3.2323274999999998</v>
      </c>
      <c r="E24" s="17">
        <f t="shared" si="3"/>
        <v>12.3584865</v>
      </c>
      <c r="F24" s="17">
        <f t="shared" si="3"/>
        <v>17.710611999999998</v>
      </c>
      <c r="G24" s="17">
        <f t="shared" si="3"/>
        <v>16.884761000000001</v>
      </c>
      <c r="H24" s="17">
        <f t="shared" si="3"/>
        <v>23.912484000000003</v>
      </c>
      <c r="I24" s="17">
        <f t="shared" si="3"/>
        <v>45.292476499999999</v>
      </c>
      <c r="J24" s="17">
        <f t="shared" si="3"/>
        <v>50.062032499999994</v>
      </c>
      <c r="K24" s="17">
        <f t="shared" si="3"/>
        <v>77.159510499999953</v>
      </c>
      <c r="L24" s="17">
        <f t="shared" si="3"/>
        <v>139.34652800000015</v>
      </c>
      <c r="M24" s="17">
        <f t="shared" si="3"/>
        <v>212.28225100000012</v>
      </c>
      <c r="N24" s="17">
        <f t="shared" si="3"/>
        <v>266.84530000000001</v>
      </c>
      <c r="O24" s="17">
        <f t="shared" si="3"/>
        <v>320.96778099999995</v>
      </c>
      <c r="P24" s="17">
        <f t="shared" si="3"/>
        <v>321.1480190000002</v>
      </c>
      <c r="Q24" s="17">
        <f t="shared" si="3"/>
        <v>342.26975599999997</v>
      </c>
      <c r="R24" s="17">
        <v>427.85178699999994</v>
      </c>
      <c r="S24" s="17">
        <v>454.18441500000006</v>
      </c>
      <c r="T24" s="17">
        <v>469.49502100000007</v>
      </c>
      <c r="U24" s="17">
        <f t="shared" si="0"/>
        <v>1540.6228145000002</v>
      </c>
    </row>
    <row r="25" spans="1:21" x14ac:dyDescent="0.2">
      <c r="B25" s="35" t="s">
        <v>755</v>
      </c>
      <c r="C25" s="17">
        <v>13.0250865</v>
      </c>
      <c r="D25" s="17">
        <v>3.6096094999999999</v>
      </c>
      <c r="E25" s="17">
        <v>13.1150325</v>
      </c>
      <c r="F25" s="17">
        <v>18.965774499999998</v>
      </c>
      <c r="G25" s="17">
        <v>22.605432</v>
      </c>
      <c r="H25" s="17">
        <v>34.340670000000003</v>
      </c>
      <c r="I25" s="17">
        <v>58.847760000000001</v>
      </c>
      <c r="J25" s="17">
        <v>74.271621499999995</v>
      </c>
      <c r="K25" s="17">
        <v>128.99718949999996</v>
      </c>
      <c r="L25" s="167">
        <v>215.46694300000016</v>
      </c>
      <c r="M25" s="17">
        <v>309.89683600000012</v>
      </c>
      <c r="N25" s="17">
        <v>412.59032000000002</v>
      </c>
      <c r="O25" s="17">
        <v>473.95789499999995</v>
      </c>
      <c r="P25" s="17">
        <v>474.13927100000024</v>
      </c>
      <c r="Q25" s="17">
        <v>489.00560899999999</v>
      </c>
      <c r="R25" s="167">
        <v>586.72073999999998</v>
      </c>
      <c r="S25" s="167">
        <v>601.98054000000002</v>
      </c>
      <c r="T25" s="167">
        <v>605.88034700000003</v>
      </c>
      <c r="U25" s="17">
        <f t="shared" si="0"/>
        <v>2268.8771550000006</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89" t="s">
        <v>29</v>
      </c>
      <c r="C28" s="37">
        <f>IFERROR(C9/C$25*100,"--")</f>
        <v>3.2239325243636574</v>
      </c>
      <c r="D28" s="37">
        <f t="shared" ref="D28:U28" si="4">IFERROR(D9/D$25*100,"--")</f>
        <v>1.3224422198578545</v>
      </c>
      <c r="E28" s="37">
        <f t="shared" si="4"/>
        <v>2.8691617805750766</v>
      </c>
      <c r="F28" s="37">
        <f t="shared" si="4"/>
        <v>3.3146524018831927</v>
      </c>
      <c r="G28" s="37">
        <f t="shared" si="4"/>
        <v>7.6693491192736332</v>
      </c>
      <c r="H28" s="37">
        <f t="shared" si="4"/>
        <v>7.9231302126603813</v>
      </c>
      <c r="I28" s="37">
        <f t="shared" si="4"/>
        <v>8.7127725847169035</v>
      </c>
      <c r="J28" s="37">
        <f t="shared" si="4"/>
        <v>9.1501368392771667</v>
      </c>
      <c r="K28" s="37">
        <f t="shared" si="4"/>
        <v>12.228695106570523</v>
      </c>
      <c r="L28" s="37">
        <f t="shared" si="4"/>
        <v>10.522608565528301</v>
      </c>
      <c r="M28" s="37">
        <f t="shared" si="4"/>
        <v>7.5476069074806524</v>
      </c>
      <c r="N28" s="37">
        <f t="shared" si="4"/>
        <v>8.3235377407787947</v>
      </c>
      <c r="O28" s="37">
        <f t="shared" si="4"/>
        <v>5.2562019248566374</v>
      </c>
      <c r="P28" s="37">
        <f t="shared" si="4"/>
        <v>5.2541912310823937</v>
      </c>
      <c r="Q28" s="37">
        <f t="shared" si="4"/>
        <v>5.3052379200828348</v>
      </c>
      <c r="R28" s="37">
        <f t="shared" si="4"/>
        <v>7.2631882759078881</v>
      </c>
      <c r="S28" s="37">
        <f t="shared" si="4"/>
        <v>6.509513579957253</v>
      </c>
      <c r="T28" s="37">
        <f t="shared" si="4"/>
        <v>4.5115911310455497</v>
      </c>
      <c r="U28" s="37">
        <f t="shared" si="4"/>
        <v>7.2672416237537538</v>
      </c>
    </row>
    <row r="29" spans="1:21" x14ac:dyDescent="0.2">
      <c r="B29" s="89" t="s">
        <v>37</v>
      </c>
      <c r="C29" s="37">
        <f t="shared" ref="C29:U29" si="5">IFERROR(C10/C$25*100,"--")</f>
        <v>0</v>
      </c>
      <c r="D29" s="37">
        <f t="shared" si="5"/>
        <v>0.41050146837213286</v>
      </c>
      <c r="E29" s="37">
        <f t="shared" si="5"/>
        <v>2.7754410825897688E-3</v>
      </c>
      <c r="F29" s="37">
        <f t="shared" si="5"/>
        <v>1.0983891008511149</v>
      </c>
      <c r="G29" s="37">
        <f t="shared" si="5"/>
        <v>7.0496706278384762</v>
      </c>
      <c r="H29" s="37">
        <f t="shared" si="5"/>
        <v>2.2826607634620988</v>
      </c>
      <c r="I29" s="37">
        <f t="shared" si="5"/>
        <v>5.9902874807809168</v>
      </c>
      <c r="J29" s="37">
        <f t="shared" si="5"/>
        <v>10.518260329081411</v>
      </c>
      <c r="K29" s="37">
        <f t="shared" si="5"/>
        <v>7.4182030919363582</v>
      </c>
      <c r="L29" s="37">
        <f t="shared" si="5"/>
        <v>10.721975110585749</v>
      </c>
      <c r="M29" s="37">
        <f t="shared" si="5"/>
        <v>5.2224812001630099</v>
      </c>
      <c r="N29" s="37">
        <f t="shared" si="5"/>
        <v>5.372620714901891</v>
      </c>
      <c r="O29" s="37">
        <f t="shared" si="5"/>
        <v>2.228143493632488</v>
      </c>
      <c r="P29" s="37">
        <f t="shared" si="5"/>
        <v>2.2272911454322446</v>
      </c>
      <c r="Q29" s="37">
        <f t="shared" si="5"/>
        <v>3.0733739497863306</v>
      </c>
      <c r="R29" s="37">
        <f t="shared" si="5"/>
        <v>3.5040007278420058</v>
      </c>
      <c r="S29" s="37">
        <f t="shared" si="5"/>
        <v>2.4469633187810356</v>
      </c>
      <c r="T29" s="37">
        <f t="shared" si="5"/>
        <v>2.4801393665274305</v>
      </c>
      <c r="U29" s="37">
        <f t="shared" si="5"/>
        <v>4.8724743319124286</v>
      </c>
    </row>
    <row r="30" spans="1:21" x14ac:dyDescent="0.2">
      <c r="B30" s="89" t="s">
        <v>34</v>
      </c>
      <c r="C30" s="37">
        <f t="shared" ref="C30:U30" si="6">IFERROR(C11/C$25*100,"--")</f>
        <v>1.1964603843513821</v>
      </c>
      <c r="D30" s="37">
        <f t="shared" si="6"/>
        <v>5.4950403914883319</v>
      </c>
      <c r="E30" s="37">
        <f t="shared" si="6"/>
        <v>1.7103579423078059</v>
      </c>
      <c r="F30" s="37">
        <f t="shared" si="6"/>
        <v>0.78957228981078531</v>
      </c>
      <c r="G30" s="37">
        <f t="shared" si="6"/>
        <v>6.3611126741572557</v>
      </c>
      <c r="H30" s="37">
        <f t="shared" si="6"/>
        <v>10.880355566737631</v>
      </c>
      <c r="I30" s="37">
        <f t="shared" si="6"/>
        <v>6.0975523962169502</v>
      </c>
      <c r="J30" s="37">
        <f t="shared" si="6"/>
        <v>5.4852276249280489</v>
      </c>
      <c r="K30" s="37">
        <f t="shared" si="6"/>
        <v>7.0440286607949725</v>
      </c>
      <c r="L30" s="37">
        <f t="shared" si="6"/>
        <v>7.0235326075053601</v>
      </c>
      <c r="M30" s="37">
        <f t="shared" si="6"/>
        <v>12.205853240786228</v>
      </c>
      <c r="N30" s="37">
        <f t="shared" si="6"/>
        <v>13.004679072451337</v>
      </c>
      <c r="O30" s="37">
        <f t="shared" si="6"/>
        <v>16.836545364435803</v>
      </c>
      <c r="P30" s="37">
        <f t="shared" si="6"/>
        <v>16.829913462283102</v>
      </c>
      <c r="Q30" s="37">
        <f t="shared" si="6"/>
        <v>13.651352616693607</v>
      </c>
      <c r="R30" s="37">
        <f t="shared" si="6"/>
        <v>10.466572393537682</v>
      </c>
      <c r="S30" s="37">
        <f t="shared" si="6"/>
        <v>10.552388454284586</v>
      </c>
      <c r="T30" s="37">
        <f t="shared" si="6"/>
        <v>9.7978825842324273</v>
      </c>
      <c r="U30" s="37">
        <f t="shared" si="6"/>
        <v>12.156653562850119</v>
      </c>
    </row>
    <row r="31" spans="1:21" x14ac:dyDescent="0.2">
      <c r="B31" s="89" t="s">
        <v>43</v>
      </c>
      <c r="C31" s="37">
        <f t="shared" ref="C31:U31" si="7">IFERROR(C12/C$25*100,"--")</f>
        <v>2.5416836963040512</v>
      </c>
      <c r="D31" s="37">
        <f t="shared" si="7"/>
        <v>3.2241714789369871</v>
      </c>
      <c r="E31" s="37">
        <f t="shared" si="7"/>
        <v>1.1790668456216178</v>
      </c>
      <c r="F31" s="37">
        <f t="shared" si="7"/>
        <v>1.3816519857915639</v>
      </c>
      <c r="G31" s="37">
        <f t="shared" si="7"/>
        <v>4.1465918457121287</v>
      </c>
      <c r="H31" s="37">
        <f t="shared" si="7"/>
        <v>8.3846034454190885</v>
      </c>
      <c r="I31" s="37">
        <f t="shared" si="7"/>
        <v>1.8276014244212526</v>
      </c>
      <c r="J31" s="37">
        <f t="shared" si="7"/>
        <v>4.9723123387039561</v>
      </c>
      <c r="K31" s="37">
        <f t="shared" si="7"/>
        <v>6.6263470802206914</v>
      </c>
      <c r="L31" s="37">
        <f t="shared" si="7"/>
        <v>6.4037349803584442</v>
      </c>
      <c r="M31" s="37">
        <f t="shared" si="7"/>
        <v>6.1427548747222422</v>
      </c>
      <c r="N31" s="37">
        <f t="shared" si="7"/>
        <v>7.0760879702655153</v>
      </c>
      <c r="O31" s="37">
        <f t="shared" si="7"/>
        <v>7.0896694315008739</v>
      </c>
      <c r="P31" s="37">
        <f t="shared" si="7"/>
        <v>7.0872676142449258</v>
      </c>
      <c r="Q31" s="37">
        <f t="shared" si="7"/>
        <v>6.5323234359874176</v>
      </c>
      <c r="R31" s="37">
        <f t="shared" si="7"/>
        <v>4.5561759074683472</v>
      </c>
      <c r="S31" s="37">
        <f t="shared" si="7"/>
        <v>3.9508144233366744</v>
      </c>
      <c r="T31" s="37">
        <f t="shared" si="7"/>
        <v>4.9792417181671684</v>
      </c>
      <c r="U31" s="37">
        <f t="shared" si="7"/>
        <v>6.416101161721997</v>
      </c>
    </row>
    <row r="32" spans="1:21" x14ac:dyDescent="0.2">
      <c r="B32" s="89" t="s">
        <v>164</v>
      </c>
      <c r="C32" s="37">
        <f t="shared" ref="C32:U32" si="8">IFERROR(C13/C$25*100,"--")</f>
        <v>0</v>
      </c>
      <c r="D32" s="37">
        <f t="shared" si="8"/>
        <v>0</v>
      </c>
      <c r="E32" s="37">
        <f t="shared" si="8"/>
        <v>0</v>
      </c>
      <c r="F32" s="37">
        <f t="shared" si="8"/>
        <v>0</v>
      </c>
      <c r="G32" s="37">
        <f t="shared" si="8"/>
        <v>0</v>
      </c>
      <c r="H32" s="37">
        <f t="shared" si="8"/>
        <v>0</v>
      </c>
      <c r="I32" s="37">
        <f t="shared" si="8"/>
        <v>0</v>
      </c>
      <c r="J32" s="37">
        <f t="shared" si="8"/>
        <v>1.893188773319026</v>
      </c>
      <c r="K32" s="37">
        <f t="shared" si="8"/>
        <v>6.1856762390935671</v>
      </c>
      <c r="L32" s="37">
        <f t="shared" si="8"/>
        <v>0.56778547231720788</v>
      </c>
      <c r="M32" s="37">
        <f t="shared" si="8"/>
        <v>0.11938069609720051</v>
      </c>
      <c r="N32" s="37">
        <f t="shared" si="8"/>
        <v>1.0020101780381081</v>
      </c>
      <c r="O32" s="37">
        <f t="shared" si="8"/>
        <v>0.15427973828772279</v>
      </c>
      <c r="P32" s="37">
        <f t="shared" si="8"/>
        <v>0.15422072051905603</v>
      </c>
      <c r="Q32" s="37">
        <f t="shared" si="8"/>
        <v>0.42091623533913292</v>
      </c>
      <c r="R32" s="37">
        <f t="shared" si="8"/>
        <v>0.5512516908810825</v>
      </c>
      <c r="S32" s="37">
        <f t="shared" si="8"/>
        <v>0.46284403146985442</v>
      </c>
      <c r="T32" s="37">
        <f t="shared" si="8"/>
        <v>7.681120576106093E-2</v>
      </c>
      <c r="U32" s="37">
        <f t="shared" si="8"/>
        <v>0.78904754541459488</v>
      </c>
    </row>
    <row r="33" spans="1:21" x14ac:dyDescent="0.2">
      <c r="B33" s="89" t="s">
        <v>44</v>
      </c>
      <c r="C33" s="37">
        <f t="shared" ref="C33:U33" si="9">IFERROR(C14/C$25*100,"--")</f>
        <v>0</v>
      </c>
      <c r="D33" s="37">
        <f t="shared" si="9"/>
        <v>0</v>
      </c>
      <c r="E33" s="37">
        <f t="shared" si="9"/>
        <v>7.1787851078523824E-3</v>
      </c>
      <c r="F33" s="37">
        <f t="shared" si="9"/>
        <v>3.3773996416544973E-2</v>
      </c>
      <c r="G33" s="37">
        <f t="shared" si="9"/>
        <v>7.9896725707343269E-2</v>
      </c>
      <c r="H33" s="37">
        <f t="shared" si="9"/>
        <v>0.89611821784490509</v>
      </c>
      <c r="I33" s="37">
        <f t="shared" si="9"/>
        <v>0.40627969526792529</v>
      </c>
      <c r="J33" s="37">
        <f t="shared" si="9"/>
        <v>0.57688924968468613</v>
      </c>
      <c r="K33" s="37">
        <f t="shared" si="9"/>
        <v>0.68217261431110499</v>
      </c>
      <c r="L33" s="37">
        <f t="shared" si="9"/>
        <v>8.8480858059047998E-2</v>
      </c>
      <c r="M33" s="37">
        <f t="shared" si="9"/>
        <v>0.26098136736058825</v>
      </c>
      <c r="N33" s="37">
        <f t="shared" si="9"/>
        <v>0.54545584103863598</v>
      </c>
      <c r="O33" s="37">
        <f t="shared" si="9"/>
        <v>0.71442274423975993</v>
      </c>
      <c r="P33" s="37">
        <f t="shared" si="9"/>
        <v>0.71427051230270233</v>
      </c>
      <c r="Q33" s="37">
        <f t="shared" si="9"/>
        <v>1.0237835533702437</v>
      </c>
      <c r="R33" s="37">
        <f t="shared" si="9"/>
        <v>0.73625043491729991</v>
      </c>
      <c r="S33" s="37">
        <f t="shared" si="9"/>
        <v>0.62912116727228429</v>
      </c>
      <c r="T33" s="37">
        <f t="shared" si="9"/>
        <v>0.66460795765009351</v>
      </c>
      <c r="U33" s="37">
        <f t="shared" si="9"/>
        <v>0.59604769567173843</v>
      </c>
    </row>
    <row r="34" spans="1:21" x14ac:dyDescent="0.2">
      <c r="B34" s="89" t="s">
        <v>792</v>
      </c>
      <c r="C34" s="37">
        <f t="shared" ref="C34:U34" si="10">IFERROR(C15/C$25*100,"--")</f>
        <v>11.548890673393993</v>
      </c>
      <c r="D34" s="37">
        <f t="shared" si="10"/>
        <v>26.063816598443683</v>
      </c>
      <c r="E34" s="37">
        <f t="shared" si="10"/>
        <v>25.064245933054302</v>
      </c>
      <c r="F34" s="37">
        <f t="shared" si="10"/>
        <v>4.9659242758580735</v>
      </c>
      <c r="G34" s="37">
        <f t="shared" si="10"/>
        <v>5.4550118750218974</v>
      </c>
      <c r="H34" s="37">
        <f t="shared" si="10"/>
        <v>11.887301558181596</v>
      </c>
      <c r="I34" s="37">
        <f t="shared" si="10"/>
        <v>9.2722815617790726</v>
      </c>
      <c r="J34" s="37">
        <f t="shared" si="10"/>
        <v>12.717088720084025</v>
      </c>
      <c r="K34" s="37">
        <f t="shared" si="10"/>
        <v>14.908207748200597</v>
      </c>
      <c r="L34" s="37">
        <f t="shared" si="10"/>
        <v>7.4811373733556845</v>
      </c>
      <c r="M34" s="37">
        <f t="shared" si="10"/>
        <v>8.0585337115219815</v>
      </c>
      <c r="N34" s="37">
        <f t="shared" si="10"/>
        <v>11.040739637323533</v>
      </c>
      <c r="O34" s="37" t="str">
        <f t="shared" si="10"/>
        <v>--</v>
      </c>
      <c r="P34" s="37">
        <f t="shared" si="10"/>
        <v>8.9468397988910695</v>
      </c>
      <c r="Q34" s="37">
        <f t="shared" si="10"/>
        <v>9.1158917565708339</v>
      </c>
      <c r="R34" s="37">
        <f t="shared" si="10"/>
        <v>8.3394323166418154</v>
      </c>
      <c r="S34" s="37">
        <f t="shared" si="10"/>
        <v>10.722939482395894</v>
      </c>
      <c r="T34" s="37">
        <f t="shared" si="10"/>
        <v>8.1203544963309398</v>
      </c>
      <c r="U34" s="37">
        <f t="shared" si="10"/>
        <v>9.686090959825453</v>
      </c>
    </row>
    <row r="35" spans="1:21" x14ac:dyDescent="0.2">
      <c r="B35" s="89" t="s">
        <v>793</v>
      </c>
      <c r="C35" s="37">
        <f t="shared" ref="C35:U35" si="11">IFERROR(C16/C$25*100,"--")</f>
        <v>0</v>
      </c>
      <c r="D35" s="37">
        <f t="shared" si="11"/>
        <v>0</v>
      </c>
      <c r="E35" s="37">
        <f t="shared" si="11"/>
        <v>0</v>
      </c>
      <c r="F35" s="37">
        <f t="shared" si="11"/>
        <v>0</v>
      </c>
      <c r="G35" s="37">
        <f t="shared" si="11"/>
        <v>5.7441945811962367E-2</v>
      </c>
      <c r="H35" s="37">
        <f t="shared" si="11"/>
        <v>0.30888156812316125</v>
      </c>
      <c r="I35" s="37">
        <f t="shared" si="11"/>
        <v>0.15045602415453024</v>
      </c>
      <c r="J35" s="37">
        <f t="shared" si="11"/>
        <v>0.1296417097881726</v>
      </c>
      <c r="K35" s="37">
        <f t="shared" si="11"/>
        <v>6.2372676731844628E-2</v>
      </c>
      <c r="L35" s="37">
        <f t="shared" si="11"/>
        <v>6.1083615967949152E-2</v>
      </c>
      <c r="M35" s="37">
        <f t="shared" si="11"/>
        <v>1.9620723071854782E-2</v>
      </c>
      <c r="N35" s="37">
        <f t="shared" si="11"/>
        <v>3.9445666102879001E-2</v>
      </c>
      <c r="O35" s="37" t="str">
        <f t="shared" si="11"/>
        <v>--</v>
      </c>
      <c r="P35" s="37">
        <f t="shared" si="11"/>
        <v>5.081207458135225E-2</v>
      </c>
      <c r="Q35" s="37">
        <f t="shared" si="11"/>
        <v>7.254313518518353E-2</v>
      </c>
      <c r="R35" s="37">
        <f t="shared" si="11"/>
        <v>1.6194927760692424E-2</v>
      </c>
      <c r="S35" s="37">
        <f t="shared" si="11"/>
        <v>6.4816380941483578E-2</v>
      </c>
      <c r="T35" s="37">
        <f t="shared" si="11"/>
        <v>2.1162924434649139E-2</v>
      </c>
      <c r="U35" s="37">
        <f t="shared" si="11"/>
        <v>5.8847214229189933E-2</v>
      </c>
    </row>
    <row r="36" spans="1:21" x14ac:dyDescent="0.2">
      <c r="B36" s="89" t="s">
        <v>794</v>
      </c>
      <c r="C36" s="37">
        <f t="shared" ref="C36:U36" si="12">IFERROR(C17/C$25*100,"--")</f>
        <v>2.0583356586537829E-2</v>
      </c>
      <c r="D36" s="37">
        <f t="shared" si="12"/>
        <v>0</v>
      </c>
      <c r="E36" s="37">
        <f t="shared" si="12"/>
        <v>0.31967133897685729</v>
      </c>
      <c r="F36" s="37">
        <f t="shared" si="12"/>
        <v>0</v>
      </c>
      <c r="G36" s="37">
        <f t="shared" si="12"/>
        <v>1.9552822525134668E-3</v>
      </c>
      <c r="H36" s="37">
        <f t="shared" si="12"/>
        <v>0.36374071909488076</v>
      </c>
      <c r="I36" s="37">
        <f t="shared" si="12"/>
        <v>3.1301106448231846E-3</v>
      </c>
      <c r="J36" s="37">
        <f t="shared" si="12"/>
        <v>1.0515456431767819E-3</v>
      </c>
      <c r="K36" s="37">
        <f t="shared" si="12"/>
        <v>1.1860723523747783E-3</v>
      </c>
      <c r="L36" s="37">
        <f t="shared" si="12"/>
        <v>1.0186249312498941E-2</v>
      </c>
      <c r="M36" s="37">
        <f t="shared" si="12"/>
        <v>1.180973657956288E-2</v>
      </c>
      <c r="N36" s="37">
        <f t="shared" si="12"/>
        <v>4.474947449082179E-2</v>
      </c>
      <c r="O36" s="37" t="str">
        <f t="shared" si="12"/>
        <v>--</v>
      </c>
      <c r="P36" s="37">
        <f t="shared" si="12"/>
        <v>4.2793755423815104E-2</v>
      </c>
      <c r="Q36" s="37">
        <f t="shared" si="12"/>
        <v>3.3165059258042168E-2</v>
      </c>
      <c r="R36" s="37">
        <f t="shared" si="12"/>
        <v>2.6442392338133475E-2</v>
      </c>
      <c r="S36" s="37">
        <f t="shared" si="12"/>
        <v>3.0220744344991612E-2</v>
      </c>
      <c r="T36" s="37">
        <f t="shared" si="12"/>
        <v>1.8672168615497274E-2</v>
      </c>
      <c r="U36" s="37">
        <f t="shared" si="12"/>
        <v>3.4482739546998514E-2</v>
      </c>
    </row>
    <row r="37" spans="1:21" x14ac:dyDescent="0.2">
      <c r="B37" s="89" t="s">
        <v>795</v>
      </c>
      <c r="C37" s="37">
        <f t="shared" ref="C37:U37" si="13">IFERROR(C18/C$25*100,"--")</f>
        <v>0</v>
      </c>
      <c r="D37" s="37">
        <f t="shared" si="13"/>
        <v>0</v>
      </c>
      <c r="E37" s="37">
        <f t="shared" si="13"/>
        <v>0</v>
      </c>
      <c r="F37" s="37">
        <f t="shared" si="13"/>
        <v>0</v>
      </c>
      <c r="G37" s="37">
        <f t="shared" si="13"/>
        <v>0</v>
      </c>
      <c r="H37" s="37">
        <f t="shared" si="13"/>
        <v>4.5310705935556871E-3</v>
      </c>
      <c r="I37" s="37">
        <f t="shared" si="13"/>
        <v>3.7486558536807516E-3</v>
      </c>
      <c r="J37" s="37">
        <f t="shared" si="13"/>
        <v>3.4007605448603276E-2</v>
      </c>
      <c r="K37" s="37">
        <f t="shared" si="13"/>
        <v>3.3907715485537778E-3</v>
      </c>
      <c r="L37" s="37">
        <f t="shared" si="13"/>
        <v>0.12969553292450983</v>
      </c>
      <c r="M37" s="37">
        <f t="shared" si="13"/>
        <v>3.2306234969110802E-2</v>
      </c>
      <c r="N37" s="37">
        <f t="shared" si="13"/>
        <v>0.12734205688587169</v>
      </c>
      <c r="O37" s="37" t="str">
        <f t="shared" si="13"/>
        <v>--</v>
      </c>
      <c r="P37" s="37">
        <f t="shared" si="13"/>
        <v>6.279315344878908E-2</v>
      </c>
      <c r="Q37" s="37">
        <f t="shared" si="13"/>
        <v>2.0585857942582414E-2</v>
      </c>
      <c r="R37" s="37">
        <f t="shared" si="13"/>
        <v>7.2024213768205989E-2</v>
      </c>
      <c r="S37" s="37">
        <f t="shared" si="13"/>
        <v>3.3647599306117104E-2</v>
      </c>
      <c r="T37" s="37">
        <f t="shared" si="13"/>
        <v>2.9720224610619364E-2</v>
      </c>
      <c r="U37" s="37">
        <f t="shared" si="13"/>
        <v>5.8917028498177967E-2</v>
      </c>
    </row>
    <row r="38" spans="1:21" x14ac:dyDescent="0.2">
      <c r="B38" s="89" t="s">
        <v>796</v>
      </c>
      <c r="C38" s="37">
        <f t="shared" ref="C38:U38" si="14">IFERROR(C19/C$25*100,"--")</f>
        <v>3.1278103220274203E-2</v>
      </c>
      <c r="D38" s="37">
        <f t="shared" si="14"/>
        <v>0</v>
      </c>
      <c r="E38" s="37">
        <f t="shared" si="14"/>
        <v>0</v>
      </c>
      <c r="F38" s="37">
        <f t="shared" si="14"/>
        <v>2.6579457643556823E-2</v>
      </c>
      <c r="G38" s="37">
        <f t="shared" si="14"/>
        <v>0</v>
      </c>
      <c r="H38" s="37">
        <f t="shared" si="14"/>
        <v>2.6237111856000483E-2</v>
      </c>
      <c r="I38" s="37">
        <f t="shared" si="14"/>
        <v>0.42780557832617588</v>
      </c>
      <c r="J38" s="37">
        <f t="shared" si="14"/>
        <v>0.26838379986089306</v>
      </c>
      <c r="K38" s="37">
        <f t="shared" si="14"/>
        <v>9.6592802124576563E-2</v>
      </c>
      <c r="L38" s="37">
        <f t="shared" si="14"/>
        <v>0.1280043222221795</v>
      </c>
      <c r="M38" s="37">
        <f t="shared" si="14"/>
        <v>2.8486576739363664E-2</v>
      </c>
      <c r="N38" s="37">
        <f t="shared" si="14"/>
        <v>5.2138886826040898E-2</v>
      </c>
      <c r="O38" s="37" t="str">
        <f t="shared" si="14"/>
        <v>--</v>
      </c>
      <c r="P38" s="37">
        <f t="shared" si="14"/>
        <v>5.897275697291901E-2</v>
      </c>
      <c r="Q38" s="37">
        <f t="shared" si="14"/>
        <v>0.63658390470527304</v>
      </c>
      <c r="R38" s="37">
        <f t="shared" si="14"/>
        <v>0.17635118881258569</v>
      </c>
      <c r="S38" s="37">
        <f t="shared" si="14"/>
        <v>0.13403373471175664</v>
      </c>
      <c r="T38" s="37">
        <f t="shared" si="14"/>
        <v>0.17390479906092743</v>
      </c>
      <c r="U38" s="37">
        <f t="shared" si="14"/>
        <v>0.20122570276397356</v>
      </c>
    </row>
    <row r="39" spans="1:21" x14ac:dyDescent="0.2">
      <c r="B39" s="89" t="s">
        <v>797</v>
      </c>
      <c r="C39" s="37">
        <f t="shared" ref="C39:U39" si="15">IFERROR(C20/C$25*100,"--")</f>
        <v>0</v>
      </c>
      <c r="D39" s="37">
        <f t="shared" si="15"/>
        <v>1.4440897277115432</v>
      </c>
      <c r="E39" s="37">
        <f t="shared" si="15"/>
        <v>0</v>
      </c>
      <c r="F39" s="37">
        <f t="shared" si="15"/>
        <v>0</v>
      </c>
      <c r="G39" s="37">
        <f t="shared" si="15"/>
        <v>0</v>
      </c>
      <c r="H39" s="37">
        <f t="shared" si="15"/>
        <v>0</v>
      </c>
      <c r="I39" s="37">
        <f t="shared" si="15"/>
        <v>0</v>
      </c>
      <c r="J39" s="37">
        <f t="shared" si="15"/>
        <v>1.474991359923386E-2</v>
      </c>
      <c r="K39" s="37">
        <f t="shared" si="15"/>
        <v>0</v>
      </c>
      <c r="L39" s="37">
        <f t="shared" si="15"/>
        <v>1.2354099255030494E-2</v>
      </c>
      <c r="M39" s="37">
        <f t="shared" si="15"/>
        <v>8.9361996583921192E-3</v>
      </c>
      <c r="N39" s="37">
        <f t="shared" si="15"/>
        <v>5.79737304549462E-2</v>
      </c>
      <c r="O39" s="37" t="str">
        <f t="shared" si="15"/>
        <v>--</v>
      </c>
      <c r="P39" s="37">
        <f t="shared" si="15"/>
        <v>6.7881953612739201E-2</v>
      </c>
      <c r="Q39" s="37">
        <f t="shared" si="15"/>
        <v>8.9534351332972134E-2</v>
      </c>
      <c r="R39" s="37">
        <f t="shared" si="15"/>
        <v>5.9436112655571034E-2</v>
      </c>
      <c r="S39" s="37">
        <f t="shared" si="15"/>
        <v>4.8191258807136858E-2</v>
      </c>
      <c r="T39" s="37">
        <f t="shared" si="15"/>
        <v>6.9869901226553566E-2</v>
      </c>
      <c r="U39" s="37">
        <f t="shared" si="15"/>
        <v>4.9199226037427303E-2</v>
      </c>
    </row>
    <row r="40" spans="1:21" x14ac:dyDescent="0.2">
      <c r="B40" s="89" t="s">
        <v>798</v>
      </c>
      <c r="C40" s="37">
        <f t="shared" ref="C40:U40" si="16">IFERROR(C21/C$25*100,"--")</f>
        <v>0</v>
      </c>
      <c r="D40" s="37">
        <f t="shared" si="16"/>
        <v>0</v>
      </c>
      <c r="E40" s="37">
        <f t="shared" si="16"/>
        <v>0</v>
      </c>
      <c r="F40" s="37">
        <f t="shared" si="16"/>
        <v>0</v>
      </c>
      <c r="G40" s="37">
        <f t="shared" si="16"/>
        <v>0</v>
      </c>
      <c r="H40" s="37">
        <f t="shared" si="16"/>
        <v>3.8805299954834886E-2</v>
      </c>
      <c r="I40" s="37">
        <f t="shared" si="16"/>
        <v>4.7614386681838015E-3</v>
      </c>
      <c r="J40" s="37">
        <f t="shared" si="16"/>
        <v>3.6647914035376219E-2</v>
      </c>
      <c r="K40" s="37">
        <f t="shared" si="16"/>
        <v>1.1581647676130189E-3</v>
      </c>
      <c r="L40" s="37">
        <f t="shared" si="16"/>
        <v>3.3807970255557922E-2</v>
      </c>
      <c r="M40" s="37">
        <f t="shared" si="16"/>
        <v>5.9629521354648456E-3</v>
      </c>
      <c r="N40" s="37">
        <f t="shared" si="16"/>
        <v>1.7612386058887663E-2</v>
      </c>
      <c r="O40" s="37" t="str">
        <f t="shared" si="16"/>
        <v>--</v>
      </c>
      <c r="P40" s="37">
        <f t="shared" si="16"/>
        <v>9.3096907807073373E-2</v>
      </c>
      <c r="Q40" s="37">
        <f t="shared" si="16"/>
        <v>6.6193514766003433E-3</v>
      </c>
      <c r="R40" s="37">
        <f t="shared" si="16"/>
        <v>0.23453645085053584</v>
      </c>
      <c r="S40" s="37">
        <f t="shared" si="16"/>
        <v>0.16119657289918377</v>
      </c>
      <c r="T40" s="37">
        <f t="shared" si="16"/>
        <v>6.1749816090337717E-3</v>
      </c>
      <c r="U40" s="37">
        <f t="shared" si="16"/>
        <v>3.0085806915359406E-2</v>
      </c>
    </row>
    <row r="41" spans="1:21" x14ac:dyDescent="0.2">
      <c r="B41" s="89" t="s">
        <v>799</v>
      </c>
      <c r="C41" s="37">
        <f t="shared" ref="C41:U41" si="17">IFERROR(C22/C$25*100,"--")</f>
        <v>5.1861459806812032E-2</v>
      </c>
      <c r="D41" s="37">
        <f t="shared" si="17"/>
        <v>1.4440897277115432</v>
      </c>
      <c r="E41" s="37">
        <f t="shared" si="17"/>
        <v>0.31967133897685729</v>
      </c>
      <c r="F41" s="37">
        <f t="shared" si="17"/>
        <v>2.6579457643556823E-2</v>
      </c>
      <c r="G41" s="37">
        <f t="shared" si="17"/>
        <v>5.9397228064475831E-2</v>
      </c>
      <c r="H41" s="37">
        <f t="shared" si="17"/>
        <v>0.74219576962243294</v>
      </c>
      <c r="I41" s="37">
        <f t="shared" si="17"/>
        <v>0.58990180764739386</v>
      </c>
      <c r="J41" s="37">
        <f t="shared" si="17"/>
        <v>0.48448248837545582</v>
      </c>
      <c r="K41" s="37">
        <f t="shared" si="17"/>
        <v>0.16470048752496277</v>
      </c>
      <c r="L41" s="37">
        <f t="shared" si="17"/>
        <v>0.37513178993772578</v>
      </c>
      <c r="M41" s="37">
        <f t="shared" si="17"/>
        <v>0.10712242315374909</v>
      </c>
      <c r="N41" s="37">
        <f t="shared" si="17"/>
        <v>0.33926220081944719</v>
      </c>
      <c r="O41" s="37" t="str">
        <f t="shared" si="17"/>
        <v>--</v>
      </c>
      <c r="P41" s="37">
        <f t="shared" si="17"/>
        <v>0.37635060184668795</v>
      </c>
      <c r="Q41" s="37">
        <f t="shared" si="17"/>
        <v>0.85903165990065378</v>
      </c>
      <c r="R41" s="37">
        <f t="shared" si="17"/>
        <v>0.58498528618572432</v>
      </c>
      <c r="S41" s="37">
        <f t="shared" si="17"/>
        <v>0.47210629101066948</v>
      </c>
      <c r="T41" s="37">
        <f t="shared" si="17"/>
        <v>0.31950499955728051</v>
      </c>
      <c r="U41" s="37">
        <f t="shared" si="17"/>
        <v>0.43275771799112667</v>
      </c>
    </row>
    <row r="42" spans="1:21" x14ac:dyDescent="0.2">
      <c r="B42" s="35" t="s">
        <v>79</v>
      </c>
      <c r="C42" s="37">
        <f t="shared" ref="C42:U42" si="18">IFERROR(C23/C$25*100,"--")</f>
        <v>6.9620766050190905</v>
      </c>
      <c r="D42" s="37">
        <f t="shared" si="18"/>
        <v>10.452155558655306</v>
      </c>
      <c r="E42" s="37">
        <f t="shared" si="18"/>
        <v>5.7685407946949425</v>
      </c>
      <c r="F42" s="37">
        <f t="shared" si="18"/>
        <v>6.6180397747532007</v>
      </c>
      <c r="G42" s="37">
        <f t="shared" si="18"/>
        <v>25.306620992688838</v>
      </c>
      <c r="H42" s="37">
        <f t="shared" si="18"/>
        <v>30.36686820612411</v>
      </c>
      <c r="I42" s="37">
        <f t="shared" si="18"/>
        <v>23.03449358140395</v>
      </c>
      <c r="J42" s="37">
        <f t="shared" si="18"/>
        <v>32.596015154994298</v>
      </c>
      <c r="K42" s="37">
        <f t="shared" si="18"/>
        <v>40.185122792927217</v>
      </c>
      <c r="L42" s="37">
        <f t="shared" si="18"/>
        <v>35.328117594354111</v>
      </c>
      <c r="M42" s="37">
        <f t="shared" si="18"/>
        <v>31.499058286609927</v>
      </c>
      <c r="N42" s="37">
        <f t="shared" si="18"/>
        <v>35.324391517474282</v>
      </c>
      <c r="O42" s="37">
        <f t="shared" si="18"/>
        <v>32.279262696953289</v>
      </c>
      <c r="P42" s="37">
        <f t="shared" si="18"/>
        <v>32.267154685864426</v>
      </c>
      <c r="Q42" s="37">
        <f t="shared" si="18"/>
        <v>30.006987711259569</v>
      </c>
      <c r="R42" s="37">
        <f t="shared" si="18"/>
        <v>27.07743943055431</v>
      </c>
      <c r="S42" s="37">
        <f t="shared" si="18"/>
        <v>24.551644975101681</v>
      </c>
      <c r="T42" s="37">
        <f t="shared" si="18"/>
        <v>22.510273963383728</v>
      </c>
      <c r="U42" s="37">
        <f t="shared" si="18"/>
        <v>32.09756592132463</v>
      </c>
    </row>
    <row r="43" spans="1:21" x14ac:dyDescent="0.2">
      <c r="B43" s="35" t="s">
        <v>80</v>
      </c>
      <c r="C43" s="37">
        <f t="shared" ref="C43:U43" si="19">IFERROR(C24/C$25*100,"--")</f>
        <v>93.037923394980908</v>
      </c>
      <c r="D43" s="37">
        <f t="shared" si="19"/>
        <v>89.547844441344694</v>
      </c>
      <c r="E43" s="37">
        <f t="shared" si="19"/>
        <v>94.231459205305057</v>
      </c>
      <c r="F43" s="37">
        <f t="shared" si="19"/>
        <v>93.3819602252468</v>
      </c>
      <c r="G43" s="37">
        <f t="shared" si="19"/>
        <v>74.693379007311165</v>
      </c>
      <c r="H43" s="37">
        <f t="shared" si="19"/>
        <v>69.63313179387589</v>
      </c>
      <c r="I43" s="37">
        <f t="shared" si="19"/>
        <v>76.96550641859605</v>
      </c>
      <c r="J43" s="37">
        <f t="shared" si="19"/>
        <v>67.403984845005709</v>
      </c>
      <c r="K43" s="37">
        <f t="shared" si="19"/>
        <v>59.814877207072783</v>
      </c>
      <c r="L43" s="37">
        <f t="shared" si="19"/>
        <v>64.671882405645889</v>
      </c>
      <c r="M43" s="37">
        <f t="shared" si="19"/>
        <v>68.500941713390077</v>
      </c>
      <c r="N43" s="37">
        <f t="shared" si="19"/>
        <v>64.675608482525718</v>
      </c>
      <c r="O43" s="37">
        <f t="shared" si="19"/>
        <v>67.720737303046718</v>
      </c>
      <c r="P43" s="37">
        <f t="shared" si="19"/>
        <v>67.732845314135574</v>
      </c>
      <c r="Q43" s="37">
        <f t="shared" si="19"/>
        <v>69.993012288740431</v>
      </c>
      <c r="R43" s="37">
        <f t="shared" si="19"/>
        <v>72.922560569445693</v>
      </c>
      <c r="S43" s="37">
        <f t="shared" si="19"/>
        <v>75.448355024898319</v>
      </c>
      <c r="T43" s="37">
        <f t="shared" si="19"/>
        <v>77.489726036616275</v>
      </c>
      <c r="U43" s="37">
        <f t="shared" si="19"/>
        <v>67.902434078675356</v>
      </c>
    </row>
    <row r="44" spans="1:21" x14ac:dyDescent="0.2">
      <c r="B44" s="35" t="s">
        <v>755</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89" t="s">
        <v>29</v>
      </c>
      <c r="C47" s="38" t="s">
        <v>28</v>
      </c>
      <c r="D47" s="39">
        <f>IFERROR(IF(C9=0,"--",(D9/C9)*100-100),"--")</f>
        <v>-88.63235854448466</v>
      </c>
      <c r="E47" s="39">
        <f>IFERROR(IF(D9=0,"--",(E9/D9)*100-100),"--")</f>
        <v>688.29265737928142</v>
      </c>
      <c r="F47" s="39">
        <f t="shared" ref="F47:T47" si="21">IFERROR(IF(E9=0,"--",(F9/E9)*100-100),"--")</f>
        <v>67.064496540580905</v>
      </c>
      <c r="G47" s="39">
        <f t="shared" si="21"/>
        <v>175.7799855086181</v>
      </c>
      <c r="H47" s="39">
        <f t="shared" si="21"/>
        <v>56.940213342700616</v>
      </c>
      <c r="I47" s="39">
        <f t="shared" si="21"/>
        <v>88.443324453774864</v>
      </c>
      <c r="J47" s="39">
        <f t="shared" si="21"/>
        <v>32.54525335746311</v>
      </c>
      <c r="K47" s="39">
        <f t="shared" si="21"/>
        <v>132.11856170324845</v>
      </c>
      <c r="L47" s="39">
        <f t="shared" si="21"/>
        <v>43.728766992507559</v>
      </c>
      <c r="M47" s="39">
        <f t="shared" si="21"/>
        <v>3.162616892009936</v>
      </c>
      <c r="N47" s="39">
        <f t="shared" si="21"/>
        <v>46.825190216502563</v>
      </c>
      <c r="O47" s="39">
        <f t="shared" si="21"/>
        <v>-27.458786677382761</v>
      </c>
      <c r="P47" s="39">
        <f t="shared" si="21"/>
        <v>0</v>
      </c>
      <c r="Q47" s="39">
        <f t="shared" si="21"/>
        <v>4.1374413419553946</v>
      </c>
      <c r="R47" s="39">
        <f t="shared" si="21"/>
        <v>64.263108330441412</v>
      </c>
      <c r="S47" s="39">
        <f t="shared" si="21"/>
        <v>-8.0456567124643925</v>
      </c>
      <c r="T47" s="39">
        <f t="shared" si="21"/>
        <v>-30.243350910612094</v>
      </c>
      <c r="U47" s="39">
        <f>IFERROR(POWER(T9/C9,1/21)*100-100,"--")</f>
        <v>21.999914331346645</v>
      </c>
    </row>
    <row r="48" spans="1:21" x14ac:dyDescent="0.2">
      <c r="B48" s="89" t="s">
        <v>37</v>
      </c>
      <c r="C48" s="38" t="s">
        <v>28</v>
      </c>
      <c r="D48" s="39" t="str">
        <f t="shared" ref="D48" si="22">IFERROR(IF(C10=0,"--",(D10/C10)*100-100),"--")</f>
        <v>--</v>
      </c>
      <c r="E48" s="39">
        <f t="shared" ref="E48:T48" si="23">IFERROR(IF(D10=0,"--",(E10/D10)*100-100),"--")</f>
        <v>-97.543445250548345</v>
      </c>
      <c r="F48" s="39">
        <f t="shared" si="23"/>
        <v>57130.219780219784</v>
      </c>
      <c r="G48" s="39">
        <f t="shared" si="23"/>
        <v>664.98838314499937</v>
      </c>
      <c r="H48" s="39">
        <f t="shared" si="23"/>
        <v>-50.810942587216367</v>
      </c>
      <c r="I48" s="39">
        <f t="shared" si="23"/>
        <v>349.70473834676437</v>
      </c>
      <c r="J48" s="39">
        <f t="shared" si="23"/>
        <v>121.6099314922769</v>
      </c>
      <c r="K48" s="39">
        <f t="shared" si="23"/>
        <v>22.493246839111066</v>
      </c>
      <c r="L48" s="39">
        <f t="shared" si="23"/>
        <v>141.42179654495192</v>
      </c>
      <c r="M48" s="39">
        <f t="shared" si="23"/>
        <v>-29.945089478490289</v>
      </c>
      <c r="N48" s="39">
        <f t="shared" si="23"/>
        <v>36.965500648035288</v>
      </c>
      <c r="O48" s="39">
        <f t="shared" si="23"/>
        <v>-52.359347465296594</v>
      </c>
      <c r="P48" s="39">
        <f t="shared" si="23"/>
        <v>0</v>
      </c>
      <c r="Q48" s="39">
        <f t="shared" si="23"/>
        <v>42.313574917461011</v>
      </c>
      <c r="R48" s="39">
        <f t="shared" si="23"/>
        <v>36.793789807698744</v>
      </c>
      <c r="S48" s="39">
        <f t="shared" si="23"/>
        <v>-28.350315357990311</v>
      </c>
      <c r="T48" s="39">
        <f t="shared" si="23"/>
        <v>2.0124175819774308</v>
      </c>
      <c r="U48" s="39" t="str">
        <f t="shared" ref="U48:U63" si="24">IFERROR(POWER(T10/C10,1/21)*100-100,"--")</f>
        <v>--</v>
      </c>
    </row>
    <row r="49" spans="1:21" x14ac:dyDescent="0.2">
      <c r="B49" s="89" t="s">
        <v>34</v>
      </c>
      <c r="C49" s="38" t="s">
        <v>28</v>
      </c>
      <c r="D49" s="39">
        <f t="shared" ref="D49" si="25">IFERROR(IF(C11=0,"--",(D11/C11)*100-100),"--")</f>
        <v>27.277656570841884</v>
      </c>
      <c r="E49" s="39">
        <f t="shared" ref="E49:T49" si="26">IFERROR(IF(D11=0,"--",(E11/D11)*100-100),"--")</f>
        <v>13.090277515194131</v>
      </c>
      <c r="F49" s="39">
        <f t="shared" si="26"/>
        <v>-33.241572081992217</v>
      </c>
      <c r="G49" s="39">
        <f t="shared" si="26"/>
        <v>860.24801583989154</v>
      </c>
      <c r="H49" s="39">
        <f t="shared" si="26"/>
        <v>159.83996739819065</v>
      </c>
      <c r="I49" s="39">
        <f t="shared" si="26"/>
        <v>-3.9640968668395544</v>
      </c>
      <c r="J49" s="39">
        <f t="shared" si="26"/>
        <v>13.535606125843842</v>
      </c>
      <c r="K49" s="39">
        <f t="shared" si="26"/>
        <v>123.04053726496343</v>
      </c>
      <c r="L49" s="39">
        <f t="shared" si="26"/>
        <v>66.546262248394584</v>
      </c>
      <c r="M49" s="39">
        <f t="shared" si="26"/>
        <v>149.94763566209321</v>
      </c>
      <c r="N49" s="39">
        <f t="shared" si="26"/>
        <v>41.851322041478142</v>
      </c>
      <c r="O49" s="39">
        <f t="shared" si="26"/>
        <v>48.721608209415791</v>
      </c>
      <c r="P49" s="39">
        <f t="shared" si="26"/>
        <v>-1.136618028269254E-3</v>
      </c>
      <c r="Q49" s="39">
        <f t="shared" si="26"/>
        <v>-16.343110109750796</v>
      </c>
      <c r="R49" s="39">
        <f t="shared" si="26"/>
        <v>-8.008776155748393</v>
      </c>
      <c r="S49" s="39">
        <f t="shared" si="26"/>
        <v>3.4420932339987331</v>
      </c>
      <c r="T49" s="39">
        <f t="shared" si="26"/>
        <v>-6.5485866805618258</v>
      </c>
      <c r="U49" s="39">
        <f t="shared" si="24"/>
        <v>32.708014119004218</v>
      </c>
    </row>
    <row r="50" spans="1:21" x14ac:dyDescent="0.2">
      <c r="B50" s="89" t="s">
        <v>43</v>
      </c>
      <c r="C50" s="38" t="s">
        <v>28</v>
      </c>
      <c r="D50" s="39">
        <f t="shared" ref="D50" si="27">IFERROR(IF(C12=0,"--",(D12/C12)*100-100),"--")</f>
        <v>-64.845879781849931</v>
      </c>
      <c r="E50" s="39">
        <f t="shared" ref="E50:T50" si="28">IFERROR(IF(D12=0,"--",(E12/D12)*100-100),"--")</f>
        <v>32.870768173225628</v>
      </c>
      <c r="F50" s="39">
        <f t="shared" si="28"/>
        <v>69.457755359394724</v>
      </c>
      <c r="G50" s="39">
        <f t="shared" si="28"/>
        <v>257.71310596433381</v>
      </c>
      <c r="H50" s="39">
        <f t="shared" si="28"/>
        <v>207.17593654485222</v>
      </c>
      <c r="I50" s="39">
        <f t="shared" si="28"/>
        <v>-62.647460571542879</v>
      </c>
      <c r="J50" s="39">
        <f t="shared" si="28"/>
        <v>243.37595682018406</v>
      </c>
      <c r="K50" s="39">
        <f t="shared" si="28"/>
        <v>131.45849315072203</v>
      </c>
      <c r="L50" s="39">
        <f t="shared" si="28"/>
        <v>61.420828501925314</v>
      </c>
      <c r="M50" s="39">
        <f t="shared" si="28"/>
        <v>37.964174631386783</v>
      </c>
      <c r="N50" s="39">
        <f t="shared" si="28"/>
        <v>53.367002862913353</v>
      </c>
      <c r="O50" s="39">
        <f t="shared" si="28"/>
        <v>15.094213600607858</v>
      </c>
      <c r="P50" s="39">
        <f t="shared" si="28"/>
        <v>4.3777093586641058E-3</v>
      </c>
      <c r="Q50" s="39">
        <f t="shared" si="28"/>
        <v>-4.940229622974897</v>
      </c>
      <c r="R50" s="39">
        <f t="shared" si="28"/>
        <v>-16.314463807704044</v>
      </c>
      <c r="S50" s="39">
        <f t="shared" si="28"/>
        <v>-11.031317525504704</v>
      </c>
      <c r="T50" s="39">
        <f t="shared" si="28"/>
        <v>26.847231319472016</v>
      </c>
      <c r="U50" s="39">
        <f t="shared" si="24"/>
        <v>23.969990900675867</v>
      </c>
    </row>
    <row r="51" spans="1:21" x14ac:dyDescent="0.2">
      <c r="B51" s="89" t="s">
        <v>164</v>
      </c>
      <c r="C51" s="38" t="s">
        <v>28</v>
      </c>
      <c r="D51" s="39" t="str">
        <f t="shared" ref="D51" si="29">IFERROR(IF(C13=0,"--",(D13/C13)*100-100),"--")</f>
        <v>--</v>
      </c>
      <c r="E51" s="39" t="str">
        <f t="shared" ref="E51:T51" si="30">IFERROR(IF(D13=0,"--",(E13/D13)*100-100),"--")</f>
        <v>--</v>
      </c>
      <c r="F51" s="39" t="str">
        <f t="shared" si="30"/>
        <v>--</v>
      </c>
      <c r="G51" s="39" t="str">
        <f t="shared" si="30"/>
        <v>--</v>
      </c>
      <c r="H51" s="39" t="str">
        <f t="shared" si="30"/>
        <v>--</v>
      </c>
      <c r="I51" s="39" t="str">
        <f t="shared" si="30"/>
        <v>--</v>
      </c>
      <c r="J51" s="39" t="str">
        <f t="shared" si="30"/>
        <v>--</v>
      </c>
      <c r="K51" s="39">
        <f t="shared" si="30"/>
        <v>467.48006190162596</v>
      </c>
      <c r="L51" s="39">
        <f t="shared" si="30"/>
        <v>-84.668046520339345</v>
      </c>
      <c r="M51" s="39">
        <f t="shared" si="30"/>
        <v>-69.759684156319736</v>
      </c>
      <c r="N51" s="39">
        <f t="shared" si="30"/>
        <v>1017.4804098854734</v>
      </c>
      <c r="O51" s="39">
        <f t="shared" si="30"/>
        <v>-82.312865110201571</v>
      </c>
      <c r="P51" s="39">
        <f t="shared" si="30"/>
        <v>0</v>
      </c>
      <c r="Q51" s="39">
        <f t="shared" si="30"/>
        <v>181.4886333953757</v>
      </c>
      <c r="R51" s="39">
        <f t="shared" si="30"/>
        <v>57.134611796896849</v>
      </c>
      <c r="S51" s="39">
        <f t="shared" si="30"/>
        <v>-13.853875388491147</v>
      </c>
      <c r="T51" s="39">
        <f t="shared" si="30"/>
        <v>-83.297005883575338</v>
      </c>
      <c r="U51" s="39" t="str">
        <f t="shared" si="24"/>
        <v>--</v>
      </c>
    </row>
    <row r="52" spans="1:21" x14ac:dyDescent="0.2">
      <c r="B52" s="89" t="s">
        <v>44</v>
      </c>
      <c r="C52" s="38" t="s">
        <v>28</v>
      </c>
      <c r="D52" s="39" t="str">
        <f t="shared" ref="D52" si="31">IFERROR(IF(C14=0,"--",(D14/C14)*100-100),"--")</f>
        <v>--</v>
      </c>
      <c r="E52" s="39" t="str">
        <f t="shared" ref="E52:T52" si="32">IFERROR(IF(D14=0,"--",(E14/D14)*100-100),"--")</f>
        <v>--</v>
      </c>
      <c r="F52" s="39">
        <f t="shared" si="32"/>
        <v>580.35050451407335</v>
      </c>
      <c r="G52" s="39">
        <f t="shared" si="32"/>
        <v>181.96081492467414</v>
      </c>
      <c r="H52" s="39">
        <f t="shared" si="32"/>
        <v>1603.8536072199765</v>
      </c>
      <c r="I52" s="39">
        <f t="shared" si="32"/>
        <v>-22.307162377775541</v>
      </c>
      <c r="J52" s="39">
        <f t="shared" si="32"/>
        <v>79.209198344532183</v>
      </c>
      <c r="K52" s="39">
        <f t="shared" si="32"/>
        <v>105.3804861540616</v>
      </c>
      <c r="L52" s="39">
        <f t="shared" si="32"/>
        <v>-78.335161966105048</v>
      </c>
      <c r="M52" s="39">
        <f t="shared" si="32"/>
        <v>324.22540087176816</v>
      </c>
      <c r="N52" s="39">
        <f t="shared" si="32"/>
        <v>178.26077280027891</v>
      </c>
      <c r="O52" s="39">
        <f t="shared" si="32"/>
        <v>50.458387432470488</v>
      </c>
      <c r="P52" s="39">
        <f t="shared" si="32"/>
        <v>1.6951840529856099E-2</v>
      </c>
      <c r="Q52" s="39">
        <f t="shared" si="32"/>
        <v>47.826855963600451</v>
      </c>
      <c r="R52" s="39">
        <f t="shared" si="32"/>
        <v>-13.715057190265412</v>
      </c>
      <c r="S52" s="39">
        <f t="shared" si="32"/>
        <v>-12.328235951565546</v>
      </c>
      <c r="T52" s="39">
        <f t="shared" si="32"/>
        <v>6.3250639590809641</v>
      </c>
      <c r="U52" s="39" t="str">
        <f t="shared" si="24"/>
        <v>--</v>
      </c>
    </row>
    <row r="53" spans="1:21" x14ac:dyDescent="0.2">
      <c r="B53" s="89" t="s">
        <v>792</v>
      </c>
      <c r="C53" s="38" t="s">
        <v>28</v>
      </c>
      <c r="D53" s="39">
        <f t="shared" ref="D53" si="33">IFERROR(IF(C15=0,"--",(D15/C15)*100-100),"--")</f>
        <v>-37.457196362579971</v>
      </c>
      <c r="E53" s="39">
        <f t="shared" ref="E53:T53" si="34">IFERROR(IF(D15=0,"--",(E15/D15)*100-100),"--")</f>
        <v>249.40231844745227</v>
      </c>
      <c r="F53" s="39">
        <f t="shared" si="34"/>
        <v>-71.348546354569748</v>
      </c>
      <c r="G53" s="39">
        <f t="shared" si="34"/>
        <v>30.929598460862195</v>
      </c>
      <c r="H53" s="39">
        <f t="shared" si="34"/>
        <v>231.04233214854247</v>
      </c>
      <c r="I53" s="39">
        <f t="shared" si="34"/>
        <v>33.667092991267651</v>
      </c>
      <c r="J53" s="39">
        <f t="shared" si="34"/>
        <v>73.09880088627753</v>
      </c>
      <c r="K53" s="39">
        <f t="shared" si="34"/>
        <v>103.60811240602095</v>
      </c>
      <c r="L53" s="39">
        <f t="shared" si="34"/>
        <v>-16.180976829853662</v>
      </c>
      <c r="M53" s="39">
        <f t="shared" si="34"/>
        <v>54.926207450436351</v>
      </c>
      <c r="N53" s="39">
        <f t="shared" si="34"/>
        <v>82.408063927561244</v>
      </c>
      <c r="O53" s="39" t="str">
        <f t="shared" si="34"/>
        <v>--</v>
      </c>
      <c r="P53" s="39" t="str">
        <f t="shared" si="34"/>
        <v>--</v>
      </c>
      <c r="Q53" s="39">
        <f t="shared" si="34"/>
        <v>5.0841974186949983</v>
      </c>
      <c r="R53" s="39">
        <f t="shared" si="34"/>
        <v>9.7627371216627097</v>
      </c>
      <c r="S53" s="39">
        <f t="shared" si="34"/>
        <v>31.925387507523908</v>
      </c>
      <c r="T53" s="39">
        <f t="shared" si="34"/>
        <v>-23.780596219591544</v>
      </c>
      <c r="U53" s="39">
        <f t="shared" si="24"/>
        <v>18.066247529544398</v>
      </c>
    </row>
    <row r="54" spans="1:21" x14ac:dyDescent="0.2">
      <c r="B54" s="89" t="s">
        <v>793</v>
      </c>
      <c r="C54" s="38" t="s">
        <v>28</v>
      </c>
      <c r="D54" s="39" t="str">
        <f t="shared" ref="D54" si="35">IFERROR(IF(C16=0,"--",(D16/C16)*100-100),"--")</f>
        <v>--</v>
      </c>
      <c r="E54" s="39" t="str">
        <f t="shared" ref="E54:T54" si="36">IFERROR(IF(D16=0,"--",(E16/D16)*100-100),"--")</f>
        <v>--</v>
      </c>
      <c r="F54" s="39" t="str">
        <f t="shared" si="36"/>
        <v>--</v>
      </c>
      <c r="G54" s="39" t="str">
        <f t="shared" si="36"/>
        <v>--</v>
      </c>
      <c r="H54" s="39">
        <f t="shared" si="36"/>
        <v>716.88101655756645</v>
      </c>
      <c r="I54" s="39">
        <f t="shared" si="36"/>
        <v>-16.528395806621916</v>
      </c>
      <c r="J54" s="39">
        <f t="shared" si="36"/>
        <v>8.7497176417438567</v>
      </c>
      <c r="K54" s="39">
        <f t="shared" si="36"/>
        <v>-16.438356164383563</v>
      </c>
      <c r="L54" s="39">
        <f t="shared" si="36"/>
        <v>63.580208553424711</v>
      </c>
      <c r="M54" s="39">
        <f t="shared" si="36"/>
        <v>-53.801618356570309</v>
      </c>
      <c r="N54" s="39">
        <f t="shared" si="36"/>
        <v>167.66166699559244</v>
      </c>
      <c r="O54" s="39" t="str">
        <f t="shared" si="36"/>
        <v>--</v>
      </c>
      <c r="P54" s="39" t="str">
        <f t="shared" si="36"/>
        <v>--</v>
      </c>
      <c r="Q54" s="39">
        <f t="shared" si="36"/>
        <v>47.243898389506882</v>
      </c>
      <c r="R54" s="39">
        <f t="shared" si="36"/>
        <v>-73.214466933528783</v>
      </c>
      <c r="S54" s="39">
        <f t="shared" si="36"/>
        <v>310.63576758332545</v>
      </c>
      <c r="T54" s="39">
        <f t="shared" si="36"/>
        <v>-67.137899749347724</v>
      </c>
      <c r="U54" s="39" t="str">
        <f t="shared" si="24"/>
        <v>--</v>
      </c>
    </row>
    <row r="55" spans="1:21" x14ac:dyDescent="0.2">
      <c r="B55" s="89" t="s">
        <v>794</v>
      </c>
      <c r="C55" s="38" t="s">
        <v>28</v>
      </c>
      <c r="D55" s="39">
        <f t="shared" ref="D55" si="37">IFERROR(IF(C17=0,"--",(D17/C17)*100-100),"--")</f>
        <v>-100</v>
      </c>
      <c r="E55" s="39" t="str">
        <f t="shared" ref="E55:T55" si="38">IFERROR(IF(D17=0,"--",(E17/D17)*100-100),"--")</f>
        <v>--</v>
      </c>
      <c r="F55" s="39">
        <f t="shared" si="38"/>
        <v>-100</v>
      </c>
      <c r="G55" s="39" t="str">
        <f t="shared" si="38"/>
        <v>--</v>
      </c>
      <c r="H55" s="39">
        <f t="shared" si="38"/>
        <v>28160.407239819</v>
      </c>
      <c r="I55" s="39">
        <f t="shared" si="38"/>
        <v>-98.525350049235058</v>
      </c>
      <c r="J55" s="39">
        <f t="shared" si="38"/>
        <v>-57.600434310532037</v>
      </c>
      <c r="K55" s="39">
        <f t="shared" si="38"/>
        <v>95.902688860435319</v>
      </c>
      <c r="L55" s="39">
        <f t="shared" si="38"/>
        <v>1334.5098039215686</v>
      </c>
      <c r="M55" s="39">
        <f t="shared" si="38"/>
        <v>66.74867869509751</v>
      </c>
      <c r="N55" s="39">
        <f t="shared" si="38"/>
        <v>404.48658396633698</v>
      </c>
      <c r="O55" s="39" t="str">
        <f t="shared" si="38"/>
        <v>--</v>
      </c>
      <c r="P55" s="39" t="str">
        <f t="shared" si="38"/>
        <v>--</v>
      </c>
      <c r="Q55" s="39">
        <f t="shared" si="38"/>
        <v>-20.070280233807452</v>
      </c>
      <c r="R55" s="39">
        <f t="shared" si="38"/>
        <v>-4.3384161944517956</v>
      </c>
      <c r="S55" s="39">
        <f t="shared" si="38"/>
        <v>17.261494234351531</v>
      </c>
      <c r="T55" s="39">
        <f t="shared" si="38"/>
        <v>-37.813800344101637</v>
      </c>
      <c r="U55" s="39">
        <f t="shared" si="24"/>
        <v>19.50732208594188</v>
      </c>
    </row>
    <row r="56" spans="1:21" x14ac:dyDescent="0.2">
      <c r="B56" s="89" t="s">
        <v>795</v>
      </c>
      <c r="C56" s="38" t="s">
        <v>28</v>
      </c>
      <c r="D56" s="39" t="str">
        <f t="shared" ref="D56" si="39">IFERROR(IF(C18=0,"--",(D18/C18)*100-100),"--")</f>
        <v>--</v>
      </c>
      <c r="E56" s="39" t="str">
        <f t="shared" ref="E56:T56" si="40">IFERROR(IF(D18=0,"--",(E18/D18)*100-100),"--")</f>
        <v>--</v>
      </c>
      <c r="F56" s="39" t="str">
        <f t="shared" si="40"/>
        <v>--</v>
      </c>
      <c r="G56" s="39" t="str">
        <f t="shared" si="40"/>
        <v>--</v>
      </c>
      <c r="H56" s="39" t="str">
        <f t="shared" si="40"/>
        <v>--</v>
      </c>
      <c r="I56" s="39">
        <f t="shared" si="40"/>
        <v>41.773778920308473</v>
      </c>
      <c r="J56" s="39">
        <f t="shared" si="40"/>
        <v>1044.9682683590208</v>
      </c>
      <c r="K56" s="39">
        <f t="shared" si="40"/>
        <v>-82.682714387520775</v>
      </c>
      <c r="L56" s="39">
        <f t="shared" si="40"/>
        <v>6288.9117512574303</v>
      </c>
      <c r="M56" s="39">
        <f t="shared" si="40"/>
        <v>-64.174041245155678</v>
      </c>
      <c r="N56" s="39">
        <f t="shared" si="40"/>
        <v>424.7922410004395</v>
      </c>
      <c r="O56" s="39" t="str">
        <f t="shared" si="40"/>
        <v>--</v>
      </c>
      <c r="P56" s="39" t="str">
        <f t="shared" si="40"/>
        <v>--</v>
      </c>
      <c r="Q56" s="39">
        <f t="shared" si="40"/>
        <v>-66.188488111592164</v>
      </c>
      <c r="R56" s="39">
        <f t="shared" si="40"/>
        <v>319.78523036576394</v>
      </c>
      <c r="S56" s="39">
        <f t="shared" si="40"/>
        <v>-52.067887576582947</v>
      </c>
      <c r="T56" s="39">
        <f t="shared" si="40"/>
        <v>-11.099865713495788</v>
      </c>
      <c r="U56" s="39" t="str">
        <f t="shared" si="24"/>
        <v>--</v>
      </c>
    </row>
    <row r="57" spans="1:21" x14ac:dyDescent="0.2">
      <c r="B57" s="89" t="s">
        <v>796</v>
      </c>
      <c r="C57" s="38" t="s">
        <v>28</v>
      </c>
      <c r="D57" s="39">
        <f t="shared" ref="D57" si="41">IFERROR(IF(C19=0,"--",(D19/C19)*100-100),"--")</f>
        <v>-100</v>
      </c>
      <c r="E57" s="39" t="str">
        <f t="shared" ref="E57:T57" si="42">IFERROR(IF(D19=0,"--",(E19/D19)*100-100),"--")</f>
        <v>--</v>
      </c>
      <c r="F57" s="39" t="str">
        <f t="shared" si="42"/>
        <v>--</v>
      </c>
      <c r="G57" s="39">
        <f t="shared" si="42"/>
        <v>-100</v>
      </c>
      <c r="H57" s="39" t="str">
        <f t="shared" si="42"/>
        <v>--</v>
      </c>
      <c r="I57" s="39">
        <f t="shared" si="42"/>
        <v>2694.1620421753601</v>
      </c>
      <c r="J57" s="39">
        <f t="shared" si="42"/>
        <v>-20.822310668350838</v>
      </c>
      <c r="K57" s="39">
        <f t="shared" si="42"/>
        <v>-37.490530920620266</v>
      </c>
      <c r="L57" s="39">
        <f t="shared" si="42"/>
        <v>121.35037960867402</v>
      </c>
      <c r="M57" s="39">
        <f t="shared" si="42"/>
        <v>-67.992472997422112</v>
      </c>
      <c r="N57" s="39">
        <f t="shared" si="42"/>
        <v>143.68196286772621</v>
      </c>
      <c r="O57" s="39" t="str">
        <f t="shared" si="42"/>
        <v>--</v>
      </c>
      <c r="P57" s="39" t="str">
        <f t="shared" si="42"/>
        <v>--</v>
      </c>
      <c r="Q57" s="39">
        <f t="shared" si="42"/>
        <v>1013.2998108099409</v>
      </c>
      <c r="R57" s="39">
        <f t="shared" si="42"/>
        <v>-66.761582572822846</v>
      </c>
      <c r="S57" s="39">
        <f t="shared" si="42"/>
        <v>-22.019370071586721</v>
      </c>
      <c r="T57" s="39">
        <f t="shared" si="42"/>
        <v>30.587576237177103</v>
      </c>
      <c r="U57" s="39">
        <f t="shared" si="24"/>
        <v>30.283494965562824</v>
      </c>
    </row>
    <row r="58" spans="1:21" x14ac:dyDescent="0.2">
      <c r="B58" s="89" t="s">
        <v>797</v>
      </c>
      <c r="C58" s="38" t="s">
        <v>28</v>
      </c>
      <c r="D58" s="39" t="str">
        <f t="shared" ref="D58" si="43">IFERROR(IF(C20=0,"--",(D20/C20)*100-100),"--")</f>
        <v>--</v>
      </c>
      <c r="E58" s="39">
        <f t="shared" ref="E58:T58" si="44">IFERROR(IF(D20=0,"--",(E20/D20)*100-100),"--")</f>
        <v>-100</v>
      </c>
      <c r="F58" s="39" t="str">
        <f t="shared" si="44"/>
        <v>--</v>
      </c>
      <c r="G58" s="39" t="str">
        <f t="shared" si="44"/>
        <v>--</v>
      </c>
      <c r="H58" s="39" t="str">
        <f t="shared" si="44"/>
        <v>--</v>
      </c>
      <c r="I58" s="39" t="str">
        <f t="shared" si="44"/>
        <v>--</v>
      </c>
      <c r="J58" s="39" t="str">
        <f t="shared" si="44"/>
        <v>--</v>
      </c>
      <c r="K58" s="39">
        <f t="shared" si="44"/>
        <v>-100</v>
      </c>
      <c r="L58" s="39" t="str">
        <f t="shared" si="44"/>
        <v>--</v>
      </c>
      <c r="M58" s="39">
        <f t="shared" si="44"/>
        <v>4.0347120477854048</v>
      </c>
      <c r="N58" s="39">
        <f t="shared" si="44"/>
        <v>763.73451774816738</v>
      </c>
      <c r="O58" s="39" t="str">
        <f t="shared" si="44"/>
        <v>--</v>
      </c>
      <c r="P58" s="39" t="str">
        <f t="shared" si="44"/>
        <v>--</v>
      </c>
      <c r="Q58" s="39">
        <f t="shared" si="44"/>
        <v>36.032685526090944</v>
      </c>
      <c r="R58" s="39">
        <f t="shared" si="44"/>
        <v>-20.351370857962493</v>
      </c>
      <c r="S58" s="39">
        <f t="shared" si="44"/>
        <v>-16.81042887785182</v>
      </c>
      <c r="T58" s="39">
        <f t="shared" si="44"/>
        <v>45.923847474336611</v>
      </c>
      <c r="U58" s="39" t="str">
        <f t="shared" si="24"/>
        <v>--</v>
      </c>
    </row>
    <row r="59" spans="1:21" x14ac:dyDescent="0.2">
      <c r="B59" s="89" t="s">
        <v>798</v>
      </c>
      <c r="C59" s="38" t="s">
        <v>28</v>
      </c>
      <c r="D59" s="39" t="str">
        <f t="shared" ref="D59" si="45">IFERROR(IF(C21=0,"--",(D21/C21)*100-100),"--")</f>
        <v>--</v>
      </c>
      <c r="E59" s="39" t="str">
        <f t="shared" ref="E59:T59" si="46">IFERROR(IF(D21=0,"--",(E21/D21)*100-100),"--")</f>
        <v>--</v>
      </c>
      <c r="F59" s="39" t="str">
        <f t="shared" si="46"/>
        <v>--</v>
      </c>
      <c r="G59" s="39" t="str">
        <f t="shared" si="46"/>
        <v>--</v>
      </c>
      <c r="H59" s="39" t="str">
        <f t="shared" si="46"/>
        <v>--</v>
      </c>
      <c r="I59" s="39">
        <f t="shared" si="46"/>
        <v>-78.973435389464214</v>
      </c>
      <c r="J59" s="39">
        <f t="shared" si="46"/>
        <v>871.41327623126358</v>
      </c>
      <c r="K59" s="39">
        <f t="shared" si="46"/>
        <v>-94.511187038465778</v>
      </c>
      <c r="L59" s="39">
        <f t="shared" si="46"/>
        <v>4775.8366800535468</v>
      </c>
      <c r="M59" s="39">
        <f t="shared" si="46"/>
        <v>-74.632438739789961</v>
      </c>
      <c r="N59" s="39">
        <f t="shared" si="46"/>
        <v>293.24097624330318</v>
      </c>
      <c r="O59" s="39" t="str">
        <f t="shared" si="46"/>
        <v>--</v>
      </c>
      <c r="P59" s="39" t="str">
        <f t="shared" si="46"/>
        <v>--</v>
      </c>
      <c r="Q59" s="39">
        <f t="shared" si="46"/>
        <v>-92.666891703612748</v>
      </c>
      <c r="R59" s="39">
        <f t="shared" si="46"/>
        <v>4151.209490561957</v>
      </c>
      <c r="S59" s="39">
        <f t="shared" si="46"/>
        <v>-29.482571431478249</v>
      </c>
      <c r="T59" s="39">
        <f t="shared" si="46"/>
        <v>-96.144468306999784</v>
      </c>
      <c r="U59" s="39" t="str">
        <f t="shared" si="24"/>
        <v>--</v>
      </c>
    </row>
    <row r="60" spans="1:21" x14ac:dyDescent="0.2">
      <c r="B60" s="89" t="s">
        <v>799</v>
      </c>
      <c r="C60" s="38" t="s">
        <v>28</v>
      </c>
      <c r="D60" s="39">
        <f t="shared" ref="D60" si="47">IFERROR(IF(C22=0,"--",(D22/C22)*100-100),"--")</f>
        <v>671.66543301258321</v>
      </c>
      <c r="E60" s="39">
        <f t="shared" ref="E60:T60" si="48">IFERROR(IF(D22=0,"--",(E22/D22)*100-100),"--")</f>
        <v>-19.569888347465763</v>
      </c>
      <c r="F60" s="39">
        <f t="shared" si="48"/>
        <v>-87.976147883124625</v>
      </c>
      <c r="G60" s="39">
        <f t="shared" si="48"/>
        <v>166.35588176949017</v>
      </c>
      <c r="H60" s="39">
        <f t="shared" si="48"/>
        <v>1798.2274521486556</v>
      </c>
      <c r="I60" s="39">
        <f t="shared" si="48"/>
        <v>36.201667484060835</v>
      </c>
      <c r="J60" s="39">
        <f t="shared" si="48"/>
        <v>3.655255455949117</v>
      </c>
      <c r="K60" s="39">
        <f t="shared" si="48"/>
        <v>-40.956221358241187</v>
      </c>
      <c r="L60" s="39">
        <f t="shared" si="48"/>
        <v>280.44281484898261</v>
      </c>
      <c r="M60" s="39">
        <f t="shared" si="48"/>
        <v>-58.92921432415546</v>
      </c>
      <c r="N60" s="39">
        <f t="shared" si="48"/>
        <v>321.65473282143813</v>
      </c>
      <c r="O60" s="39" t="str">
        <f t="shared" si="48"/>
        <v>--</v>
      </c>
      <c r="P60" s="39" t="str">
        <f t="shared" si="48"/>
        <v>--</v>
      </c>
      <c r="Q60" s="39">
        <f t="shared" si="48"/>
        <v>135.40976201871081</v>
      </c>
      <c r="R60" s="39">
        <f t="shared" si="48"/>
        <v>-18.294108642985137</v>
      </c>
      <c r="S60" s="39">
        <f t="shared" si="48"/>
        <v>-17.19704099084268</v>
      </c>
      <c r="T60" s="39">
        <f t="shared" si="48"/>
        <v>-31.885074813827501</v>
      </c>
      <c r="U60" s="39">
        <f t="shared" si="24"/>
        <v>30.921625582624728</v>
      </c>
    </row>
    <row r="61" spans="1:21" x14ac:dyDescent="0.2">
      <c r="B61" s="35" t="s">
        <v>79</v>
      </c>
      <c r="C61" s="38" t="s">
        <v>28</v>
      </c>
      <c r="D61" s="39">
        <f t="shared" ref="D61" si="49">IFERROR(IF(C23=0,"--",(D23/C23)*100-100),"--")</f>
        <v>-58.394890256187445</v>
      </c>
      <c r="E61" s="39">
        <f t="shared" ref="E61:T61" si="50">IFERROR(IF(D23=0,"--",(E23/D23)*100-100),"--")</f>
        <v>100.52533648570562</v>
      </c>
      <c r="F61" s="39">
        <f t="shared" si="50"/>
        <v>65.906964018050473</v>
      </c>
      <c r="G61" s="39">
        <f t="shared" si="50"/>
        <v>355.77134434784341</v>
      </c>
      <c r="H61" s="39">
        <f t="shared" si="50"/>
        <v>82.289560088318325</v>
      </c>
      <c r="I61" s="39">
        <f t="shared" si="50"/>
        <v>29.986974724079545</v>
      </c>
      <c r="J61" s="39">
        <f t="shared" si="50"/>
        <v>78.598913110153688</v>
      </c>
      <c r="K61" s="39">
        <f t="shared" si="50"/>
        <v>114.12044211076858</v>
      </c>
      <c r="L61" s="39">
        <f t="shared" si="50"/>
        <v>46.843794838885401</v>
      </c>
      <c r="M61" s="39">
        <f t="shared" si="50"/>
        <v>28.237063605078902</v>
      </c>
      <c r="N61" s="39">
        <f t="shared" si="50"/>
        <v>49.306602082055662</v>
      </c>
      <c r="O61" s="39">
        <f t="shared" si="50"/>
        <v>4.9710748264331812</v>
      </c>
      <c r="P61" s="39">
        <f t="shared" si="50"/>
        <v>7.4383891235640931E-4</v>
      </c>
      <c r="Q61" s="39">
        <f t="shared" si="50"/>
        <v>-4.08872985757381</v>
      </c>
      <c r="R61" s="39">
        <f t="shared" si="50"/>
        <v>8.2686676445735401</v>
      </c>
      <c r="S61" s="39">
        <f t="shared" si="50"/>
        <v>-6.9697872308632043</v>
      </c>
      <c r="T61" s="39">
        <f t="shared" si="50"/>
        <v>-7.7206347595378304</v>
      </c>
      <c r="U61" s="39">
        <f t="shared" si="24"/>
        <v>26.963383400951685</v>
      </c>
    </row>
    <row r="62" spans="1:21" x14ac:dyDescent="0.2">
      <c r="B62" s="35" t="s">
        <v>80</v>
      </c>
      <c r="C62" s="38" t="s">
        <v>28</v>
      </c>
      <c r="D62" s="39">
        <f t="shared" ref="D62" si="51">IFERROR(IF(C24=0,"--",(D24/C24)*100-100),"--")</f>
        <v>-73.326823878325868</v>
      </c>
      <c r="E62" s="39">
        <f t="shared" ref="E62:T62" si="52">IFERROR(IF(D24=0,"--",(E24/D24)*100-100),"--")</f>
        <v>282.3401712852426</v>
      </c>
      <c r="F62" s="39">
        <f t="shared" si="52"/>
        <v>43.307289286596671</v>
      </c>
      <c r="G62" s="39">
        <f t="shared" si="52"/>
        <v>-4.6630291488515212</v>
      </c>
      <c r="H62" s="39">
        <f t="shared" si="52"/>
        <v>41.621690706785841</v>
      </c>
      <c r="I62" s="39">
        <f t="shared" si="52"/>
        <v>89.409333216908749</v>
      </c>
      <c r="J62" s="39">
        <f t="shared" si="52"/>
        <v>10.530570126806808</v>
      </c>
      <c r="K62" s="39">
        <f t="shared" si="52"/>
        <v>54.127802342024296</v>
      </c>
      <c r="L62" s="39">
        <f t="shared" si="52"/>
        <v>80.595401781352962</v>
      </c>
      <c r="M62" s="39">
        <f t="shared" si="52"/>
        <v>52.341256037610009</v>
      </c>
      <c r="N62" s="39">
        <f t="shared" si="52"/>
        <v>25.703066904071918</v>
      </c>
      <c r="O62" s="39">
        <f t="shared" si="52"/>
        <v>20.282343739987141</v>
      </c>
      <c r="P62" s="39">
        <f t="shared" si="52"/>
        <v>5.6154545929416599E-2</v>
      </c>
      <c r="Q62" s="39">
        <f t="shared" si="52"/>
        <v>6.5769476223983077</v>
      </c>
      <c r="R62" s="39">
        <f t="shared" si="52"/>
        <v>25.004263303942054</v>
      </c>
      <c r="S62" s="39">
        <f t="shared" si="52"/>
        <v>6.1546144716698734</v>
      </c>
      <c r="T62" s="39">
        <f t="shared" si="52"/>
        <v>3.3710108701109789</v>
      </c>
      <c r="U62" s="39">
        <f t="shared" si="24"/>
        <v>19.022238150845666</v>
      </c>
    </row>
    <row r="63" spans="1:21" x14ac:dyDescent="0.2">
      <c r="B63" s="35" t="s">
        <v>755</v>
      </c>
      <c r="C63" s="38" t="s">
        <v>28</v>
      </c>
      <c r="D63" s="39">
        <f t="shared" ref="D63" si="53">IFERROR(IF(C25=0,"--",(D25/C25)*100-100),"--")</f>
        <v>-72.287251220941982</v>
      </c>
      <c r="E63" s="39">
        <f t="shared" ref="E63:T63" si="54">IFERROR(IF(D25=0,"--",(E25/D25)*100-100),"--")</f>
        <v>263.33660192328284</v>
      </c>
      <c r="F63" s="39">
        <f t="shared" si="54"/>
        <v>44.610960742948976</v>
      </c>
      <c r="G63" s="39">
        <f t="shared" si="54"/>
        <v>19.190661051042255</v>
      </c>
      <c r="H63" s="39">
        <f t="shared" si="54"/>
        <v>51.913354276972001</v>
      </c>
      <c r="I63" s="39">
        <f t="shared" si="54"/>
        <v>71.364623928420713</v>
      </c>
      <c r="J63" s="39">
        <f t="shared" si="54"/>
        <v>26.20976822227388</v>
      </c>
      <c r="K63" s="39">
        <f t="shared" si="54"/>
        <v>73.683012292925326</v>
      </c>
      <c r="L63" s="39">
        <f t="shared" si="54"/>
        <v>67.032277086936233</v>
      </c>
      <c r="M63" s="39">
        <f t="shared" si="54"/>
        <v>43.825698589875998</v>
      </c>
      <c r="N63" s="39">
        <f t="shared" si="54"/>
        <v>33.137958207485497</v>
      </c>
      <c r="O63" s="39">
        <f t="shared" si="54"/>
        <v>14.873731162670012</v>
      </c>
      <c r="P63" s="39">
        <f t="shared" si="54"/>
        <v>3.8268378249142643E-2</v>
      </c>
      <c r="Q63" s="39">
        <f t="shared" si="54"/>
        <v>3.1354369716402886</v>
      </c>
      <c r="R63" s="39">
        <f t="shared" si="54"/>
        <v>19.98241517102926</v>
      </c>
      <c r="S63" s="39">
        <f t="shared" si="54"/>
        <v>2.6008625500438427</v>
      </c>
      <c r="T63" s="39">
        <f t="shared" si="54"/>
        <v>0.64782941322323495</v>
      </c>
      <c r="U63" s="39">
        <f t="shared" si="24"/>
        <v>20.063174326251328</v>
      </c>
    </row>
    <row r="64" spans="1:21" ht="13.5" thickBot="1" x14ac:dyDescent="0.25">
      <c r="A64" s="107"/>
      <c r="B64" s="6"/>
      <c r="C64" s="107"/>
      <c r="D64" s="55"/>
      <c r="E64" s="55"/>
      <c r="F64" s="55"/>
      <c r="G64" s="55"/>
      <c r="H64" s="55"/>
      <c r="I64" s="55"/>
      <c r="J64" s="55"/>
      <c r="K64" s="55"/>
      <c r="L64" s="55"/>
      <c r="M64" s="55"/>
      <c r="N64" s="55"/>
      <c r="O64" s="55"/>
      <c r="P64" s="55"/>
      <c r="Q64" s="55"/>
      <c r="R64" s="55"/>
      <c r="S64" s="55"/>
      <c r="T64" s="55"/>
      <c r="U64" s="5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31"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20" width="10.85546875" style="1"/>
    <col min="21" max="21" width="15" style="1" bestFit="1" customWidth="1"/>
    <col min="22" max="16384" width="10.85546875" style="1"/>
  </cols>
  <sheetData>
    <row r="1" spans="1:21" x14ac:dyDescent="0.2">
      <c r="A1" s="5" t="s">
        <v>75</v>
      </c>
    </row>
    <row r="2" spans="1:21" x14ac:dyDescent="0.2">
      <c r="B2" s="110"/>
      <c r="C2" s="201" t="s">
        <v>162</v>
      </c>
      <c r="D2" s="201"/>
      <c r="E2" s="201"/>
      <c r="F2" s="201"/>
      <c r="G2" s="201"/>
      <c r="H2" s="201"/>
      <c r="I2" s="201"/>
      <c r="J2" s="201"/>
      <c r="K2" s="201"/>
      <c r="L2" s="201"/>
      <c r="M2" s="201"/>
      <c r="N2" s="201"/>
      <c r="O2" s="201"/>
      <c r="P2" s="201"/>
      <c r="Q2" s="201"/>
      <c r="R2" s="201"/>
      <c r="S2" s="201"/>
      <c r="T2" s="201"/>
      <c r="U2" s="201"/>
    </row>
    <row r="3" spans="1:21" x14ac:dyDescent="0.2">
      <c r="A3" s="105"/>
      <c r="B3" s="105"/>
      <c r="C3" s="201" t="s">
        <v>778</v>
      </c>
      <c r="D3" s="201"/>
      <c r="E3" s="201"/>
      <c r="F3" s="201"/>
      <c r="G3" s="201"/>
      <c r="H3" s="201"/>
      <c r="I3" s="201"/>
      <c r="J3" s="201"/>
      <c r="K3" s="201"/>
      <c r="L3" s="201"/>
      <c r="M3" s="201"/>
      <c r="N3" s="201"/>
      <c r="O3" s="201"/>
      <c r="P3" s="201"/>
      <c r="Q3" s="201"/>
      <c r="R3" s="201"/>
      <c r="S3" s="201"/>
      <c r="T3" s="201"/>
      <c r="U3" s="201"/>
    </row>
    <row r="4" spans="1:21" x14ac:dyDescent="0.2">
      <c r="B4" s="110"/>
      <c r="C4" s="110"/>
      <c r="D4" s="110"/>
      <c r="E4" s="110"/>
      <c r="F4" s="110"/>
      <c r="G4" s="110"/>
      <c r="H4" s="110"/>
      <c r="I4" s="110"/>
      <c r="J4" s="110"/>
      <c r="K4" s="110"/>
      <c r="L4" s="110"/>
      <c r="M4" s="110"/>
      <c r="N4" s="110"/>
      <c r="O4" s="110"/>
      <c r="P4" s="110"/>
      <c r="Q4" s="110"/>
      <c r="R4" s="110"/>
      <c r="S4" s="110"/>
      <c r="T4" s="110"/>
      <c r="U4" s="110"/>
    </row>
    <row r="5" spans="1:21" ht="13.5" thickBot="1" x14ac:dyDescent="0.25">
      <c r="B5" s="123"/>
      <c r="C5" s="208" t="s">
        <v>165</v>
      </c>
      <c r="D5" s="208"/>
      <c r="E5" s="208"/>
      <c r="F5" s="208"/>
      <c r="G5" s="208"/>
      <c r="H5" s="208"/>
      <c r="I5" s="208"/>
      <c r="J5" s="208"/>
      <c r="K5" s="208"/>
      <c r="L5" s="208"/>
      <c r="M5" s="208"/>
      <c r="N5" s="208"/>
      <c r="O5" s="208"/>
      <c r="P5" s="208"/>
      <c r="Q5" s="208"/>
      <c r="R5" s="208"/>
      <c r="S5" s="208"/>
      <c r="T5" s="208"/>
      <c r="U5" s="208"/>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36</v>
      </c>
      <c r="C9" s="175">
        <v>13.382299</v>
      </c>
      <c r="D9" s="193">
        <v>39.361172000000003</v>
      </c>
      <c r="E9" s="193">
        <v>15.2676155</v>
      </c>
      <c r="F9" s="193">
        <v>21.491661499999999</v>
      </c>
      <c r="G9" s="193">
        <v>33.122230999999999</v>
      </c>
      <c r="H9" s="193">
        <v>30.210317499999999</v>
      </c>
      <c r="I9" s="193">
        <v>35.186309999999999</v>
      </c>
      <c r="J9" s="193">
        <v>28.530612999999999</v>
      </c>
      <c r="K9" s="175">
        <v>72.701009999999997</v>
      </c>
      <c r="L9" s="15">
        <v>34.268566</v>
      </c>
      <c r="M9" s="15">
        <v>46.862299</v>
      </c>
      <c r="N9" s="15">
        <v>46.543022999999998</v>
      </c>
      <c r="O9" s="15">
        <v>55.774019000000003</v>
      </c>
      <c r="P9" s="15">
        <v>55.539532999999999</v>
      </c>
      <c r="Q9" s="15">
        <v>59.894978999999999</v>
      </c>
      <c r="R9" s="167">
        <v>41.911203</v>
      </c>
      <c r="S9" s="167">
        <v>38.850299999999997</v>
      </c>
      <c r="T9" s="167">
        <v>30.612864999999999</v>
      </c>
      <c r="U9" s="15">
        <f>(SUM(C9:O9)+P9+Q9+R9)</f>
        <v>630.0468515</v>
      </c>
    </row>
    <row r="10" spans="1:21" x14ac:dyDescent="0.2">
      <c r="B10" s="1" t="s">
        <v>29</v>
      </c>
      <c r="C10" s="175">
        <v>9.6448564999999995</v>
      </c>
      <c r="D10" s="193">
        <v>5.4310499999999999</v>
      </c>
      <c r="E10" s="193">
        <v>10.3982025</v>
      </c>
      <c r="F10" s="193">
        <v>9.7574570000000005</v>
      </c>
      <c r="G10" s="193">
        <v>9.9841125000000002</v>
      </c>
      <c r="H10" s="193">
        <v>35.531179000000002</v>
      </c>
      <c r="I10" s="193">
        <v>19.763694000000001</v>
      </c>
      <c r="J10" s="193">
        <v>16.322319</v>
      </c>
      <c r="K10" s="175">
        <v>38.168095999999998</v>
      </c>
      <c r="L10" s="15">
        <v>69.942704000000006</v>
      </c>
      <c r="M10" s="15">
        <v>111.34127599999999</v>
      </c>
      <c r="N10" s="15">
        <v>195.68869699999999</v>
      </c>
      <c r="O10" s="15">
        <v>103.09196799999999</v>
      </c>
      <c r="P10" s="15">
        <v>103.000505</v>
      </c>
      <c r="Q10" s="15">
        <v>78.082639</v>
      </c>
      <c r="R10" s="167">
        <v>141.745609</v>
      </c>
      <c r="S10" s="167">
        <v>135.57046199999999</v>
      </c>
      <c r="T10" s="167">
        <v>165.20656199999999</v>
      </c>
      <c r="U10" s="15">
        <f t="shared" ref="U10:U25" si="0">(SUM(C10:O10)+P10+Q10+R10)</f>
        <v>957.89436449999994</v>
      </c>
    </row>
    <row r="11" spans="1:21" x14ac:dyDescent="0.2">
      <c r="B11" s="1" t="s">
        <v>40</v>
      </c>
      <c r="C11" s="175">
        <v>8.6024794999999994</v>
      </c>
      <c r="D11" s="193">
        <v>4.1241645</v>
      </c>
      <c r="E11" s="193">
        <v>6.6382915000000002</v>
      </c>
      <c r="F11" s="193">
        <v>27.759981499999999</v>
      </c>
      <c r="G11" s="193">
        <v>11.927030500000001</v>
      </c>
      <c r="H11" s="193">
        <v>16.251080000000002</v>
      </c>
      <c r="I11" s="193">
        <v>18.926562499999999</v>
      </c>
      <c r="J11" s="193">
        <v>24.973975500000002</v>
      </c>
      <c r="K11" s="175">
        <v>23.939107</v>
      </c>
      <c r="L11" s="15">
        <v>48.811565000000002</v>
      </c>
      <c r="M11" s="15">
        <v>27.246431000000001</v>
      </c>
      <c r="N11" s="15">
        <v>45.067475000000002</v>
      </c>
      <c r="O11" s="15">
        <v>59.206458999999995</v>
      </c>
      <c r="P11" s="15">
        <v>59.272303000000001</v>
      </c>
      <c r="Q11" s="15">
        <v>58.688408000000003</v>
      </c>
      <c r="R11" s="167">
        <v>58.644115999999997</v>
      </c>
      <c r="S11" s="167">
        <v>55.707746</v>
      </c>
      <c r="T11" s="167">
        <v>54.269846000000001</v>
      </c>
      <c r="U11" s="15">
        <f t="shared" si="0"/>
        <v>500.0794295</v>
      </c>
    </row>
    <row r="12" spans="1:21" x14ac:dyDescent="0.2">
      <c r="B12" s="1" t="s">
        <v>39</v>
      </c>
      <c r="C12" s="175">
        <v>8.3729209999999998</v>
      </c>
      <c r="D12" s="193">
        <v>9.7341899999999999</v>
      </c>
      <c r="E12" s="193">
        <v>9.0897559999999995</v>
      </c>
      <c r="F12" s="193">
        <v>10.521689500000001</v>
      </c>
      <c r="G12" s="193">
        <v>16.3654315</v>
      </c>
      <c r="H12" s="193">
        <v>29.284081</v>
      </c>
      <c r="I12" s="193">
        <v>20.077076999999999</v>
      </c>
      <c r="J12" s="193">
        <v>22.844360999999999</v>
      </c>
      <c r="K12" s="175">
        <v>20.0673335</v>
      </c>
      <c r="L12" s="15">
        <v>16.412672000000001</v>
      </c>
      <c r="M12" s="15">
        <v>24.750681</v>
      </c>
      <c r="N12" s="15">
        <v>21.559287000000001</v>
      </c>
      <c r="O12" s="15">
        <v>14.455136999999999</v>
      </c>
      <c r="P12" s="15">
        <v>14.464791999999999</v>
      </c>
      <c r="Q12" s="15">
        <v>20.016634</v>
      </c>
      <c r="R12" s="167">
        <v>16.865468</v>
      </c>
      <c r="S12" s="167">
        <v>11.287121000000001</v>
      </c>
      <c r="T12" s="167">
        <v>8.7961880000000008</v>
      </c>
      <c r="U12" s="15">
        <f t="shared" si="0"/>
        <v>274.88151149999999</v>
      </c>
    </row>
    <row r="13" spans="1:21" x14ac:dyDescent="0.2">
      <c r="B13" s="1" t="s">
        <v>34</v>
      </c>
      <c r="C13" s="175">
        <v>2.8576920000000001</v>
      </c>
      <c r="D13" s="193">
        <v>5.2982310000000004</v>
      </c>
      <c r="E13" s="193">
        <v>6.2273775000000002</v>
      </c>
      <c r="F13" s="193">
        <v>4.610595</v>
      </c>
      <c r="G13" s="193">
        <v>8.7177024999999997</v>
      </c>
      <c r="H13" s="193">
        <v>12.603301</v>
      </c>
      <c r="I13" s="193">
        <v>23.224034</v>
      </c>
      <c r="J13" s="193">
        <v>18.6480155</v>
      </c>
      <c r="K13" s="175">
        <v>15.124243999999999</v>
      </c>
      <c r="L13" s="15">
        <v>6.0167780000000004</v>
      </c>
      <c r="M13" s="15">
        <v>19.030218000000001</v>
      </c>
      <c r="N13" s="15">
        <v>13.635915000000001</v>
      </c>
      <c r="O13" s="15">
        <v>13.762926</v>
      </c>
      <c r="P13" s="15">
        <v>13.736779</v>
      </c>
      <c r="Q13" s="15">
        <v>11.485144999999999</v>
      </c>
      <c r="R13" s="167">
        <v>10.424689000000001</v>
      </c>
      <c r="S13" s="167">
        <v>14.152528</v>
      </c>
      <c r="T13" s="167">
        <v>10.581693</v>
      </c>
      <c r="U13" s="15">
        <f t="shared" si="0"/>
        <v>185.40364250000002</v>
      </c>
    </row>
    <row r="14" spans="1:21" x14ac:dyDescent="0.2">
      <c r="B14" s="1" t="s">
        <v>44</v>
      </c>
      <c r="C14" s="175">
        <v>0</v>
      </c>
      <c r="D14" s="193">
        <v>0</v>
      </c>
      <c r="E14" s="193">
        <v>2.9854999999999999E-3</v>
      </c>
      <c r="F14" s="193">
        <v>0.1388025</v>
      </c>
      <c r="G14" s="193">
        <v>3.8369500000000001E-2</v>
      </c>
      <c r="H14" s="193">
        <v>0.15109800000000001</v>
      </c>
      <c r="I14" s="193">
        <v>0.1167255</v>
      </c>
      <c r="J14" s="193">
        <v>0.21158450000000001</v>
      </c>
      <c r="K14" s="175">
        <v>0.13625899999999999</v>
      </c>
      <c r="L14" s="15">
        <v>0.83506100000000005</v>
      </c>
      <c r="M14" s="15">
        <v>0.50038000000000005</v>
      </c>
      <c r="N14" s="15">
        <v>0.61173200000000005</v>
      </c>
      <c r="O14" s="15">
        <v>1.385221</v>
      </c>
      <c r="P14" s="15">
        <v>1.385367</v>
      </c>
      <c r="Q14" s="15">
        <v>0.74293299999999995</v>
      </c>
      <c r="R14" s="167">
        <v>0.50282400000000005</v>
      </c>
      <c r="S14" s="167">
        <v>0.87535300000000005</v>
      </c>
      <c r="T14" s="167">
        <v>0.87373699999999999</v>
      </c>
      <c r="U14" s="15">
        <f t="shared" si="0"/>
        <v>6.7593425000000016</v>
      </c>
    </row>
    <row r="15" spans="1:21" x14ac:dyDescent="0.2">
      <c r="A15" s="1" t="s">
        <v>117</v>
      </c>
      <c r="B15" s="1" t="s">
        <v>792</v>
      </c>
      <c r="C15" s="175">
        <v>0</v>
      </c>
      <c r="D15" s="193">
        <v>0</v>
      </c>
      <c r="E15" s="193">
        <v>7.326E-3</v>
      </c>
      <c r="F15" s="193">
        <v>0.42164000000000001</v>
      </c>
      <c r="G15" s="193">
        <v>0.61237600000000003</v>
      </c>
      <c r="H15" s="193">
        <v>0.64835100000000001</v>
      </c>
      <c r="I15" s="193">
        <v>0.37690400000000002</v>
      </c>
      <c r="J15" s="193">
        <v>0.89865200000000001</v>
      </c>
      <c r="K15" s="175">
        <v>0.28248600000000001</v>
      </c>
      <c r="L15" s="15">
        <v>1.581898</v>
      </c>
      <c r="M15" s="15">
        <v>0.69355900000000004</v>
      </c>
      <c r="N15" s="15">
        <v>0.73586799999999997</v>
      </c>
      <c r="O15" s="180" t="s">
        <v>28</v>
      </c>
      <c r="P15" s="15">
        <v>1.4624349999999999</v>
      </c>
      <c r="Q15" s="15">
        <v>0.83713000000000004</v>
      </c>
      <c r="R15" s="167">
        <v>0.64435500000000001</v>
      </c>
      <c r="S15" s="167">
        <v>1.0766549999999999</v>
      </c>
      <c r="T15" s="167">
        <v>1.0385789999999999</v>
      </c>
      <c r="U15" s="15">
        <f t="shared" si="0"/>
        <v>9.2029800000000002</v>
      </c>
    </row>
    <row r="16" spans="1:21" x14ac:dyDescent="0.2">
      <c r="B16" s="1" t="s">
        <v>793</v>
      </c>
      <c r="C16" s="175">
        <v>0</v>
      </c>
      <c r="D16" s="193">
        <v>0</v>
      </c>
      <c r="E16" s="193">
        <v>0</v>
      </c>
      <c r="F16" s="193">
        <v>0</v>
      </c>
      <c r="G16" s="193">
        <v>0</v>
      </c>
      <c r="H16" s="193">
        <v>0</v>
      </c>
      <c r="I16" s="193">
        <v>0</v>
      </c>
      <c r="J16" s="193">
        <v>1.5E-5</v>
      </c>
      <c r="K16" s="175">
        <v>7.7000000000000001E-5</v>
      </c>
      <c r="L16" s="15">
        <v>7.6680000000000003E-3</v>
      </c>
      <c r="M16" s="15">
        <v>2.3180000000000002E-3</v>
      </c>
      <c r="N16" s="15">
        <v>3.9490000000000003E-3</v>
      </c>
      <c r="O16" s="180" t="s">
        <v>28</v>
      </c>
      <c r="P16" s="15">
        <v>5.463E-3</v>
      </c>
      <c r="Q16" s="15">
        <v>7.0971000000000006E-2</v>
      </c>
      <c r="R16" s="167">
        <v>2.055E-3</v>
      </c>
      <c r="S16" s="167">
        <v>1.2518E-2</v>
      </c>
      <c r="T16" s="167">
        <v>2.4303000000000002E-2</v>
      </c>
      <c r="U16" s="15">
        <f t="shared" si="0"/>
        <v>9.2516000000000015E-2</v>
      </c>
    </row>
    <row r="17" spans="1:21" x14ac:dyDescent="0.2">
      <c r="B17" s="1" t="s">
        <v>794</v>
      </c>
      <c r="C17" s="175">
        <v>0</v>
      </c>
      <c r="D17" s="193">
        <v>0</v>
      </c>
      <c r="E17" s="193">
        <v>0</v>
      </c>
      <c r="F17" s="193">
        <v>0</v>
      </c>
      <c r="G17" s="193">
        <v>0</v>
      </c>
      <c r="H17" s="193">
        <v>0</v>
      </c>
      <c r="I17" s="193">
        <v>0</v>
      </c>
      <c r="J17" s="193">
        <v>0</v>
      </c>
      <c r="K17" s="175">
        <v>0</v>
      </c>
      <c r="L17" s="15">
        <v>0</v>
      </c>
      <c r="M17" s="15">
        <v>0</v>
      </c>
      <c r="N17" s="15">
        <v>0</v>
      </c>
      <c r="O17" s="180" t="s">
        <v>28</v>
      </c>
      <c r="P17" s="15">
        <v>0</v>
      </c>
      <c r="Q17" s="15">
        <v>0</v>
      </c>
      <c r="R17" s="167">
        <v>0</v>
      </c>
      <c r="S17" s="167">
        <v>0</v>
      </c>
      <c r="T17" s="167">
        <v>0</v>
      </c>
      <c r="U17" s="15">
        <f t="shared" si="0"/>
        <v>0</v>
      </c>
    </row>
    <row r="18" spans="1:21" x14ac:dyDescent="0.2">
      <c r="B18" s="1" t="s">
        <v>795</v>
      </c>
      <c r="C18" s="175">
        <v>0</v>
      </c>
      <c r="D18" s="193">
        <v>0</v>
      </c>
      <c r="E18" s="193">
        <v>0</v>
      </c>
      <c r="F18" s="193">
        <v>0</v>
      </c>
      <c r="G18" s="193">
        <v>0</v>
      </c>
      <c r="H18" s="193">
        <v>0</v>
      </c>
      <c r="I18" s="193">
        <v>0</v>
      </c>
      <c r="J18" s="193">
        <v>0</v>
      </c>
      <c r="K18" s="175">
        <v>0</v>
      </c>
      <c r="L18" s="15">
        <v>0</v>
      </c>
      <c r="M18" s="15">
        <v>0</v>
      </c>
      <c r="N18" s="15">
        <v>0</v>
      </c>
      <c r="O18" s="180" t="s">
        <v>28</v>
      </c>
      <c r="P18" s="15">
        <v>0</v>
      </c>
      <c r="Q18" s="15">
        <v>0</v>
      </c>
      <c r="R18" s="167">
        <v>0</v>
      </c>
      <c r="S18" s="167">
        <v>0</v>
      </c>
      <c r="T18" s="167">
        <v>0</v>
      </c>
      <c r="U18" s="15">
        <f t="shared" si="0"/>
        <v>0</v>
      </c>
    </row>
    <row r="19" spans="1:21" x14ac:dyDescent="0.2">
      <c r="B19" s="1" t="s">
        <v>796</v>
      </c>
      <c r="C19" s="175">
        <v>0</v>
      </c>
      <c r="D19" s="193">
        <v>0</v>
      </c>
      <c r="E19" s="193">
        <v>0</v>
      </c>
      <c r="F19" s="193">
        <v>0</v>
      </c>
      <c r="G19" s="193">
        <v>0</v>
      </c>
      <c r="H19" s="193">
        <v>0</v>
      </c>
      <c r="I19" s="193">
        <v>0</v>
      </c>
      <c r="J19" s="193">
        <v>0</v>
      </c>
      <c r="K19" s="175">
        <v>0</v>
      </c>
      <c r="L19" s="15">
        <v>0</v>
      </c>
      <c r="M19" s="15">
        <v>0</v>
      </c>
      <c r="N19" s="15">
        <v>0</v>
      </c>
      <c r="O19" s="180" t="s">
        <v>28</v>
      </c>
      <c r="P19" s="15">
        <v>0</v>
      </c>
      <c r="Q19" s="15">
        <v>0</v>
      </c>
      <c r="R19" s="167">
        <v>0</v>
      </c>
      <c r="S19" s="167">
        <v>0</v>
      </c>
      <c r="T19" s="167">
        <v>0</v>
      </c>
      <c r="U19" s="15">
        <f t="shared" si="0"/>
        <v>0</v>
      </c>
    </row>
    <row r="20" spans="1:21" x14ac:dyDescent="0.2">
      <c r="B20" s="1" t="s">
        <v>797</v>
      </c>
      <c r="C20" s="175">
        <v>0</v>
      </c>
      <c r="D20" s="193">
        <v>0</v>
      </c>
      <c r="E20" s="193">
        <v>0</v>
      </c>
      <c r="F20" s="193">
        <v>0</v>
      </c>
      <c r="G20" s="193">
        <v>0</v>
      </c>
      <c r="H20" s="193">
        <v>0</v>
      </c>
      <c r="I20" s="193">
        <v>0</v>
      </c>
      <c r="J20" s="193">
        <v>0</v>
      </c>
      <c r="K20" s="175">
        <v>0</v>
      </c>
      <c r="L20" s="15">
        <v>0</v>
      </c>
      <c r="M20" s="15">
        <v>0</v>
      </c>
      <c r="N20" s="15">
        <v>0</v>
      </c>
      <c r="O20" s="180" t="s">
        <v>28</v>
      </c>
      <c r="P20" s="15">
        <v>0</v>
      </c>
      <c r="Q20" s="15">
        <v>0</v>
      </c>
      <c r="R20" s="167">
        <v>0</v>
      </c>
      <c r="S20" s="167">
        <v>0</v>
      </c>
      <c r="T20" s="167">
        <v>0</v>
      </c>
      <c r="U20" s="15">
        <f t="shared" si="0"/>
        <v>0</v>
      </c>
    </row>
    <row r="21" spans="1:21" x14ac:dyDescent="0.2">
      <c r="B21" s="1" t="s">
        <v>798</v>
      </c>
      <c r="C21" s="175">
        <v>0</v>
      </c>
      <c r="D21" s="193">
        <v>0</v>
      </c>
      <c r="E21" s="193">
        <v>0</v>
      </c>
      <c r="F21" s="193">
        <v>0</v>
      </c>
      <c r="G21" s="193">
        <v>0</v>
      </c>
      <c r="H21" s="193">
        <v>0</v>
      </c>
      <c r="I21" s="193">
        <v>0</v>
      </c>
      <c r="J21" s="193">
        <v>0</v>
      </c>
      <c r="K21" s="175">
        <v>0</v>
      </c>
      <c r="L21" s="15">
        <v>0</v>
      </c>
      <c r="M21" s="15">
        <v>0</v>
      </c>
      <c r="N21" s="15">
        <v>0</v>
      </c>
      <c r="O21" s="180" t="s">
        <v>28</v>
      </c>
      <c r="P21" s="15">
        <v>0</v>
      </c>
      <c r="Q21" s="15">
        <v>0</v>
      </c>
      <c r="R21" s="167">
        <v>0</v>
      </c>
      <c r="S21" s="167">
        <v>0</v>
      </c>
      <c r="T21" s="167">
        <v>0</v>
      </c>
      <c r="U21" s="15">
        <f t="shared" si="0"/>
        <v>0</v>
      </c>
    </row>
    <row r="22" spans="1:21" x14ac:dyDescent="0.2">
      <c r="B22" s="1" t="s">
        <v>799</v>
      </c>
      <c r="C22" s="175">
        <v>0</v>
      </c>
      <c r="D22" s="193">
        <v>0</v>
      </c>
      <c r="E22" s="193">
        <v>0</v>
      </c>
      <c r="F22" s="193">
        <v>0</v>
      </c>
      <c r="G22" s="193">
        <v>0</v>
      </c>
      <c r="H22" s="193">
        <v>0</v>
      </c>
      <c r="I22" s="193">
        <v>0</v>
      </c>
      <c r="J22" s="193">
        <v>1.5E-5</v>
      </c>
      <c r="K22" s="175">
        <v>7.7000000000000001E-5</v>
      </c>
      <c r="L22" s="15">
        <v>7.6680000000000003E-3</v>
      </c>
      <c r="M22" s="15">
        <v>2.3180000000000002E-3</v>
      </c>
      <c r="N22" s="15">
        <v>3.9490000000000003E-3</v>
      </c>
      <c r="O22" s="180" t="s">
        <v>28</v>
      </c>
      <c r="P22" s="15">
        <v>5.463E-3</v>
      </c>
      <c r="Q22" s="15">
        <v>7.0971000000000006E-2</v>
      </c>
      <c r="R22" s="167">
        <v>2.055E-3</v>
      </c>
      <c r="S22" s="167">
        <v>1.2518E-2</v>
      </c>
      <c r="T22" s="167">
        <v>2.4303000000000002E-2</v>
      </c>
      <c r="U22" s="15">
        <f t="shared" si="0"/>
        <v>9.2516000000000015E-2</v>
      </c>
    </row>
    <row r="23" spans="1:21" x14ac:dyDescent="0.2">
      <c r="B23" s="35" t="s">
        <v>79</v>
      </c>
      <c r="C23" s="175">
        <f t="shared" ref="C23:K23" si="1">SUM(C9:C14)</f>
        <v>42.860247999999999</v>
      </c>
      <c r="D23" s="193">
        <f t="shared" si="1"/>
        <v>63.948807500000001</v>
      </c>
      <c r="E23" s="193">
        <f t="shared" si="1"/>
        <v>47.624228500000008</v>
      </c>
      <c r="F23" s="193">
        <f t="shared" si="1"/>
        <v>74.280186999999998</v>
      </c>
      <c r="G23" s="193">
        <f t="shared" si="1"/>
        <v>80.154877500000012</v>
      </c>
      <c r="H23" s="193">
        <f t="shared" si="1"/>
        <v>124.03105650000001</v>
      </c>
      <c r="I23" s="193">
        <f t="shared" si="1"/>
        <v>117.294403</v>
      </c>
      <c r="J23" s="193">
        <f t="shared" si="1"/>
        <v>111.5308685</v>
      </c>
      <c r="K23" s="175">
        <f t="shared" si="1"/>
        <v>170.13604949999998</v>
      </c>
      <c r="L23" s="175">
        <f t="shared" ref="L23:Q23" si="2">SUM(L9:L14)</f>
        <v>176.28734600000001</v>
      </c>
      <c r="M23" s="175">
        <f t="shared" si="2"/>
        <v>229.73128500000001</v>
      </c>
      <c r="N23" s="175">
        <f t="shared" si="2"/>
        <v>323.10612900000001</v>
      </c>
      <c r="O23" s="175">
        <f t="shared" si="2"/>
        <v>247.67572999999999</v>
      </c>
      <c r="P23" s="175">
        <f t="shared" si="2"/>
        <v>247.39927900000001</v>
      </c>
      <c r="Q23" s="175">
        <f t="shared" si="2"/>
        <v>228.91073800000001</v>
      </c>
      <c r="R23" s="17">
        <v>270.093909</v>
      </c>
      <c r="S23" s="17">
        <v>256.44351</v>
      </c>
      <c r="T23" s="17">
        <v>270.34089099999994</v>
      </c>
      <c r="U23" s="15">
        <f t="shared" si="0"/>
        <v>2555.0651420000004</v>
      </c>
    </row>
    <row r="24" spans="1:21" x14ac:dyDescent="0.2">
      <c r="B24" s="35" t="s">
        <v>80</v>
      </c>
      <c r="C24" s="175">
        <f>+C25-C23</f>
        <v>20.963575500000005</v>
      </c>
      <c r="D24" s="175">
        <f t="shared" ref="D24:Q24" si="3">+D25-D23</f>
        <v>17.709818999999996</v>
      </c>
      <c r="E24" s="175">
        <f t="shared" si="3"/>
        <v>35.800986999999985</v>
      </c>
      <c r="F24" s="175">
        <f t="shared" si="3"/>
        <v>26.881848500000004</v>
      </c>
      <c r="G24" s="175">
        <f t="shared" si="3"/>
        <v>47.706843499999991</v>
      </c>
      <c r="H24" s="175">
        <f t="shared" si="3"/>
        <v>62.164485499999984</v>
      </c>
      <c r="I24" s="175">
        <f t="shared" si="3"/>
        <v>67.852061000000006</v>
      </c>
      <c r="J24" s="175">
        <f t="shared" si="3"/>
        <v>69.235937500000006</v>
      </c>
      <c r="K24" s="175">
        <f t="shared" si="3"/>
        <v>30.521786999999989</v>
      </c>
      <c r="L24" s="175">
        <f t="shared" si="3"/>
        <v>78.725632999999959</v>
      </c>
      <c r="M24" s="175">
        <f t="shared" si="3"/>
        <v>94.045232999999939</v>
      </c>
      <c r="N24" s="175">
        <f t="shared" si="3"/>
        <v>81.085001999999974</v>
      </c>
      <c r="O24" s="175">
        <f t="shared" si="3"/>
        <v>52.595805000000041</v>
      </c>
      <c r="P24" s="175">
        <f t="shared" si="3"/>
        <v>57.06371499999986</v>
      </c>
      <c r="Q24" s="175">
        <f t="shared" si="3"/>
        <v>71.966353999999995</v>
      </c>
      <c r="R24" s="17">
        <v>67.899005999999986</v>
      </c>
      <c r="S24" s="17">
        <v>60.835550000000012</v>
      </c>
      <c r="T24" s="17">
        <v>53.942715000000078</v>
      </c>
      <c r="U24" s="15">
        <f t="shared" si="0"/>
        <v>882.21809249999978</v>
      </c>
    </row>
    <row r="25" spans="1:21" x14ac:dyDescent="0.2">
      <c r="B25" s="35" t="s">
        <v>755</v>
      </c>
      <c r="C25" s="175">
        <v>63.823823500000003</v>
      </c>
      <c r="D25" s="193">
        <v>81.658626499999997</v>
      </c>
      <c r="E25" s="193">
        <v>83.425215499999993</v>
      </c>
      <c r="F25" s="193">
        <v>101.1620355</v>
      </c>
      <c r="G25" s="193">
        <v>127.861721</v>
      </c>
      <c r="H25" s="193">
        <v>186.19554199999999</v>
      </c>
      <c r="I25" s="193">
        <v>185.14646400000001</v>
      </c>
      <c r="J25" s="193">
        <v>180.766806</v>
      </c>
      <c r="K25" s="175">
        <v>200.65783649999997</v>
      </c>
      <c r="L25" s="15">
        <v>255.01297899999997</v>
      </c>
      <c r="M25" s="175">
        <v>323.77651799999995</v>
      </c>
      <c r="N25" s="175">
        <v>404.19113099999998</v>
      </c>
      <c r="O25" s="175">
        <v>300.27153500000003</v>
      </c>
      <c r="P25" s="175">
        <v>304.46299399999987</v>
      </c>
      <c r="Q25" s="175">
        <v>300.877092</v>
      </c>
      <c r="R25" s="167">
        <v>337.99291499999998</v>
      </c>
      <c r="S25" s="167">
        <v>317.27906000000002</v>
      </c>
      <c r="T25" s="167">
        <v>324.28360600000002</v>
      </c>
      <c r="U25" s="15">
        <f t="shared" si="0"/>
        <v>3437.2832344999997</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36</v>
      </c>
      <c r="C28" s="37">
        <f>IFERROR(C9/C$25*100,"--")</f>
        <v>20.967560804313141</v>
      </c>
      <c r="D28" s="37">
        <f t="shared" ref="D28:U28" si="4">IFERROR(D9/D$25*100,"--")</f>
        <v>48.20209901522162</v>
      </c>
      <c r="E28" s="37">
        <f t="shared" si="4"/>
        <v>18.300960217477655</v>
      </c>
      <c r="F28" s="37">
        <f t="shared" si="4"/>
        <v>21.244789504062521</v>
      </c>
      <c r="G28" s="37">
        <f t="shared" si="4"/>
        <v>25.904727967802028</v>
      </c>
      <c r="H28" s="37">
        <f t="shared" si="4"/>
        <v>16.225048771575853</v>
      </c>
      <c r="I28" s="37">
        <f t="shared" si="4"/>
        <v>19.00458115149312</v>
      </c>
      <c r="J28" s="37">
        <f t="shared" si="4"/>
        <v>15.783104006384887</v>
      </c>
      <c r="K28" s="37">
        <f t="shared" si="4"/>
        <v>36.231333531795556</v>
      </c>
      <c r="L28" s="37">
        <f t="shared" si="4"/>
        <v>13.437969367041511</v>
      </c>
      <c r="M28" s="37">
        <f t="shared" si="4"/>
        <v>14.473655869015184</v>
      </c>
      <c r="N28" s="37">
        <f t="shared" si="4"/>
        <v>11.5151024924394</v>
      </c>
      <c r="O28" s="37">
        <f t="shared" si="4"/>
        <v>18.574527552203708</v>
      </c>
      <c r="P28" s="37">
        <f t="shared" si="4"/>
        <v>18.241800840991541</v>
      </c>
      <c r="Q28" s="37">
        <f t="shared" si="4"/>
        <v>19.906792704577189</v>
      </c>
      <c r="R28" s="37">
        <f t="shared" si="4"/>
        <v>12.400024124766048</v>
      </c>
      <c r="S28" s="37">
        <f t="shared" si="4"/>
        <v>12.244835823706737</v>
      </c>
      <c r="T28" s="37">
        <f t="shared" si="4"/>
        <v>9.4401519020976963</v>
      </c>
      <c r="U28" s="37">
        <f t="shared" si="4"/>
        <v>18.329791539324486</v>
      </c>
    </row>
    <row r="29" spans="1:21" x14ac:dyDescent="0.2">
      <c r="B29" s="1" t="s">
        <v>29</v>
      </c>
      <c r="C29" s="37">
        <f t="shared" ref="C29:U29" si="5">IFERROR(C10/C$25*100,"--")</f>
        <v>15.111687095963466</v>
      </c>
      <c r="D29" s="37">
        <f t="shared" si="5"/>
        <v>6.6509200959925536</v>
      </c>
      <c r="E29" s="37">
        <f t="shared" si="5"/>
        <v>12.464100257553426</v>
      </c>
      <c r="F29" s="37">
        <f t="shared" si="5"/>
        <v>9.6453743262214218</v>
      </c>
      <c r="G29" s="37">
        <f t="shared" si="5"/>
        <v>7.8085234751376449</v>
      </c>
      <c r="H29" s="37">
        <f t="shared" si="5"/>
        <v>19.082722721685787</v>
      </c>
      <c r="I29" s="37">
        <f t="shared" si="5"/>
        <v>10.674626764678584</v>
      </c>
      <c r="J29" s="37">
        <f t="shared" si="5"/>
        <v>9.0294890755551656</v>
      </c>
      <c r="K29" s="37">
        <f t="shared" si="5"/>
        <v>19.021482871415294</v>
      </c>
      <c r="L29" s="37">
        <f t="shared" si="5"/>
        <v>27.427115386154526</v>
      </c>
      <c r="M29" s="37">
        <f t="shared" si="5"/>
        <v>34.388311013956859</v>
      </c>
      <c r="N29" s="37">
        <f t="shared" si="5"/>
        <v>48.414891369796038</v>
      </c>
      <c r="O29" s="37">
        <f t="shared" si="5"/>
        <v>34.332914040619926</v>
      </c>
      <c r="P29" s="37">
        <f t="shared" si="5"/>
        <v>33.830221416005671</v>
      </c>
      <c r="Q29" s="37">
        <f t="shared" si="5"/>
        <v>25.95167298413001</v>
      </c>
      <c r="R29" s="37">
        <f t="shared" si="5"/>
        <v>41.937449783525793</v>
      </c>
      <c r="S29" s="37">
        <f t="shared" si="5"/>
        <v>42.729092175197437</v>
      </c>
      <c r="T29" s="37">
        <f t="shared" si="5"/>
        <v>50.945086012149496</v>
      </c>
      <c r="U29" s="37">
        <f t="shared" si="5"/>
        <v>27.867775191919524</v>
      </c>
    </row>
    <row r="30" spans="1:21" x14ac:dyDescent="0.2">
      <c r="B30" s="1" t="s">
        <v>40</v>
      </c>
      <c r="C30" s="37">
        <f t="shared" ref="C30:U30" si="6">IFERROR(C11/C$25*100,"--")</f>
        <v>13.478477202168873</v>
      </c>
      <c r="D30" s="37">
        <f t="shared" si="6"/>
        <v>5.050494573283081</v>
      </c>
      <c r="E30" s="37">
        <f t="shared" si="6"/>
        <v>7.9571763287803563</v>
      </c>
      <c r="F30" s="37">
        <f t="shared" si="6"/>
        <v>27.441106105461866</v>
      </c>
      <c r="G30" s="37">
        <f t="shared" si="6"/>
        <v>9.3280697355856805</v>
      </c>
      <c r="H30" s="37">
        <f t="shared" si="6"/>
        <v>8.7279640669377585</v>
      </c>
      <c r="I30" s="37">
        <f t="shared" si="6"/>
        <v>10.222481213575863</v>
      </c>
      <c r="J30" s="37">
        <f t="shared" si="6"/>
        <v>13.815576018973308</v>
      </c>
      <c r="K30" s="37">
        <f t="shared" si="6"/>
        <v>11.930312524823821</v>
      </c>
      <c r="L30" s="37">
        <f t="shared" si="6"/>
        <v>19.140815966076772</v>
      </c>
      <c r="M30" s="37">
        <f t="shared" si="6"/>
        <v>8.4151967438231594</v>
      </c>
      <c r="N30" s="37">
        <f t="shared" si="6"/>
        <v>11.150040548514658</v>
      </c>
      <c r="O30" s="37">
        <f t="shared" si="6"/>
        <v>19.717639569131983</v>
      </c>
      <c r="P30" s="37">
        <f t="shared" si="6"/>
        <v>19.467818476487828</v>
      </c>
      <c r="Q30" s="37">
        <f t="shared" si="6"/>
        <v>19.50577480322098</v>
      </c>
      <c r="R30" s="37">
        <f t="shared" si="6"/>
        <v>17.350693874751784</v>
      </c>
      <c r="S30" s="37">
        <f t="shared" si="6"/>
        <v>17.557964903199093</v>
      </c>
      <c r="T30" s="37">
        <f t="shared" si="6"/>
        <v>16.735303603352676</v>
      </c>
      <c r="U30" s="37">
        <f t="shared" si="6"/>
        <v>14.548682647990846</v>
      </c>
    </row>
    <row r="31" spans="1:21" x14ac:dyDescent="0.2">
      <c r="B31" s="1" t="s">
        <v>39</v>
      </c>
      <c r="C31" s="37">
        <f t="shared" ref="C31:U31" si="7">IFERROR(C12/C$25*100,"--")</f>
        <v>13.118801947050382</v>
      </c>
      <c r="D31" s="37">
        <f t="shared" si="7"/>
        <v>11.92058992077218</v>
      </c>
      <c r="E31" s="37">
        <f t="shared" si="7"/>
        <v>10.895693760599276</v>
      </c>
      <c r="F31" s="37">
        <f t="shared" si="7"/>
        <v>10.400828184205526</v>
      </c>
      <c r="G31" s="37">
        <f t="shared" si="7"/>
        <v>12.799320525335334</v>
      </c>
      <c r="H31" s="37">
        <f t="shared" si="7"/>
        <v>15.72759513221858</v>
      </c>
      <c r="I31" s="37">
        <f t="shared" si="7"/>
        <v>10.843888976459198</v>
      </c>
      <c r="J31" s="37">
        <f t="shared" si="7"/>
        <v>12.637475599364187</v>
      </c>
      <c r="K31" s="37">
        <f t="shared" si="7"/>
        <v>10.000772384486465</v>
      </c>
      <c r="L31" s="37">
        <f t="shared" si="7"/>
        <v>6.4360143802719953</v>
      </c>
      <c r="M31" s="37">
        <f t="shared" si="7"/>
        <v>7.6443718503390672</v>
      </c>
      <c r="N31" s="37">
        <f t="shared" si="7"/>
        <v>5.333933712662291</v>
      </c>
      <c r="O31" s="37">
        <f t="shared" si="7"/>
        <v>4.8140217486815722</v>
      </c>
      <c r="P31" s="37">
        <f t="shared" si="7"/>
        <v>4.7509195813794056</v>
      </c>
      <c r="Q31" s="37">
        <f t="shared" si="7"/>
        <v>6.652761055002486</v>
      </c>
      <c r="R31" s="37">
        <f t="shared" si="7"/>
        <v>4.9898880276824746</v>
      </c>
      <c r="S31" s="37">
        <f t="shared" si="7"/>
        <v>3.5574742940804227</v>
      </c>
      <c r="T31" s="37">
        <f t="shared" si="7"/>
        <v>2.7124985158824217</v>
      </c>
      <c r="U31" s="37">
        <f t="shared" si="7"/>
        <v>7.9970573486937369</v>
      </c>
    </row>
    <row r="32" spans="1:21" x14ac:dyDescent="0.2">
      <c r="B32" s="1" t="s">
        <v>34</v>
      </c>
      <c r="C32" s="37">
        <f t="shared" ref="C32:U32" si="8">IFERROR(C13/C$25*100,"--")</f>
        <v>4.4774691381502709</v>
      </c>
      <c r="D32" s="37">
        <f t="shared" si="8"/>
        <v>6.4882685725800204</v>
      </c>
      <c r="E32" s="37">
        <f t="shared" si="8"/>
        <v>7.4646226116131533</v>
      </c>
      <c r="F32" s="37">
        <f t="shared" si="8"/>
        <v>4.557633678693624</v>
      </c>
      <c r="G32" s="37">
        <f t="shared" si="8"/>
        <v>6.8180706718314861</v>
      </c>
      <c r="H32" s="37">
        <f t="shared" si="8"/>
        <v>6.7688521779968287</v>
      </c>
      <c r="I32" s="37">
        <f t="shared" si="8"/>
        <v>12.543601156757711</v>
      </c>
      <c r="J32" s="37">
        <f t="shared" si="8"/>
        <v>10.316061843787846</v>
      </c>
      <c r="K32" s="37">
        <f t="shared" si="8"/>
        <v>7.5373303449327285</v>
      </c>
      <c r="L32" s="37">
        <f t="shared" si="8"/>
        <v>2.3594006954446036</v>
      </c>
      <c r="M32" s="37">
        <f t="shared" si="8"/>
        <v>5.8775781880513041</v>
      </c>
      <c r="N32" s="37">
        <f t="shared" si="8"/>
        <v>3.3736304322818009</v>
      </c>
      <c r="O32" s="37">
        <f t="shared" si="8"/>
        <v>4.5834934037287276</v>
      </c>
      <c r="P32" s="37">
        <f t="shared" si="8"/>
        <v>4.5118057927263262</v>
      </c>
      <c r="Q32" s="37">
        <f t="shared" si="8"/>
        <v>3.8172214852435484</v>
      </c>
      <c r="R32" s="37">
        <f t="shared" si="8"/>
        <v>3.0842921663017702</v>
      </c>
      <c r="S32" s="37">
        <f t="shared" si="8"/>
        <v>4.4605931447225036</v>
      </c>
      <c r="T32" s="37">
        <f t="shared" si="8"/>
        <v>3.2630983510156226</v>
      </c>
      <c r="U32" s="37">
        <f t="shared" si="8"/>
        <v>5.393900643365793</v>
      </c>
    </row>
    <row r="33" spans="1:21" x14ac:dyDescent="0.2">
      <c r="B33" s="1" t="s">
        <v>44</v>
      </c>
      <c r="C33" s="37">
        <f t="shared" ref="C33:U33" si="9">IFERROR(C14/C$25*100,"--")</f>
        <v>0</v>
      </c>
      <c r="D33" s="37">
        <f t="shared" si="9"/>
        <v>0</v>
      </c>
      <c r="E33" s="37">
        <f t="shared" si="9"/>
        <v>3.5786542259516252E-3</v>
      </c>
      <c r="F33" s="37">
        <f t="shared" si="9"/>
        <v>0.1372080932475899</v>
      </c>
      <c r="G33" s="37">
        <f t="shared" si="9"/>
        <v>3.0008590295761774E-2</v>
      </c>
      <c r="H33" s="37">
        <f t="shared" si="9"/>
        <v>8.1150170609347899E-2</v>
      </c>
      <c r="I33" s="37">
        <f t="shared" si="9"/>
        <v>6.3044952346483912E-2</v>
      </c>
      <c r="J33" s="37">
        <f t="shared" si="9"/>
        <v>0.11704831472211773</v>
      </c>
      <c r="K33" s="37">
        <f t="shared" si="9"/>
        <v>6.7906144298530813E-2</v>
      </c>
      <c r="L33" s="37">
        <f t="shared" si="9"/>
        <v>0.32745823497869891</v>
      </c>
      <c r="M33" s="37">
        <f t="shared" si="9"/>
        <v>0.15454487036024031</v>
      </c>
      <c r="N33" s="37">
        <f t="shared" si="9"/>
        <v>0.15134721004058846</v>
      </c>
      <c r="O33" s="37">
        <f t="shared" si="9"/>
        <v>0.46132278239427515</v>
      </c>
      <c r="P33" s="37">
        <f t="shared" si="9"/>
        <v>0.45501983075158248</v>
      </c>
      <c r="Q33" s="37">
        <f t="shared" si="9"/>
        <v>0.24692242106620732</v>
      </c>
      <c r="R33" s="37">
        <f t="shared" si="9"/>
        <v>0.148767615439513</v>
      </c>
      <c r="S33" s="37">
        <f t="shared" si="9"/>
        <v>0.27589371955401026</v>
      </c>
      <c r="T33" s="37">
        <f t="shared" si="9"/>
        <v>0.26943606887114729</v>
      </c>
      <c r="U33" s="37">
        <f t="shared" si="9"/>
        <v>0.19664781860733804</v>
      </c>
    </row>
    <row r="34" spans="1:21" x14ac:dyDescent="0.2">
      <c r="C34" s="37">
        <f t="shared" ref="C34:U34" si="10">IFERROR(C15/C$25*100,"--")</f>
        <v>0</v>
      </c>
      <c r="D34" s="37">
        <f t="shared" si="10"/>
        <v>0</v>
      </c>
      <c r="E34" s="37">
        <f t="shared" si="10"/>
        <v>8.7815176216116588E-3</v>
      </c>
      <c r="F34" s="37">
        <f t="shared" si="10"/>
        <v>0.41679667467742876</v>
      </c>
      <c r="G34" s="37">
        <f t="shared" si="10"/>
        <v>0.47893614696457909</v>
      </c>
      <c r="H34" s="37">
        <f t="shared" si="10"/>
        <v>0.34820973318469678</v>
      </c>
      <c r="I34" s="37">
        <f t="shared" si="10"/>
        <v>0.2035707254987057</v>
      </c>
      <c r="J34" s="37">
        <f t="shared" si="10"/>
        <v>0.49713330665365635</v>
      </c>
      <c r="K34" s="37">
        <f t="shared" si="10"/>
        <v>0.14077994905521671</v>
      </c>
      <c r="L34" s="37">
        <f t="shared" si="10"/>
        <v>0.62032058376134658</v>
      </c>
      <c r="M34" s="37">
        <f t="shared" si="10"/>
        <v>0.21420917251324573</v>
      </c>
      <c r="N34" s="37">
        <f t="shared" si="10"/>
        <v>0.18205941287712221</v>
      </c>
      <c r="O34" s="37" t="str">
        <f t="shared" si="10"/>
        <v>--</v>
      </c>
      <c r="P34" s="37">
        <f t="shared" si="10"/>
        <v>0.48033259503452191</v>
      </c>
      <c r="Q34" s="37">
        <f t="shared" si="10"/>
        <v>0.27822988929978093</v>
      </c>
      <c r="R34" s="37">
        <f t="shared" si="10"/>
        <v>0.19064157010510119</v>
      </c>
      <c r="S34" s="37">
        <f t="shared" si="10"/>
        <v>0.33934007494853269</v>
      </c>
      <c r="T34" s="37">
        <f t="shared" si="10"/>
        <v>0.32026873415241347</v>
      </c>
      <c r="U34" s="37">
        <f t="shared" si="10"/>
        <v>0.26773993797280721</v>
      </c>
    </row>
    <row r="35" spans="1:21" x14ac:dyDescent="0.2">
      <c r="C35" s="37">
        <f t="shared" ref="C35:U35" si="11">IFERROR(C16/C$25*100,"--")</f>
        <v>0</v>
      </c>
      <c r="D35" s="37">
        <f t="shared" si="11"/>
        <v>0</v>
      </c>
      <c r="E35" s="37">
        <f t="shared" si="11"/>
        <v>0</v>
      </c>
      <c r="F35" s="37">
        <f t="shared" si="11"/>
        <v>0</v>
      </c>
      <c r="G35" s="37">
        <f t="shared" si="11"/>
        <v>0</v>
      </c>
      <c r="H35" s="37">
        <f t="shared" si="11"/>
        <v>0</v>
      </c>
      <c r="I35" s="37">
        <f t="shared" si="11"/>
        <v>0</v>
      </c>
      <c r="J35" s="37">
        <f t="shared" si="11"/>
        <v>8.2979836464002148E-6</v>
      </c>
      <c r="K35" s="37">
        <f t="shared" si="11"/>
        <v>3.8373781629007056E-5</v>
      </c>
      <c r="L35" s="37">
        <f t="shared" si="11"/>
        <v>3.0069057779212095E-3</v>
      </c>
      <c r="M35" s="37">
        <f t="shared" si="11"/>
        <v>7.1592591529445033E-4</v>
      </c>
      <c r="N35" s="37">
        <f t="shared" si="11"/>
        <v>9.7701302604781808E-4</v>
      </c>
      <c r="O35" s="37" t="str">
        <f t="shared" si="11"/>
        <v>--</v>
      </c>
      <c r="P35" s="37">
        <f t="shared" si="11"/>
        <v>1.7943067327256207E-3</v>
      </c>
      <c r="Q35" s="37">
        <f t="shared" si="11"/>
        <v>2.3588037071296877E-2</v>
      </c>
      <c r="R35" s="37">
        <f t="shared" si="11"/>
        <v>6.0800091031493956E-4</v>
      </c>
      <c r="S35" s="37">
        <f t="shared" si="11"/>
        <v>3.9454226824802109E-3</v>
      </c>
      <c r="T35" s="37">
        <f t="shared" si="11"/>
        <v>7.4943659038995639E-3</v>
      </c>
      <c r="U35" s="37">
        <f t="shared" si="11"/>
        <v>2.6915442716915865E-3</v>
      </c>
    </row>
    <row r="36" spans="1:21" x14ac:dyDescent="0.2">
      <c r="C36" s="37">
        <f t="shared" ref="C36:U36" si="12">IFERROR(C17/C$25*100,"--")</f>
        <v>0</v>
      </c>
      <c r="D36" s="37">
        <f t="shared" si="12"/>
        <v>0</v>
      </c>
      <c r="E36" s="37">
        <f t="shared" si="12"/>
        <v>0</v>
      </c>
      <c r="F36" s="37">
        <f t="shared" si="12"/>
        <v>0</v>
      </c>
      <c r="G36" s="37">
        <f t="shared" si="12"/>
        <v>0</v>
      </c>
      <c r="H36" s="37">
        <f t="shared" si="12"/>
        <v>0</v>
      </c>
      <c r="I36" s="37">
        <f t="shared" si="12"/>
        <v>0</v>
      </c>
      <c r="J36" s="37">
        <f t="shared" si="12"/>
        <v>0</v>
      </c>
      <c r="K36" s="37">
        <f t="shared" si="12"/>
        <v>0</v>
      </c>
      <c r="L36" s="37">
        <f t="shared" si="12"/>
        <v>0</v>
      </c>
      <c r="M36" s="37">
        <f t="shared" si="12"/>
        <v>0</v>
      </c>
      <c r="N36" s="37">
        <f t="shared" si="12"/>
        <v>0</v>
      </c>
      <c r="O36" s="37" t="str">
        <f t="shared" si="12"/>
        <v>--</v>
      </c>
      <c r="P36" s="37">
        <f t="shared" si="12"/>
        <v>0</v>
      </c>
      <c r="Q36" s="37">
        <f t="shared" si="12"/>
        <v>0</v>
      </c>
      <c r="R36" s="37">
        <f t="shared" si="12"/>
        <v>0</v>
      </c>
      <c r="S36" s="37">
        <f t="shared" si="12"/>
        <v>0</v>
      </c>
      <c r="T36" s="37">
        <f t="shared" si="12"/>
        <v>0</v>
      </c>
      <c r="U36" s="37">
        <f t="shared" si="12"/>
        <v>0</v>
      </c>
    </row>
    <row r="37" spans="1:21" x14ac:dyDescent="0.2">
      <c r="C37" s="37">
        <f t="shared" ref="C37:U37" si="13">IFERROR(C18/C$25*100,"--")</f>
        <v>0</v>
      </c>
      <c r="D37" s="37">
        <f t="shared" si="13"/>
        <v>0</v>
      </c>
      <c r="E37" s="37">
        <f t="shared" si="13"/>
        <v>0</v>
      </c>
      <c r="F37" s="37">
        <f t="shared" si="13"/>
        <v>0</v>
      </c>
      <c r="G37" s="37">
        <f t="shared" si="13"/>
        <v>0</v>
      </c>
      <c r="H37" s="37">
        <f t="shared" si="13"/>
        <v>0</v>
      </c>
      <c r="I37" s="37">
        <f t="shared" si="13"/>
        <v>0</v>
      </c>
      <c r="J37" s="37">
        <f t="shared" si="13"/>
        <v>0</v>
      </c>
      <c r="K37" s="37">
        <f t="shared" si="13"/>
        <v>0</v>
      </c>
      <c r="L37" s="37">
        <f t="shared" si="13"/>
        <v>0</v>
      </c>
      <c r="M37" s="37">
        <f t="shared" si="13"/>
        <v>0</v>
      </c>
      <c r="N37" s="37">
        <f t="shared" si="13"/>
        <v>0</v>
      </c>
      <c r="O37" s="37" t="str">
        <f t="shared" si="13"/>
        <v>--</v>
      </c>
      <c r="P37" s="37">
        <f t="shared" si="13"/>
        <v>0</v>
      </c>
      <c r="Q37" s="37">
        <f t="shared" si="13"/>
        <v>0</v>
      </c>
      <c r="R37" s="37">
        <f t="shared" si="13"/>
        <v>0</v>
      </c>
      <c r="S37" s="37">
        <f t="shared" si="13"/>
        <v>0</v>
      </c>
      <c r="T37" s="37">
        <f t="shared" si="13"/>
        <v>0</v>
      </c>
      <c r="U37" s="37">
        <f t="shared" si="13"/>
        <v>0</v>
      </c>
    </row>
    <row r="38" spans="1:21" x14ac:dyDescent="0.2">
      <c r="C38" s="37">
        <f t="shared" ref="C38:U38" si="14">IFERROR(C19/C$25*100,"--")</f>
        <v>0</v>
      </c>
      <c r="D38" s="37">
        <f t="shared" si="14"/>
        <v>0</v>
      </c>
      <c r="E38" s="37">
        <f t="shared" si="14"/>
        <v>0</v>
      </c>
      <c r="F38" s="37">
        <f t="shared" si="14"/>
        <v>0</v>
      </c>
      <c r="G38" s="37">
        <f t="shared" si="14"/>
        <v>0</v>
      </c>
      <c r="H38" s="37">
        <f t="shared" si="14"/>
        <v>0</v>
      </c>
      <c r="I38" s="37">
        <f t="shared" si="14"/>
        <v>0</v>
      </c>
      <c r="J38" s="37">
        <f t="shared" si="14"/>
        <v>0</v>
      </c>
      <c r="K38" s="37">
        <f t="shared" si="14"/>
        <v>0</v>
      </c>
      <c r="L38" s="37">
        <f t="shared" si="14"/>
        <v>0</v>
      </c>
      <c r="M38" s="37">
        <f t="shared" si="14"/>
        <v>0</v>
      </c>
      <c r="N38" s="37">
        <f t="shared" si="14"/>
        <v>0</v>
      </c>
      <c r="O38" s="37" t="str">
        <f t="shared" si="14"/>
        <v>--</v>
      </c>
      <c r="P38" s="37">
        <f t="shared" si="14"/>
        <v>0</v>
      </c>
      <c r="Q38" s="37">
        <f t="shared" si="14"/>
        <v>0</v>
      </c>
      <c r="R38" s="37">
        <f t="shared" si="14"/>
        <v>0</v>
      </c>
      <c r="S38" s="37">
        <f t="shared" si="14"/>
        <v>0</v>
      </c>
      <c r="T38" s="37">
        <f t="shared" si="14"/>
        <v>0</v>
      </c>
      <c r="U38" s="37">
        <f t="shared" si="14"/>
        <v>0</v>
      </c>
    </row>
    <row r="39" spans="1:21" x14ac:dyDescent="0.2">
      <c r="C39" s="37">
        <f t="shared" ref="C39:U39" si="15">IFERROR(C20/C$25*100,"--")</f>
        <v>0</v>
      </c>
      <c r="D39" s="37">
        <f t="shared" si="15"/>
        <v>0</v>
      </c>
      <c r="E39" s="37">
        <f t="shared" si="15"/>
        <v>0</v>
      </c>
      <c r="F39" s="37">
        <f t="shared" si="15"/>
        <v>0</v>
      </c>
      <c r="G39" s="37">
        <f t="shared" si="15"/>
        <v>0</v>
      </c>
      <c r="H39" s="37">
        <f t="shared" si="15"/>
        <v>0</v>
      </c>
      <c r="I39" s="37">
        <f t="shared" si="15"/>
        <v>0</v>
      </c>
      <c r="J39" s="37">
        <f t="shared" si="15"/>
        <v>0</v>
      </c>
      <c r="K39" s="37">
        <f t="shared" si="15"/>
        <v>0</v>
      </c>
      <c r="L39" s="37">
        <f t="shared" si="15"/>
        <v>0</v>
      </c>
      <c r="M39" s="37">
        <f t="shared" si="15"/>
        <v>0</v>
      </c>
      <c r="N39" s="37">
        <f t="shared" si="15"/>
        <v>0</v>
      </c>
      <c r="O39" s="37" t="str">
        <f t="shared" si="15"/>
        <v>--</v>
      </c>
      <c r="P39" s="37">
        <f t="shared" si="15"/>
        <v>0</v>
      </c>
      <c r="Q39" s="37">
        <f t="shared" si="15"/>
        <v>0</v>
      </c>
      <c r="R39" s="37">
        <f t="shared" si="15"/>
        <v>0</v>
      </c>
      <c r="S39" s="37">
        <f t="shared" si="15"/>
        <v>0</v>
      </c>
      <c r="T39" s="37">
        <f t="shared" si="15"/>
        <v>0</v>
      </c>
      <c r="U39" s="37">
        <f t="shared" si="15"/>
        <v>0</v>
      </c>
    </row>
    <row r="40" spans="1:21" x14ac:dyDescent="0.2">
      <c r="C40" s="37">
        <f t="shared" ref="C40:U40" si="16">IFERROR(C21/C$25*100,"--")</f>
        <v>0</v>
      </c>
      <c r="D40" s="37">
        <f t="shared" si="16"/>
        <v>0</v>
      </c>
      <c r="E40" s="37">
        <f t="shared" si="16"/>
        <v>0</v>
      </c>
      <c r="F40" s="37">
        <f t="shared" si="16"/>
        <v>0</v>
      </c>
      <c r="G40" s="37">
        <f t="shared" si="16"/>
        <v>0</v>
      </c>
      <c r="H40" s="37">
        <f t="shared" si="16"/>
        <v>0</v>
      </c>
      <c r="I40" s="37">
        <f t="shared" si="16"/>
        <v>0</v>
      </c>
      <c r="J40" s="37">
        <f t="shared" si="16"/>
        <v>0</v>
      </c>
      <c r="K40" s="37">
        <f t="shared" si="16"/>
        <v>0</v>
      </c>
      <c r="L40" s="37">
        <f t="shared" si="16"/>
        <v>0</v>
      </c>
      <c r="M40" s="37">
        <f t="shared" si="16"/>
        <v>0</v>
      </c>
      <c r="N40" s="37">
        <f t="shared" si="16"/>
        <v>0</v>
      </c>
      <c r="O40" s="37" t="str">
        <f t="shared" si="16"/>
        <v>--</v>
      </c>
      <c r="P40" s="37">
        <f t="shared" si="16"/>
        <v>0</v>
      </c>
      <c r="Q40" s="37">
        <f t="shared" si="16"/>
        <v>0</v>
      </c>
      <c r="R40" s="37">
        <f t="shared" si="16"/>
        <v>0</v>
      </c>
      <c r="S40" s="37">
        <f t="shared" si="16"/>
        <v>0</v>
      </c>
      <c r="T40" s="37">
        <f t="shared" si="16"/>
        <v>0</v>
      </c>
      <c r="U40" s="37">
        <f t="shared" si="16"/>
        <v>0</v>
      </c>
    </row>
    <row r="41" spans="1:21" x14ac:dyDescent="0.2">
      <c r="C41" s="37">
        <f t="shared" ref="C41:U41" si="17">IFERROR(C22/C$25*100,"--")</f>
        <v>0</v>
      </c>
      <c r="D41" s="37">
        <f t="shared" si="17"/>
        <v>0</v>
      </c>
      <c r="E41" s="37">
        <f t="shared" si="17"/>
        <v>0</v>
      </c>
      <c r="F41" s="37">
        <f t="shared" si="17"/>
        <v>0</v>
      </c>
      <c r="G41" s="37">
        <f t="shared" si="17"/>
        <v>0</v>
      </c>
      <c r="H41" s="37">
        <f t="shared" si="17"/>
        <v>0</v>
      </c>
      <c r="I41" s="37">
        <f t="shared" si="17"/>
        <v>0</v>
      </c>
      <c r="J41" s="37">
        <f t="shared" si="17"/>
        <v>8.2979836464002148E-6</v>
      </c>
      <c r="K41" s="37">
        <f t="shared" si="17"/>
        <v>3.8373781629007056E-5</v>
      </c>
      <c r="L41" s="37">
        <f t="shared" si="17"/>
        <v>3.0069057779212095E-3</v>
      </c>
      <c r="M41" s="37">
        <f t="shared" si="17"/>
        <v>7.1592591529445033E-4</v>
      </c>
      <c r="N41" s="37">
        <f t="shared" si="17"/>
        <v>9.7701302604781808E-4</v>
      </c>
      <c r="O41" s="37" t="str">
        <f t="shared" si="17"/>
        <v>--</v>
      </c>
      <c r="P41" s="37">
        <f t="shared" si="17"/>
        <v>1.7943067327256207E-3</v>
      </c>
      <c r="Q41" s="37">
        <f t="shared" si="17"/>
        <v>2.3588037071296877E-2</v>
      </c>
      <c r="R41" s="37">
        <f t="shared" si="17"/>
        <v>6.0800091031493956E-4</v>
      </c>
      <c r="S41" s="37">
        <f t="shared" si="17"/>
        <v>3.9454226824802109E-3</v>
      </c>
      <c r="T41" s="37">
        <f t="shared" si="17"/>
        <v>7.4943659038995639E-3</v>
      </c>
      <c r="U41" s="37">
        <f t="shared" si="17"/>
        <v>2.6915442716915865E-3</v>
      </c>
    </row>
    <row r="42" spans="1:21" x14ac:dyDescent="0.2">
      <c r="B42" s="35" t="s">
        <v>79</v>
      </c>
      <c r="C42" s="37">
        <f t="shared" ref="C42:U42" si="18">IFERROR(C23/C$25*100,"--")</f>
        <v>67.153996187646143</v>
      </c>
      <c r="D42" s="37">
        <f t="shared" si="18"/>
        <v>78.312372177849454</v>
      </c>
      <c r="E42" s="37">
        <f t="shared" si="18"/>
        <v>57.086131830249833</v>
      </c>
      <c r="F42" s="37">
        <f t="shared" si="18"/>
        <v>73.426939891892545</v>
      </c>
      <c r="G42" s="37">
        <f t="shared" si="18"/>
        <v>62.68872096598794</v>
      </c>
      <c r="H42" s="37">
        <f t="shared" si="18"/>
        <v>66.613333041024163</v>
      </c>
      <c r="I42" s="37">
        <f t="shared" si="18"/>
        <v>63.352224215310962</v>
      </c>
      <c r="J42" s="37">
        <f t="shared" si="18"/>
        <v>61.69875485878751</v>
      </c>
      <c r="K42" s="37">
        <f t="shared" si="18"/>
        <v>84.789137801752389</v>
      </c>
      <c r="L42" s="37">
        <f t="shared" si="18"/>
        <v>69.128774029968113</v>
      </c>
      <c r="M42" s="37">
        <f t="shared" si="18"/>
        <v>70.953658535545813</v>
      </c>
      <c r="N42" s="37">
        <f t="shared" si="18"/>
        <v>79.938945765734786</v>
      </c>
      <c r="O42" s="37">
        <f t="shared" si="18"/>
        <v>82.483919096760189</v>
      </c>
      <c r="P42" s="37">
        <f t="shared" si="18"/>
        <v>81.257585938342345</v>
      </c>
      <c r="Q42" s="37">
        <f t="shared" si="18"/>
        <v>76.081145453240424</v>
      </c>
      <c r="R42" s="37">
        <f t="shared" si="18"/>
        <v>79.911115592467368</v>
      </c>
      <c r="S42" s="37">
        <f t="shared" si="18"/>
        <v>80.825854060460216</v>
      </c>
      <c r="T42" s="37">
        <f t="shared" si="18"/>
        <v>83.365574453369035</v>
      </c>
      <c r="U42" s="37">
        <f t="shared" si="18"/>
        <v>74.33385518990174</v>
      </c>
    </row>
    <row r="43" spans="1:21" x14ac:dyDescent="0.2">
      <c r="B43" s="35" t="s">
        <v>80</v>
      </c>
      <c r="C43" s="37">
        <f t="shared" ref="C43:U43" si="19">IFERROR(C24/C$25*100,"--")</f>
        <v>32.846003812353871</v>
      </c>
      <c r="D43" s="37">
        <f t="shared" si="19"/>
        <v>21.687627822150542</v>
      </c>
      <c r="E43" s="37">
        <f t="shared" si="19"/>
        <v>42.913868169750174</v>
      </c>
      <c r="F43" s="37">
        <f t="shared" si="19"/>
        <v>26.573060108107455</v>
      </c>
      <c r="G43" s="37">
        <f t="shared" si="19"/>
        <v>37.31127903401206</v>
      </c>
      <c r="H43" s="37">
        <f t="shared" si="19"/>
        <v>33.386666958975844</v>
      </c>
      <c r="I43" s="37">
        <f t="shared" si="19"/>
        <v>36.647775784689038</v>
      </c>
      <c r="J43" s="37">
        <f t="shared" si="19"/>
        <v>38.301245141212483</v>
      </c>
      <c r="K43" s="37">
        <f t="shared" si="19"/>
        <v>15.210862198247611</v>
      </c>
      <c r="L43" s="37">
        <f t="shared" si="19"/>
        <v>30.87122597003189</v>
      </c>
      <c r="M43" s="37">
        <f t="shared" si="19"/>
        <v>29.04634146445418</v>
      </c>
      <c r="N43" s="37">
        <f t="shared" si="19"/>
        <v>20.061054234265217</v>
      </c>
      <c r="O43" s="37">
        <f t="shared" si="19"/>
        <v>17.516080903239807</v>
      </c>
      <c r="P43" s="37">
        <f t="shared" si="19"/>
        <v>18.742414061657652</v>
      </c>
      <c r="Q43" s="37">
        <f t="shared" si="19"/>
        <v>23.918854546759576</v>
      </c>
      <c r="R43" s="37">
        <f t="shared" si="19"/>
        <v>20.088884407532621</v>
      </c>
      <c r="S43" s="37">
        <f t="shared" si="19"/>
        <v>19.174145939539788</v>
      </c>
      <c r="T43" s="37">
        <f t="shared" si="19"/>
        <v>16.634425546630954</v>
      </c>
      <c r="U43" s="37">
        <f t="shared" si="19"/>
        <v>25.666144810098274</v>
      </c>
    </row>
    <row r="44" spans="1:21" x14ac:dyDescent="0.2">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36</v>
      </c>
      <c r="C47" s="38" t="s">
        <v>28</v>
      </c>
      <c r="D47" s="39">
        <f>IFERROR(IF(C9=0,"--",(D9/C9)*100-100),"--")</f>
        <v>194.1286246854894</v>
      </c>
      <c r="E47" s="39">
        <f>IFERROR(IF(D9=0,"--",(E9/D9)*100-100),"--")</f>
        <v>-61.211481456903776</v>
      </c>
      <c r="F47" s="39">
        <f t="shared" ref="F47:T47" si="21">IFERROR(IF(E9=0,"--",(F9/E9)*100-100),"--")</f>
        <v>40.766326608107192</v>
      </c>
      <c r="G47" s="39">
        <f t="shared" si="21"/>
        <v>54.116660547626793</v>
      </c>
      <c r="H47" s="39">
        <f t="shared" si="21"/>
        <v>-8.7914171602752305</v>
      </c>
      <c r="I47" s="39">
        <f t="shared" si="21"/>
        <v>16.471169162654448</v>
      </c>
      <c r="J47" s="39">
        <f t="shared" si="21"/>
        <v>-18.915586772241824</v>
      </c>
      <c r="K47" s="39">
        <f t="shared" si="21"/>
        <v>154.8175533417386</v>
      </c>
      <c r="L47" s="39">
        <f t="shared" si="21"/>
        <v>-52.863700242953982</v>
      </c>
      <c r="M47" s="39">
        <f t="shared" si="21"/>
        <v>36.750102119826067</v>
      </c>
      <c r="N47" s="39">
        <f t="shared" si="21"/>
        <v>-0.68130673657303475</v>
      </c>
      <c r="O47" s="39">
        <f t="shared" si="21"/>
        <v>19.833254062590669</v>
      </c>
      <c r="P47" s="39">
        <f t="shared" si="21"/>
        <v>-0.42042155864723441</v>
      </c>
      <c r="Q47" s="39">
        <f t="shared" si="21"/>
        <v>7.8420644984537518</v>
      </c>
      <c r="R47" s="39">
        <f t="shared" si="21"/>
        <v>-30.025515160461111</v>
      </c>
      <c r="S47" s="39">
        <f t="shared" si="21"/>
        <v>-7.3033050375576352</v>
      </c>
      <c r="T47" s="39">
        <f t="shared" si="21"/>
        <v>-21.203015163332068</v>
      </c>
      <c r="U47" s="39">
        <f>IFERROR(POWER(T9/C9,1/21)*100-100,"--")</f>
        <v>4.0190808258339956</v>
      </c>
    </row>
    <row r="48" spans="1:21" x14ac:dyDescent="0.2">
      <c r="B48" s="1" t="s">
        <v>29</v>
      </c>
      <c r="C48" s="38" t="s">
        <v>28</v>
      </c>
      <c r="D48" s="39">
        <f t="shared" ref="D48" si="22">IFERROR(IF(C10=0,"--",(D10/C10)*100-100),"--")</f>
        <v>-43.689675424408847</v>
      </c>
      <c r="E48" s="39">
        <f t="shared" ref="E48:T48" si="23">IFERROR(IF(D10=0,"--",(E10/D10)*100-100),"--")</f>
        <v>91.458419642610551</v>
      </c>
      <c r="F48" s="39">
        <f t="shared" si="23"/>
        <v>-6.1620794555597485</v>
      </c>
      <c r="G48" s="39">
        <f t="shared" si="23"/>
        <v>2.3228951969760203</v>
      </c>
      <c r="H48" s="39">
        <f t="shared" si="23"/>
        <v>255.87718988543048</v>
      </c>
      <c r="I48" s="39">
        <f t="shared" si="23"/>
        <v>-44.376475658181789</v>
      </c>
      <c r="J48" s="39">
        <f t="shared" si="23"/>
        <v>-17.412610213455039</v>
      </c>
      <c r="K48" s="39">
        <f t="shared" si="23"/>
        <v>133.8399096353894</v>
      </c>
      <c r="L48" s="39">
        <f t="shared" si="23"/>
        <v>83.249130373178701</v>
      </c>
      <c r="M48" s="39">
        <f t="shared" si="23"/>
        <v>59.189264401330519</v>
      </c>
      <c r="N48" s="39">
        <f t="shared" si="23"/>
        <v>75.755752071675545</v>
      </c>
      <c r="O48" s="39">
        <f t="shared" si="23"/>
        <v>-47.318383953468711</v>
      </c>
      <c r="P48" s="39">
        <f t="shared" si="23"/>
        <v>-8.8719811809184534E-2</v>
      </c>
      <c r="Q48" s="39">
        <f t="shared" si="23"/>
        <v>-24.191984301436193</v>
      </c>
      <c r="R48" s="39">
        <f t="shared" si="23"/>
        <v>81.532810385673571</v>
      </c>
      <c r="S48" s="39">
        <f t="shared" si="23"/>
        <v>-4.3564996782369576</v>
      </c>
      <c r="T48" s="39">
        <f t="shared" si="23"/>
        <v>21.86029284166635</v>
      </c>
      <c r="U48" s="39">
        <f t="shared" ref="U48:U63" si="24">IFERROR(POWER(T10/C10,1/21)*100-100,"--")</f>
        <v>14.485140154622968</v>
      </c>
    </row>
    <row r="49" spans="1:21" x14ac:dyDescent="0.2">
      <c r="B49" s="1" t="s">
        <v>40</v>
      </c>
      <c r="C49" s="38" t="s">
        <v>28</v>
      </c>
      <c r="D49" s="39">
        <f t="shared" ref="D49" si="25">IFERROR(IF(C11=0,"--",(D11/C11)*100-100),"--")</f>
        <v>-52.058421063368989</v>
      </c>
      <c r="E49" s="39">
        <f t="shared" ref="E49:T49" si="26">IFERROR(IF(D11=0,"--",(E11/D11)*100-100),"--")</f>
        <v>60.960880682620683</v>
      </c>
      <c r="F49" s="39">
        <f t="shared" si="26"/>
        <v>318.17960991920887</v>
      </c>
      <c r="G49" s="39">
        <f t="shared" si="26"/>
        <v>-57.035164090437156</v>
      </c>
      <c r="H49" s="39">
        <f t="shared" si="26"/>
        <v>36.254200071006778</v>
      </c>
      <c r="I49" s="39">
        <f t="shared" si="26"/>
        <v>16.463413508517561</v>
      </c>
      <c r="J49" s="39">
        <f t="shared" si="26"/>
        <v>31.951988111945866</v>
      </c>
      <c r="K49" s="39">
        <f t="shared" si="26"/>
        <v>-4.1437876000158695</v>
      </c>
      <c r="L49" s="39">
        <f t="shared" si="26"/>
        <v>103.89885470665217</v>
      </c>
      <c r="M49" s="39">
        <f t="shared" si="26"/>
        <v>-44.180378154234553</v>
      </c>
      <c r="N49" s="39">
        <f t="shared" si="26"/>
        <v>65.406893108312033</v>
      </c>
      <c r="O49" s="39">
        <f t="shared" si="26"/>
        <v>31.372922490110653</v>
      </c>
      <c r="P49" s="39">
        <f t="shared" si="26"/>
        <v>0.11121083934442311</v>
      </c>
      <c r="Q49" s="39">
        <f t="shared" si="26"/>
        <v>-0.98510597774478015</v>
      </c>
      <c r="R49" s="39">
        <f t="shared" si="26"/>
        <v>-7.5469758866191228E-2</v>
      </c>
      <c r="S49" s="39">
        <f t="shared" si="26"/>
        <v>-5.007100797631594</v>
      </c>
      <c r="T49" s="39">
        <f t="shared" si="26"/>
        <v>-2.5811491278071088</v>
      </c>
      <c r="U49" s="39">
        <f t="shared" si="24"/>
        <v>9.1671921544074735</v>
      </c>
    </row>
    <row r="50" spans="1:21" x14ac:dyDescent="0.2">
      <c r="B50" s="1" t="s">
        <v>39</v>
      </c>
      <c r="C50" s="38" t="s">
        <v>28</v>
      </c>
      <c r="D50" s="39">
        <f t="shared" ref="D50" si="27">IFERROR(IF(C12=0,"--",(D12/C12)*100-100),"--")</f>
        <v>16.257994073991625</v>
      </c>
      <c r="E50" s="39">
        <f t="shared" ref="E50:T50" si="28">IFERROR(IF(D12=0,"--",(E12/D12)*100-100),"--")</f>
        <v>-6.620314581901539</v>
      </c>
      <c r="F50" s="39">
        <f t="shared" si="28"/>
        <v>15.753266644341181</v>
      </c>
      <c r="G50" s="39">
        <f t="shared" si="28"/>
        <v>55.53995867298687</v>
      </c>
      <c r="H50" s="39">
        <f t="shared" si="28"/>
        <v>78.938642711620531</v>
      </c>
      <c r="I50" s="39">
        <f t="shared" si="28"/>
        <v>-31.440303692644477</v>
      </c>
      <c r="J50" s="39">
        <f t="shared" si="28"/>
        <v>13.783301224575666</v>
      </c>
      <c r="K50" s="39">
        <f t="shared" si="28"/>
        <v>-12.156293187627355</v>
      </c>
      <c r="L50" s="39">
        <f t="shared" si="28"/>
        <v>-18.211993636324436</v>
      </c>
      <c r="M50" s="39">
        <f t="shared" si="28"/>
        <v>50.802264250452339</v>
      </c>
      <c r="N50" s="39">
        <f t="shared" si="28"/>
        <v>-12.894166427178305</v>
      </c>
      <c r="O50" s="39">
        <f t="shared" si="28"/>
        <v>-32.951692697444031</v>
      </c>
      <c r="P50" s="39">
        <f t="shared" si="28"/>
        <v>6.6792864017827469E-2</v>
      </c>
      <c r="Q50" s="39">
        <f t="shared" si="28"/>
        <v>38.381761728754896</v>
      </c>
      <c r="R50" s="39">
        <f t="shared" si="28"/>
        <v>-15.74273676583185</v>
      </c>
      <c r="S50" s="39">
        <f t="shared" si="28"/>
        <v>-33.075554144124538</v>
      </c>
      <c r="T50" s="39">
        <f t="shared" si="28"/>
        <v>-22.068807448772816</v>
      </c>
      <c r="U50" s="39">
        <f t="shared" si="24"/>
        <v>0.23511232670459492</v>
      </c>
    </row>
    <row r="51" spans="1:21" x14ac:dyDescent="0.2">
      <c r="B51" s="1" t="s">
        <v>34</v>
      </c>
      <c r="C51" s="38" t="s">
        <v>28</v>
      </c>
      <c r="D51" s="39">
        <f t="shared" ref="D51" si="29">IFERROR(IF(C13=0,"--",(D13/C13)*100-100),"--")</f>
        <v>85.402450648985251</v>
      </c>
      <c r="E51" s="39">
        <f t="shared" ref="E51:T51" si="30">IFERROR(IF(D13=0,"--",(E13/D13)*100-100),"--")</f>
        <v>17.536919398191571</v>
      </c>
      <c r="F51" s="39">
        <f t="shared" si="30"/>
        <v>-25.962493842713087</v>
      </c>
      <c r="G51" s="39">
        <f t="shared" si="30"/>
        <v>89.079771699748079</v>
      </c>
      <c r="H51" s="39">
        <f t="shared" si="30"/>
        <v>44.571359254344827</v>
      </c>
      <c r="I51" s="39">
        <f t="shared" si="30"/>
        <v>84.269454486566644</v>
      </c>
      <c r="J51" s="39">
        <f t="shared" si="30"/>
        <v>-19.703805549027351</v>
      </c>
      <c r="K51" s="39">
        <f t="shared" si="30"/>
        <v>-18.896227858669462</v>
      </c>
      <c r="L51" s="39">
        <f t="shared" si="30"/>
        <v>-60.217661127392546</v>
      </c>
      <c r="M51" s="39">
        <f t="shared" si="30"/>
        <v>216.28585930875295</v>
      </c>
      <c r="N51" s="39">
        <f t="shared" si="30"/>
        <v>-28.345986367576032</v>
      </c>
      <c r="O51" s="39">
        <f t="shared" si="30"/>
        <v>0.93144464452880982</v>
      </c>
      <c r="P51" s="39">
        <f t="shared" si="30"/>
        <v>-0.18998140366373661</v>
      </c>
      <c r="Q51" s="39">
        <f t="shared" si="30"/>
        <v>-16.391280663392777</v>
      </c>
      <c r="R51" s="39">
        <f t="shared" si="30"/>
        <v>-9.233283515358309</v>
      </c>
      <c r="S51" s="39">
        <f t="shared" si="30"/>
        <v>35.759714270612761</v>
      </c>
      <c r="T51" s="39">
        <f t="shared" si="30"/>
        <v>-25.231075324493276</v>
      </c>
      <c r="U51" s="39">
        <f t="shared" si="24"/>
        <v>6.4322690060627252</v>
      </c>
    </row>
    <row r="52" spans="1:21" x14ac:dyDescent="0.2">
      <c r="B52" s="1" t="s">
        <v>44</v>
      </c>
      <c r="C52" s="38" t="s">
        <v>28</v>
      </c>
      <c r="D52" s="39" t="str">
        <f t="shared" ref="D52" si="31">IFERROR(IF(C14=0,"--",(D14/C14)*100-100),"--")</f>
        <v>--</v>
      </c>
      <c r="E52" s="39" t="str">
        <f t="shared" ref="E52:T52" si="32">IFERROR(IF(D14=0,"--",(E14/D14)*100-100),"--")</f>
        <v>--</v>
      </c>
      <c r="F52" s="39">
        <f t="shared" si="32"/>
        <v>4549.2212359738733</v>
      </c>
      <c r="G52" s="39">
        <f t="shared" si="32"/>
        <v>-72.356765908395019</v>
      </c>
      <c r="H52" s="39">
        <f t="shared" si="32"/>
        <v>293.79715659573361</v>
      </c>
      <c r="I52" s="39">
        <f t="shared" si="32"/>
        <v>-22.748481118214684</v>
      </c>
      <c r="J52" s="39">
        <f t="shared" si="32"/>
        <v>81.266732633400608</v>
      </c>
      <c r="K52" s="39">
        <f t="shared" si="32"/>
        <v>-35.600670181416888</v>
      </c>
      <c r="L52" s="39">
        <f t="shared" si="32"/>
        <v>512.84832561518886</v>
      </c>
      <c r="M52" s="39">
        <f t="shared" si="32"/>
        <v>-40.078628986385425</v>
      </c>
      <c r="N52" s="39">
        <f t="shared" si="32"/>
        <v>22.253487349614304</v>
      </c>
      <c r="O52" s="39">
        <f t="shared" si="32"/>
        <v>126.44246173160795</v>
      </c>
      <c r="P52" s="39">
        <f t="shared" si="32"/>
        <v>1.0539834437977902E-2</v>
      </c>
      <c r="Q52" s="39">
        <f t="shared" si="32"/>
        <v>-46.372838388672463</v>
      </c>
      <c r="R52" s="39">
        <f t="shared" si="32"/>
        <v>-32.31906511085117</v>
      </c>
      <c r="S52" s="39">
        <f t="shared" si="32"/>
        <v>74.087354621100019</v>
      </c>
      <c r="T52" s="39">
        <f t="shared" si="32"/>
        <v>-0.18461123683817959</v>
      </c>
      <c r="U52" s="39" t="str">
        <f t="shared" si="24"/>
        <v>--</v>
      </c>
    </row>
    <row r="53" spans="1:21" x14ac:dyDescent="0.2">
      <c r="C53" s="38" t="s">
        <v>28</v>
      </c>
      <c r="D53" s="39" t="str">
        <f t="shared" ref="D53" si="33">IFERROR(IF(C15=0,"--",(D15/C15)*100-100),"--")</f>
        <v>--</v>
      </c>
      <c r="E53" s="39" t="str">
        <f t="shared" ref="E53:T53" si="34">IFERROR(IF(D15=0,"--",(E15/D15)*100-100),"--")</f>
        <v>--</v>
      </c>
      <c r="F53" s="39">
        <f t="shared" si="34"/>
        <v>5655.3917553917554</v>
      </c>
      <c r="G53" s="39">
        <f t="shared" si="34"/>
        <v>45.23669481073901</v>
      </c>
      <c r="H53" s="39">
        <f t="shared" si="34"/>
        <v>5.8746587064156586</v>
      </c>
      <c r="I53" s="39">
        <f t="shared" si="34"/>
        <v>-41.867291019833388</v>
      </c>
      <c r="J53" s="39">
        <f t="shared" si="34"/>
        <v>138.42994502578904</v>
      </c>
      <c r="K53" s="39">
        <f t="shared" si="34"/>
        <v>-68.565584898269847</v>
      </c>
      <c r="L53" s="39">
        <f t="shared" si="34"/>
        <v>459.99164560367592</v>
      </c>
      <c r="M53" s="39">
        <f t="shared" si="34"/>
        <v>-56.156528423450816</v>
      </c>
      <c r="N53" s="39">
        <f t="shared" si="34"/>
        <v>6.1002740934801523</v>
      </c>
      <c r="O53" s="39" t="str">
        <f t="shared" si="34"/>
        <v>--</v>
      </c>
      <c r="P53" s="39" t="str">
        <f t="shared" si="34"/>
        <v>--</v>
      </c>
      <c r="Q53" s="39">
        <f t="shared" si="34"/>
        <v>-42.757797782465545</v>
      </c>
      <c r="R53" s="39">
        <f t="shared" si="34"/>
        <v>-23.028084049072433</v>
      </c>
      <c r="S53" s="39">
        <f t="shared" si="34"/>
        <v>67.090346160113569</v>
      </c>
      <c r="T53" s="39">
        <f t="shared" si="34"/>
        <v>-3.5365089095392648</v>
      </c>
      <c r="U53" s="39" t="str">
        <f t="shared" si="24"/>
        <v>--</v>
      </c>
    </row>
    <row r="54" spans="1:21" x14ac:dyDescent="0.2">
      <c r="C54" s="38" t="s">
        <v>28</v>
      </c>
      <c r="D54" s="39" t="str">
        <f t="shared" ref="D54" si="35">IFERROR(IF(C16=0,"--",(D16/C16)*100-100),"--")</f>
        <v>--</v>
      </c>
      <c r="E54" s="39" t="str">
        <f t="shared" ref="E54:T54" si="36">IFERROR(IF(D16=0,"--",(E16/D16)*100-100),"--")</f>
        <v>--</v>
      </c>
      <c r="F54" s="39" t="str">
        <f t="shared" si="36"/>
        <v>--</v>
      </c>
      <c r="G54" s="39" t="str">
        <f t="shared" si="36"/>
        <v>--</v>
      </c>
      <c r="H54" s="39" t="str">
        <f t="shared" si="36"/>
        <v>--</v>
      </c>
      <c r="I54" s="39" t="str">
        <f t="shared" si="36"/>
        <v>--</v>
      </c>
      <c r="J54" s="39" t="str">
        <f t="shared" si="36"/>
        <v>--</v>
      </c>
      <c r="K54" s="39">
        <f t="shared" si="36"/>
        <v>413.33333333333326</v>
      </c>
      <c r="L54" s="39">
        <f t="shared" si="36"/>
        <v>9858.4415584415583</v>
      </c>
      <c r="M54" s="39">
        <f t="shared" si="36"/>
        <v>-69.770474700052162</v>
      </c>
      <c r="N54" s="39">
        <f t="shared" si="36"/>
        <v>70.362381363244168</v>
      </c>
      <c r="O54" s="39" t="str">
        <f t="shared" si="36"/>
        <v>--</v>
      </c>
      <c r="P54" s="39" t="str">
        <f t="shared" si="36"/>
        <v>--</v>
      </c>
      <c r="Q54" s="39">
        <f t="shared" si="36"/>
        <v>1199.121361889072</v>
      </c>
      <c r="R54" s="39">
        <f t="shared" si="36"/>
        <v>-97.104451113835225</v>
      </c>
      <c r="S54" s="39">
        <f t="shared" si="36"/>
        <v>509.14841849148422</v>
      </c>
      <c r="T54" s="39">
        <f t="shared" si="36"/>
        <v>94.144432017894246</v>
      </c>
      <c r="U54" s="39" t="str">
        <f t="shared" si="24"/>
        <v>--</v>
      </c>
    </row>
    <row r="55" spans="1:21" x14ac:dyDescent="0.2">
      <c r="C55" s="38" t="s">
        <v>28</v>
      </c>
      <c r="D55" s="39" t="str">
        <f t="shared" ref="D55" si="37">IFERROR(IF(C17=0,"--",(D17/C17)*100-100),"--")</f>
        <v>--</v>
      </c>
      <c r="E55" s="39" t="str">
        <f t="shared" ref="E55:T55" si="38">IFERROR(IF(D17=0,"--",(E17/D17)*100-100),"--")</f>
        <v>--</v>
      </c>
      <c r="F55" s="39" t="str">
        <f t="shared" si="38"/>
        <v>--</v>
      </c>
      <c r="G55" s="39" t="str">
        <f t="shared" si="38"/>
        <v>--</v>
      </c>
      <c r="H55" s="39" t="str">
        <f t="shared" si="38"/>
        <v>--</v>
      </c>
      <c r="I55" s="39" t="str">
        <f t="shared" si="38"/>
        <v>--</v>
      </c>
      <c r="J55" s="39" t="str">
        <f t="shared" si="38"/>
        <v>--</v>
      </c>
      <c r="K55" s="39" t="str">
        <f t="shared" si="38"/>
        <v>--</v>
      </c>
      <c r="L55" s="39" t="str">
        <f t="shared" si="38"/>
        <v>--</v>
      </c>
      <c r="M55" s="39" t="str">
        <f t="shared" si="38"/>
        <v>--</v>
      </c>
      <c r="N55" s="39" t="str">
        <f t="shared" si="38"/>
        <v>--</v>
      </c>
      <c r="O55" s="39" t="str">
        <f t="shared" si="38"/>
        <v>--</v>
      </c>
      <c r="P55" s="39" t="str">
        <f t="shared" si="38"/>
        <v>--</v>
      </c>
      <c r="Q55" s="39" t="str">
        <f t="shared" si="38"/>
        <v>--</v>
      </c>
      <c r="R55" s="39" t="str">
        <f t="shared" si="38"/>
        <v>--</v>
      </c>
      <c r="S55" s="39" t="str">
        <f t="shared" si="38"/>
        <v>--</v>
      </c>
      <c r="T55" s="39" t="str">
        <f t="shared" si="38"/>
        <v>--</v>
      </c>
      <c r="U55" s="39" t="str">
        <f t="shared" si="24"/>
        <v>--</v>
      </c>
    </row>
    <row r="56" spans="1:21" x14ac:dyDescent="0.2">
      <c r="C56" s="38" t="s">
        <v>28</v>
      </c>
      <c r="D56" s="39" t="str">
        <f t="shared" ref="D56" si="39">IFERROR(IF(C18=0,"--",(D18/C18)*100-100),"--")</f>
        <v>--</v>
      </c>
      <c r="E56" s="39" t="str">
        <f t="shared" ref="E56:T56" si="40">IFERROR(IF(D18=0,"--",(E18/D18)*100-100),"--")</f>
        <v>--</v>
      </c>
      <c r="F56" s="39" t="str">
        <f t="shared" si="40"/>
        <v>--</v>
      </c>
      <c r="G56" s="39" t="str">
        <f t="shared" si="40"/>
        <v>--</v>
      </c>
      <c r="H56" s="39" t="str">
        <f t="shared" si="40"/>
        <v>--</v>
      </c>
      <c r="I56" s="39" t="str">
        <f t="shared" si="40"/>
        <v>--</v>
      </c>
      <c r="J56" s="39" t="str">
        <f t="shared" si="40"/>
        <v>--</v>
      </c>
      <c r="K56" s="39" t="str">
        <f t="shared" si="40"/>
        <v>--</v>
      </c>
      <c r="L56" s="39" t="str">
        <f t="shared" si="40"/>
        <v>--</v>
      </c>
      <c r="M56" s="39" t="str">
        <f t="shared" si="40"/>
        <v>--</v>
      </c>
      <c r="N56" s="39" t="str">
        <f t="shared" si="40"/>
        <v>--</v>
      </c>
      <c r="O56" s="39" t="str">
        <f t="shared" si="40"/>
        <v>--</v>
      </c>
      <c r="P56" s="39" t="str">
        <f t="shared" si="40"/>
        <v>--</v>
      </c>
      <c r="Q56" s="39" t="str">
        <f t="shared" si="40"/>
        <v>--</v>
      </c>
      <c r="R56" s="39" t="str">
        <f t="shared" si="40"/>
        <v>--</v>
      </c>
      <c r="S56" s="39" t="str">
        <f t="shared" si="40"/>
        <v>--</v>
      </c>
      <c r="T56" s="39" t="str">
        <f t="shared" si="40"/>
        <v>--</v>
      </c>
      <c r="U56" s="39" t="str">
        <f t="shared" si="24"/>
        <v>--</v>
      </c>
    </row>
    <row r="57" spans="1:21" x14ac:dyDescent="0.2">
      <c r="C57" s="38" t="s">
        <v>28</v>
      </c>
      <c r="D57" s="39" t="str">
        <f t="shared" ref="D57" si="41">IFERROR(IF(C19=0,"--",(D19/C19)*100-100),"--")</f>
        <v>--</v>
      </c>
      <c r="E57" s="39" t="str">
        <f t="shared" ref="E57:T57" si="42">IFERROR(IF(D19=0,"--",(E19/D19)*100-100),"--")</f>
        <v>--</v>
      </c>
      <c r="F57" s="39" t="str">
        <f t="shared" si="42"/>
        <v>--</v>
      </c>
      <c r="G57" s="39" t="str">
        <f t="shared" si="42"/>
        <v>--</v>
      </c>
      <c r="H57" s="39" t="str">
        <f t="shared" si="42"/>
        <v>--</v>
      </c>
      <c r="I57" s="39" t="str">
        <f t="shared" si="42"/>
        <v>--</v>
      </c>
      <c r="J57" s="39" t="str">
        <f t="shared" si="42"/>
        <v>--</v>
      </c>
      <c r="K57" s="39" t="str">
        <f t="shared" si="42"/>
        <v>--</v>
      </c>
      <c r="L57" s="39" t="str">
        <f t="shared" si="42"/>
        <v>--</v>
      </c>
      <c r="M57" s="39" t="str">
        <f t="shared" si="42"/>
        <v>--</v>
      </c>
      <c r="N57" s="39" t="str">
        <f t="shared" si="42"/>
        <v>--</v>
      </c>
      <c r="O57" s="39" t="str">
        <f t="shared" si="42"/>
        <v>--</v>
      </c>
      <c r="P57" s="39" t="str">
        <f t="shared" si="42"/>
        <v>--</v>
      </c>
      <c r="Q57" s="39" t="str">
        <f t="shared" si="42"/>
        <v>--</v>
      </c>
      <c r="R57" s="39" t="str">
        <f t="shared" si="42"/>
        <v>--</v>
      </c>
      <c r="S57" s="39" t="str">
        <f t="shared" si="42"/>
        <v>--</v>
      </c>
      <c r="T57" s="39" t="str">
        <f t="shared" si="42"/>
        <v>--</v>
      </c>
      <c r="U57" s="39" t="str">
        <f t="shared" si="24"/>
        <v>--</v>
      </c>
    </row>
    <row r="58" spans="1:21" x14ac:dyDescent="0.2">
      <c r="C58" s="38" t="s">
        <v>28</v>
      </c>
      <c r="D58" s="39" t="str">
        <f t="shared" ref="D58" si="43">IFERROR(IF(C20=0,"--",(D20/C20)*100-100),"--")</f>
        <v>--</v>
      </c>
      <c r="E58" s="39" t="str">
        <f t="shared" ref="E58:T58" si="44">IFERROR(IF(D20=0,"--",(E20/D20)*100-100),"--")</f>
        <v>--</v>
      </c>
      <c r="F58" s="39" t="str">
        <f t="shared" si="44"/>
        <v>--</v>
      </c>
      <c r="G58" s="39" t="str">
        <f t="shared" si="44"/>
        <v>--</v>
      </c>
      <c r="H58" s="39" t="str">
        <f t="shared" si="44"/>
        <v>--</v>
      </c>
      <c r="I58" s="39" t="str">
        <f t="shared" si="44"/>
        <v>--</v>
      </c>
      <c r="J58" s="39" t="str">
        <f t="shared" si="44"/>
        <v>--</v>
      </c>
      <c r="K58" s="39" t="str">
        <f t="shared" si="44"/>
        <v>--</v>
      </c>
      <c r="L58" s="39" t="str">
        <f t="shared" si="44"/>
        <v>--</v>
      </c>
      <c r="M58" s="39" t="str">
        <f t="shared" si="44"/>
        <v>--</v>
      </c>
      <c r="N58" s="39" t="str">
        <f t="shared" si="44"/>
        <v>--</v>
      </c>
      <c r="O58" s="39" t="str">
        <f t="shared" si="44"/>
        <v>--</v>
      </c>
      <c r="P58" s="39" t="str">
        <f t="shared" si="44"/>
        <v>--</v>
      </c>
      <c r="Q58" s="39" t="str">
        <f t="shared" si="44"/>
        <v>--</v>
      </c>
      <c r="R58" s="39" t="str">
        <f t="shared" si="44"/>
        <v>--</v>
      </c>
      <c r="S58" s="39" t="str">
        <f t="shared" si="44"/>
        <v>--</v>
      </c>
      <c r="T58" s="39" t="str">
        <f t="shared" si="44"/>
        <v>--</v>
      </c>
      <c r="U58" s="39" t="str">
        <f t="shared" si="24"/>
        <v>--</v>
      </c>
    </row>
    <row r="59" spans="1:21" x14ac:dyDescent="0.2">
      <c r="C59" s="38" t="s">
        <v>28</v>
      </c>
      <c r="D59" s="39" t="str">
        <f t="shared" ref="D59" si="45">IFERROR(IF(C21=0,"--",(D21/C21)*100-100),"--")</f>
        <v>--</v>
      </c>
      <c r="E59" s="39" t="str">
        <f t="shared" ref="E59:T59" si="46">IFERROR(IF(D21=0,"--",(E21/D21)*100-100),"--")</f>
        <v>--</v>
      </c>
      <c r="F59" s="39" t="str">
        <f t="shared" si="46"/>
        <v>--</v>
      </c>
      <c r="G59" s="39" t="str">
        <f t="shared" si="46"/>
        <v>--</v>
      </c>
      <c r="H59" s="39" t="str">
        <f t="shared" si="46"/>
        <v>--</v>
      </c>
      <c r="I59" s="39" t="str">
        <f t="shared" si="46"/>
        <v>--</v>
      </c>
      <c r="J59" s="39" t="str">
        <f t="shared" si="46"/>
        <v>--</v>
      </c>
      <c r="K59" s="39" t="str">
        <f t="shared" si="46"/>
        <v>--</v>
      </c>
      <c r="L59" s="39" t="str">
        <f t="shared" si="46"/>
        <v>--</v>
      </c>
      <c r="M59" s="39" t="str">
        <f t="shared" si="46"/>
        <v>--</v>
      </c>
      <c r="N59" s="39" t="str">
        <f t="shared" si="46"/>
        <v>--</v>
      </c>
      <c r="O59" s="39" t="str">
        <f t="shared" si="46"/>
        <v>--</v>
      </c>
      <c r="P59" s="39" t="str">
        <f t="shared" si="46"/>
        <v>--</v>
      </c>
      <c r="Q59" s="39" t="str">
        <f t="shared" si="46"/>
        <v>--</v>
      </c>
      <c r="R59" s="39" t="str">
        <f t="shared" si="46"/>
        <v>--</v>
      </c>
      <c r="S59" s="39" t="str">
        <f t="shared" si="46"/>
        <v>--</v>
      </c>
      <c r="T59" s="39" t="str">
        <f t="shared" si="46"/>
        <v>--</v>
      </c>
      <c r="U59" s="39" t="str">
        <f t="shared" si="24"/>
        <v>--</v>
      </c>
    </row>
    <row r="60" spans="1:21" x14ac:dyDescent="0.2">
      <c r="C60" s="38" t="s">
        <v>28</v>
      </c>
      <c r="D60" s="39" t="str">
        <f t="shared" ref="D60" si="47">IFERROR(IF(C22=0,"--",(D22/C22)*100-100),"--")</f>
        <v>--</v>
      </c>
      <c r="E60" s="39" t="str">
        <f t="shared" ref="E60:T60" si="48">IFERROR(IF(D22=0,"--",(E22/D22)*100-100),"--")</f>
        <v>--</v>
      </c>
      <c r="F60" s="39" t="str">
        <f t="shared" si="48"/>
        <v>--</v>
      </c>
      <c r="G60" s="39" t="str">
        <f t="shared" si="48"/>
        <v>--</v>
      </c>
      <c r="H60" s="39" t="str">
        <f t="shared" si="48"/>
        <v>--</v>
      </c>
      <c r="I60" s="39" t="str">
        <f t="shared" si="48"/>
        <v>--</v>
      </c>
      <c r="J60" s="39" t="str">
        <f t="shared" si="48"/>
        <v>--</v>
      </c>
      <c r="K60" s="39">
        <f t="shared" si="48"/>
        <v>413.33333333333326</v>
      </c>
      <c r="L60" s="39">
        <f t="shared" si="48"/>
        <v>9858.4415584415583</v>
      </c>
      <c r="M60" s="39">
        <f t="shared" si="48"/>
        <v>-69.770474700052162</v>
      </c>
      <c r="N60" s="39">
        <f t="shared" si="48"/>
        <v>70.362381363244168</v>
      </c>
      <c r="O60" s="39" t="str">
        <f t="shared" si="48"/>
        <v>--</v>
      </c>
      <c r="P60" s="39" t="str">
        <f t="shared" si="48"/>
        <v>--</v>
      </c>
      <c r="Q60" s="39">
        <f t="shared" si="48"/>
        <v>1199.121361889072</v>
      </c>
      <c r="R60" s="39">
        <f t="shared" si="48"/>
        <v>-97.104451113835225</v>
      </c>
      <c r="S60" s="39">
        <f t="shared" si="48"/>
        <v>509.14841849148422</v>
      </c>
      <c r="T60" s="39">
        <f t="shared" si="48"/>
        <v>94.144432017894246</v>
      </c>
      <c r="U60" s="39" t="str">
        <f t="shared" si="24"/>
        <v>--</v>
      </c>
    </row>
    <row r="61" spans="1:21" x14ac:dyDescent="0.2">
      <c r="B61" s="35" t="s">
        <v>79</v>
      </c>
      <c r="C61" s="38" t="s">
        <v>28</v>
      </c>
      <c r="D61" s="39">
        <f t="shared" ref="D61" si="49">IFERROR(IF(C23=0,"--",(D23/C23)*100-100),"--")</f>
        <v>49.203073906618556</v>
      </c>
      <c r="E61" s="39">
        <f t="shared" ref="E61:T61" si="50">IFERROR(IF(D23=0,"--",(E23/D23)*100-100),"--")</f>
        <v>-25.527573754991423</v>
      </c>
      <c r="F61" s="39">
        <f t="shared" si="50"/>
        <v>55.971423243108262</v>
      </c>
      <c r="G61" s="39">
        <f t="shared" si="50"/>
        <v>7.9088256737964429</v>
      </c>
      <c r="H61" s="39">
        <f t="shared" si="50"/>
        <v>54.739250272074827</v>
      </c>
      <c r="I61" s="39">
        <f t="shared" si="50"/>
        <v>-5.4314247496553492</v>
      </c>
      <c r="J61" s="39">
        <f t="shared" si="50"/>
        <v>-4.9137336075618236</v>
      </c>
      <c r="K61" s="39">
        <f t="shared" si="50"/>
        <v>52.546153175521994</v>
      </c>
      <c r="L61" s="39">
        <f t="shared" si="50"/>
        <v>3.615516240137012</v>
      </c>
      <c r="M61" s="39">
        <f t="shared" si="50"/>
        <v>30.316378465417472</v>
      </c>
      <c r="N61" s="39">
        <f t="shared" si="50"/>
        <v>40.645245161102025</v>
      </c>
      <c r="O61" s="39">
        <f t="shared" si="50"/>
        <v>-23.345394045434531</v>
      </c>
      <c r="P61" s="39">
        <f t="shared" si="50"/>
        <v>-0.11161812261539694</v>
      </c>
      <c r="Q61" s="39">
        <f t="shared" si="50"/>
        <v>-7.4731588041531722</v>
      </c>
      <c r="R61" s="39">
        <f t="shared" si="50"/>
        <v>17.990930158986245</v>
      </c>
      <c r="S61" s="39">
        <f t="shared" si="50"/>
        <v>-5.0539455149282873</v>
      </c>
      <c r="T61" s="39">
        <f t="shared" si="50"/>
        <v>5.4192757695447114</v>
      </c>
      <c r="U61" s="39">
        <f t="shared" si="24"/>
        <v>9.1662599269232885</v>
      </c>
    </row>
    <row r="62" spans="1:21" x14ac:dyDescent="0.2">
      <c r="B62" s="35" t="s">
        <v>80</v>
      </c>
      <c r="C62" s="38" t="s">
        <v>28</v>
      </c>
      <c r="D62" s="39">
        <f t="shared" ref="D62" si="51">IFERROR(IF(C24=0,"--",(D24/C24)*100-100),"--")</f>
        <v>-15.520999745487146</v>
      </c>
      <c r="E62" s="39">
        <f t="shared" ref="E62:T62" si="52">IFERROR(IF(D24=0,"--",(E24/D24)*100-100),"--")</f>
        <v>102.15331957938133</v>
      </c>
      <c r="F62" s="39">
        <f t="shared" si="52"/>
        <v>-24.913107842529541</v>
      </c>
      <c r="G62" s="39">
        <f t="shared" si="52"/>
        <v>77.46861232403711</v>
      </c>
      <c r="H62" s="39">
        <f t="shared" si="52"/>
        <v>30.305174141315803</v>
      </c>
      <c r="I62" s="39">
        <f t="shared" si="52"/>
        <v>9.1492360215866881</v>
      </c>
      <c r="J62" s="39">
        <f t="shared" si="52"/>
        <v>2.039549690318168</v>
      </c>
      <c r="K62" s="39">
        <f t="shared" si="52"/>
        <v>-55.916265306583036</v>
      </c>
      <c r="L62" s="39">
        <f t="shared" si="52"/>
        <v>157.93258107724813</v>
      </c>
      <c r="M62" s="39">
        <f t="shared" si="52"/>
        <v>19.459481513473492</v>
      </c>
      <c r="N62" s="39">
        <f t="shared" si="52"/>
        <v>-13.780848413656415</v>
      </c>
      <c r="O62" s="39">
        <f t="shared" si="52"/>
        <v>-35.134977242770432</v>
      </c>
      <c r="P62" s="39">
        <f t="shared" si="52"/>
        <v>8.4948029600456039</v>
      </c>
      <c r="Q62" s="39">
        <f t="shared" si="52"/>
        <v>26.115788290335047</v>
      </c>
      <c r="R62" s="39">
        <f t="shared" si="52"/>
        <v>-5.6517355318570281</v>
      </c>
      <c r="S62" s="39">
        <f t="shared" si="52"/>
        <v>-10.402885721184163</v>
      </c>
      <c r="T62" s="39">
        <f t="shared" si="52"/>
        <v>-11.33027481464363</v>
      </c>
      <c r="U62" s="39">
        <f t="shared" si="24"/>
        <v>4.6034645085693882</v>
      </c>
    </row>
    <row r="63" spans="1:21" x14ac:dyDescent="0.2">
      <c r="B63" s="35" t="s">
        <v>81</v>
      </c>
      <c r="C63" s="38" t="s">
        <v>28</v>
      </c>
      <c r="D63" s="39">
        <f t="shared" ref="D63" si="53">IFERROR(IF(C25=0,"--",(D25/C25)*100-100),"--")</f>
        <v>27.943802207337185</v>
      </c>
      <c r="E63" s="39">
        <f t="shared" ref="E63:T63" si="54">IFERROR(IF(D25=0,"--",(E25/D25)*100-100),"--")</f>
        <v>2.1633831913643604</v>
      </c>
      <c r="F63" s="39">
        <f t="shared" si="54"/>
        <v>21.260742203297056</v>
      </c>
      <c r="G63" s="39">
        <f t="shared" si="54"/>
        <v>26.392989591436205</v>
      </c>
      <c r="H63" s="39">
        <f t="shared" si="54"/>
        <v>45.622583947544399</v>
      </c>
      <c r="I63" s="39">
        <f t="shared" si="54"/>
        <v>-0.56342809754272594</v>
      </c>
      <c r="J63" s="39">
        <f t="shared" si="54"/>
        <v>-2.3655099348805209</v>
      </c>
      <c r="K63" s="39">
        <f t="shared" si="54"/>
        <v>11.003696386603167</v>
      </c>
      <c r="L63" s="39">
        <f t="shared" si="54"/>
        <v>27.088472320890403</v>
      </c>
      <c r="M63" s="39">
        <f t="shared" si="54"/>
        <v>26.964721274049339</v>
      </c>
      <c r="N63" s="39">
        <f t="shared" si="54"/>
        <v>24.836456175614344</v>
      </c>
      <c r="O63" s="39">
        <f t="shared" si="54"/>
        <v>-25.710508724645905</v>
      </c>
      <c r="P63" s="39">
        <f t="shared" si="54"/>
        <v>1.3958895570969929</v>
      </c>
      <c r="Q63" s="39">
        <f t="shared" si="54"/>
        <v>-1.1777792607530699</v>
      </c>
      <c r="R63" s="39">
        <f t="shared" si="54"/>
        <v>12.335875341416795</v>
      </c>
      <c r="S63" s="39">
        <f t="shared" si="54"/>
        <v>-6.1284879299910671</v>
      </c>
      <c r="T63" s="39">
        <f t="shared" si="54"/>
        <v>2.2076924963153886</v>
      </c>
      <c r="U63" s="39">
        <f t="shared" si="24"/>
        <v>8.047890957001357</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5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3:U3"/>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3"/>
  <sheetViews>
    <sheetView topLeftCell="A13" workbookViewId="0">
      <selection activeCell="G17" sqref="G17"/>
    </sheetView>
  </sheetViews>
  <sheetFormatPr baseColWidth="10" defaultRowHeight="12.75" x14ac:dyDescent="0.2"/>
  <cols>
    <col min="1" max="16384" width="11.42578125" style="153"/>
  </cols>
  <sheetData>
    <row r="1" spans="1:5" s="143" customFormat="1" x14ac:dyDescent="0.2">
      <c r="A1" s="142" t="s">
        <v>266</v>
      </c>
    </row>
    <row r="2" spans="1:5" s="143" customFormat="1" x14ac:dyDescent="0.2"/>
    <row r="3" spans="1:5" s="143" customFormat="1" x14ac:dyDescent="0.2">
      <c r="B3" s="144" t="s">
        <v>252</v>
      </c>
    </row>
    <row r="4" spans="1:5" s="143" customFormat="1" x14ac:dyDescent="0.2"/>
    <row r="5" spans="1:5" s="143" customFormat="1" x14ac:dyDescent="0.2"/>
    <row r="6" spans="1:5" s="143" customFormat="1" x14ac:dyDescent="0.2">
      <c r="B6" s="151" t="s">
        <v>99</v>
      </c>
      <c r="C6" s="151" t="s">
        <v>100</v>
      </c>
    </row>
    <row r="7" spans="1:5" s="143" customFormat="1" x14ac:dyDescent="0.2">
      <c r="B7" s="148" t="s">
        <v>101</v>
      </c>
      <c r="C7" s="148" t="s">
        <v>102</v>
      </c>
    </row>
    <row r="8" spans="1:5" s="143" customFormat="1" x14ac:dyDescent="0.2">
      <c r="B8" s="148" t="s">
        <v>103</v>
      </c>
      <c r="C8" s="148" t="s">
        <v>104</v>
      </c>
    </row>
    <row r="9" spans="1:5" s="143" customFormat="1" x14ac:dyDescent="0.2">
      <c r="B9" s="148" t="s">
        <v>105</v>
      </c>
      <c r="C9" s="148" t="s">
        <v>106</v>
      </c>
    </row>
    <row r="10" spans="1:5" s="143" customFormat="1" x14ac:dyDescent="0.2">
      <c r="B10" s="148" t="s">
        <v>107</v>
      </c>
      <c r="C10" s="148" t="s">
        <v>108</v>
      </c>
    </row>
    <row r="11" spans="1:5" s="143" customFormat="1" x14ac:dyDescent="0.2">
      <c r="A11" s="145"/>
      <c r="B11" s="147" t="s">
        <v>109</v>
      </c>
      <c r="C11" s="147" t="s">
        <v>110</v>
      </c>
      <c r="D11" s="145"/>
      <c r="E11" s="145"/>
    </row>
    <row r="12" spans="1:5" s="143" customFormat="1" x14ac:dyDescent="0.2">
      <c r="A12" s="145"/>
      <c r="B12" s="147" t="s">
        <v>111</v>
      </c>
      <c r="C12" s="147" t="s">
        <v>112</v>
      </c>
      <c r="D12" s="145"/>
      <c r="E12" s="145"/>
    </row>
    <row r="13" spans="1:5" s="143" customFormat="1" x14ac:dyDescent="0.2">
      <c r="A13" s="145"/>
      <c r="B13" s="147" t="s">
        <v>113</v>
      </c>
      <c r="C13" s="147" t="s">
        <v>114</v>
      </c>
      <c r="D13" s="145"/>
      <c r="E13" s="145"/>
    </row>
    <row r="14" spans="1:5" s="143" customFormat="1" x14ac:dyDescent="0.2">
      <c r="A14" s="145"/>
      <c r="B14" s="147" t="s">
        <v>115</v>
      </c>
      <c r="C14" s="147" t="s">
        <v>116</v>
      </c>
      <c r="D14" s="145"/>
      <c r="E14" s="145"/>
    </row>
    <row r="15" spans="1:5" s="143" customFormat="1" x14ac:dyDescent="0.2">
      <c r="A15" s="145"/>
      <c r="B15" s="147" t="s">
        <v>117</v>
      </c>
      <c r="C15" s="147" t="s">
        <v>118</v>
      </c>
      <c r="D15" s="145"/>
      <c r="E15" s="145"/>
    </row>
    <row r="16" spans="1:5" s="143" customFormat="1" x14ac:dyDescent="0.2">
      <c r="A16" s="145"/>
      <c r="B16" s="147" t="s">
        <v>119</v>
      </c>
      <c r="C16" s="147" t="s">
        <v>120</v>
      </c>
      <c r="D16" s="145"/>
      <c r="E16" s="145"/>
    </row>
    <row r="17" spans="1:7" s="143" customFormat="1" x14ac:dyDescent="0.2">
      <c r="A17" s="145"/>
      <c r="B17" s="147" t="s">
        <v>121</v>
      </c>
      <c r="C17" s="147" t="s">
        <v>122</v>
      </c>
      <c r="D17" s="145"/>
      <c r="E17" s="145"/>
    </row>
    <row r="18" spans="1:7" s="143" customFormat="1" x14ac:dyDescent="0.2">
      <c r="A18" s="145"/>
      <c r="B18" s="147" t="s">
        <v>123</v>
      </c>
      <c r="C18" s="147" t="s">
        <v>124</v>
      </c>
      <c r="D18" s="145"/>
      <c r="E18" s="145"/>
    </row>
    <row r="19" spans="1:7" s="143" customFormat="1" x14ac:dyDescent="0.2">
      <c r="A19" s="145"/>
      <c r="B19" s="147" t="s">
        <v>125</v>
      </c>
      <c r="C19" s="147" t="s">
        <v>126</v>
      </c>
      <c r="D19" s="145"/>
      <c r="E19" s="145"/>
    </row>
    <row r="20" spans="1:7" s="143" customFormat="1" x14ac:dyDescent="0.2">
      <c r="A20" s="145"/>
      <c r="B20" s="147" t="s">
        <v>127</v>
      </c>
      <c r="C20" s="147" t="s">
        <v>128</v>
      </c>
      <c r="D20" s="145"/>
      <c r="E20" s="145"/>
    </row>
    <row r="21" spans="1:7" s="143" customFormat="1" x14ac:dyDescent="0.2">
      <c r="B21" s="148" t="s">
        <v>129</v>
      </c>
      <c r="C21" s="148" t="s">
        <v>130</v>
      </c>
    </row>
    <row r="22" spans="1:7" s="143" customFormat="1" x14ac:dyDescent="0.2">
      <c r="B22" s="148" t="s">
        <v>131</v>
      </c>
      <c r="C22" s="148" t="s">
        <v>132</v>
      </c>
    </row>
    <row r="23" spans="1:7" s="143" customFormat="1" x14ac:dyDescent="0.2">
      <c r="B23" s="148" t="s">
        <v>133</v>
      </c>
      <c r="C23" s="148" t="s">
        <v>134</v>
      </c>
    </row>
    <row r="24" spans="1:7" s="143" customFormat="1" x14ac:dyDescent="0.2">
      <c r="B24" s="148" t="s">
        <v>135</v>
      </c>
      <c r="C24" s="148" t="s">
        <v>136</v>
      </c>
    </row>
    <row r="25" spans="1:7" s="143" customFormat="1" x14ac:dyDescent="0.2">
      <c r="B25" s="148" t="s">
        <v>137</v>
      </c>
      <c r="C25" s="148" t="s">
        <v>138</v>
      </c>
    </row>
    <row r="26" spans="1:7" s="143" customFormat="1" x14ac:dyDescent="0.2">
      <c r="B26" s="148" t="s">
        <v>139</v>
      </c>
      <c r="C26" s="148" t="s">
        <v>140</v>
      </c>
    </row>
    <row r="27" spans="1:7" s="143" customFormat="1" x14ac:dyDescent="0.2">
      <c r="B27" s="148" t="s">
        <v>141</v>
      </c>
      <c r="C27" s="148" t="s">
        <v>142</v>
      </c>
    </row>
    <row r="28" spans="1:7" s="143" customFormat="1" x14ac:dyDescent="0.2">
      <c r="B28" s="148" t="s">
        <v>143</v>
      </c>
      <c r="C28" s="148" t="s">
        <v>144</v>
      </c>
    </row>
    <row r="29" spans="1:7" s="143" customFormat="1" x14ac:dyDescent="0.2">
      <c r="B29" s="148" t="s">
        <v>145</v>
      </c>
      <c r="C29" s="148" t="s">
        <v>146</v>
      </c>
    </row>
    <row r="30" spans="1:7" s="143" customFormat="1" x14ac:dyDescent="0.2">
      <c r="B30" s="148" t="s">
        <v>147</v>
      </c>
      <c r="C30" s="148" t="s">
        <v>148</v>
      </c>
    </row>
    <row r="32" spans="1:7" s="154" customFormat="1" x14ac:dyDescent="0.2">
      <c r="A32" s="159" t="s">
        <v>267</v>
      </c>
      <c r="B32" s="159" t="s">
        <v>268</v>
      </c>
      <c r="C32" s="159" t="s">
        <v>269</v>
      </c>
      <c r="D32" s="159"/>
      <c r="E32" s="159"/>
      <c r="F32" s="159"/>
      <c r="G32" s="159"/>
    </row>
    <row r="33" spans="1:6" x14ac:dyDescent="0.2">
      <c r="A33" s="143"/>
      <c r="B33" s="150" t="s">
        <v>109</v>
      </c>
      <c r="C33" s="150" t="s">
        <v>110</v>
      </c>
      <c r="D33" s="152"/>
      <c r="E33" s="152"/>
      <c r="F33" s="152"/>
    </row>
    <row r="34" spans="1:6" x14ac:dyDescent="0.2">
      <c r="A34" s="160" t="s">
        <v>109</v>
      </c>
      <c r="B34" s="160">
        <v>852510</v>
      </c>
      <c r="C34" s="160"/>
      <c r="D34" s="160"/>
      <c r="E34" s="160"/>
      <c r="F34" s="160"/>
    </row>
    <row r="35" spans="1:6" x14ac:dyDescent="0.2">
      <c r="A35" s="160" t="s">
        <v>109</v>
      </c>
      <c r="B35" s="160">
        <v>852530</v>
      </c>
      <c r="C35" s="160"/>
      <c r="D35" s="160"/>
      <c r="E35" s="160"/>
      <c r="F35" s="160"/>
    </row>
    <row r="36" spans="1:6" x14ac:dyDescent="0.2">
      <c r="A36" s="160" t="s">
        <v>109</v>
      </c>
      <c r="B36" s="160">
        <v>852550</v>
      </c>
      <c r="C36" s="160"/>
      <c r="D36" s="160"/>
      <c r="E36" s="160"/>
      <c r="F36" s="160"/>
    </row>
    <row r="37" spans="1:6" x14ac:dyDescent="0.2">
      <c r="A37" s="160" t="s">
        <v>109</v>
      </c>
      <c r="B37" s="160">
        <v>852580</v>
      </c>
      <c r="C37" s="160"/>
      <c r="D37" s="160"/>
      <c r="E37" s="160"/>
      <c r="F37" s="160"/>
    </row>
    <row r="38" spans="1:6" x14ac:dyDescent="0.2">
      <c r="A38" s="160" t="s">
        <v>109</v>
      </c>
      <c r="B38" s="160">
        <v>852910</v>
      </c>
      <c r="C38" s="160" t="s">
        <v>356</v>
      </c>
      <c r="D38" s="160"/>
      <c r="E38" s="160"/>
      <c r="F38" s="160"/>
    </row>
    <row r="39" spans="1:6" x14ac:dyDescent="0.2">
      <c r="A39" s="160" t="s">
        <v>109</v>
      </c>
      <c r="B39" s="160">
        <v>852990</v>
      </c>
      <c r="C39" s="160" t="s">
        <v>357</v>
      </c>
      <c r="D39" s="160"/>
      <c r="E39" s="160"/>
      <c r="F39" s="160"/>
    </row>
    <row r="40" spans="1:6" x14ac:dyDescent="0.2">
      <c r="A40" s="160"/>
      <c r="D40" s="160"/>
      <c r="E40" s="160"/>
      <c r="F40" s="160"/>
    </row>
    <row r="41" spans="1:6" x14ac:dyDescent="0.2">
      <c r="A41" s="161"/>
      <c r="D41" s="161"/>
      <c r="E41" s="161"/>
      <c r="F41" s="161"/>
    </row>
    <row r="42" spans="1:6" x14ac:dyDescent="0.2">
      <c r="A42" s="161"/>
      <c r="B42" s="161"/>
      <c r="C42" s="161"/>
      <c r="D42" s="161"/>
      <c r="E42" s="161"/>
      <c r="F42" s="161"/>
    </row>
    <row r="43" spans="1:6" x14ac:dyDescent="0.2">
      <c r="A43" s="143"/>
      <c r="B43" s="150" t="s">
        <v>111</v>
      </c>
      <c r="C43" s="150" t="s">
        <v>112</v>
      </c>
      <c r="D43" s="152"/>
      <c r="E43" s="152"/>
      <c r="F43" s="143"/>
    </row>
    <row r="44" spans="1:6" x14ac:dyDescent="0.2">
      <c r="A44" s="161" t="s">
        <v>111</v>
      </c>
      <c r="B44" s="161">
        <v>853010</v>
      </c>
      <c r="C44" s="161" t="s">
        <v>358</v>
      </c>
      <c r="D44" s="161"/>
      <c r="E44" s="161"/>
      <c r="F44" s="161"/>
    </row>
    <row r="45" spans="1:6" x14ac:dyDescent="0.2">
      <c r="A45" s="161" t="s">
        <v>111</v>
      </c>
      <c r="B45" s="161">
        <v>853080</v>
      </c>
      <c r="C45" s="161" t="s">
        <v>317</v>
      </c>
      <c r="D45" s="161"/>
      <c r="E45" s="161"/>
      <c r="F45" s="161"/>
    </row>
    <row r="46" spans="1:6" x14ac:dyDescent="0.2">
      <c r="A46" s="161" t="s">
        <v>111</v>
      </c>
      <c r="B46" s="161">
        <v>853090</v>
      </c>
      <c r="C46" s="161" t="s">
        <v>318</v>
      </c>
      <c r="D46" s="161"/>
      <c r="E46" s="161"/>
      <c r="F46" s="161"/>
    </row>
    <row r="47" spans="1:6" x14ac:dyDescent="0.2">
      <c r="A47" s="161" t="s">
        <v>111</v>
      </c>
      <c r="B47" s="161">
        <v>853110</v>
      </c>
      <c r="C47" s="161" t="s">
        <v>359</v>
      </c>
      <c r="D47" s="161"/>
      <c r="E47" s="161"/>
      <c r="F47" s="161"/>
    </row>
    <row r="48" spans="1:6" x14ac:dyDescent="0.2">
      <c r="A48" s="161" t="s">
        <v>111</v>
      </c>
      <c r="B48" s="161">
        <v>853120</v>
      </c>
      <c r="C48" s="161" t="s">
        <v>360</v>
      </c>
      <c r="D48" s="161"/>
      <c r="E48" s="161"/>
      <c r="F48" s="161"/>
    </row>
    <row r="49" spans="1:6" x14ac:dyDescent="0.2">
      <c r="A49" s="161" t="s">
        <v>111</v>
      </c>
      <c r="B49" s="161">
        <v>853180</v>
      </c>
      <c r="C49" s="161" t="s">
        <v>361</v>
      </c>
      <c r="D49" s="161"/>
      <c r="E49" s="161"/>
      <c r="F49" s="161"/>
    </row>
    <row r="50" spans="1:6" x14ac:dyDescent="0.2">
      <c r="A50" s="161" t="s">
        <v>111</v>
      </c>
      <c r="B50" s="161">
        <v>853190</v>
      </c>
      <c r="C50" s="161" t="s">
        <v>362</v>
      </c>
      <c r="D50" s="161"/>
      <c r="E50" s="161"/>
      <c r="F50" s="161"/>
    </row>
    <row r="51" spans="1:6" x14ac:dyDescent="0.2">
      <c r="A51" s="161"/>
      <c r="B51" s="161"/>
      <c r="C51" s="161"/>
      <c r="D51" s="161"/>
      <c r="E51" s="161"/>
      <c r="F51" s="161"/>
    </row>
    <row r="52" spans="1:6" x14ac:dyDescent="0.2">
      <c r="A52" s="143"/>
      <c r="B52" s="150" t="s">
        <v>113</v>
      </c>
      <c r="C52" s="150" t="s">
        <v>114</v>
      </c>
      <c r="D52" s="152"/>
      <c r="E52" s="143"/>
      <c r="F52" s="143"/>
    </row>
    <row r="53" spans="1:6" x14ac:dyDescent="0.2">
      <c r="A53" s="161" t="s">
        <v>113</v>
      </c>
      <c r="B53" s="161">
        <v>853210</v>
      </c>
      <c r="C53" s="161" t="s">
        <v>363</v>
      </c>
      <c r="D53" s="161"/>
      <c r="E53" s="161"/>
      <c r="F53" s="161"/>
    </row>
    <row r="54" spans="1:6" x14ac:dyDescent="0.2">
      <c r="A54" s="161" t="s">
        <v>113</v>
      </c>
      <c r="B54" s="161">
        <v>853221</v>
      </c>
      <c r="C54" s="161" t="s">
        <v>364</v>
      </c>
      <c r="D54" s="161"/>
      <c r="E54" s="161"/>
      <c r="F54" s="161"/>
    </row>
    <row r="55" spans="1:6" x14ac:dyDescent="0.2">
      <c r="A55" s="161" t="s">
        <v>113</v>
      </c>
      <c r="B55" s="161">
        <v>853222</v>
      </c>
      <c r="C55" s="161" t="s">
        <v>365</v>
      </c>
      <c r="D55" s="161"/>
      <c r="E55" s="161"/>
      <c r="F55" s="161"/>
    </row>
    <row r="56" spans="1:6" x14ac:dyDescent="0.2">
      <c r="A56" s="161" t="s">
        <v>113</v>
      </c>
      <c r="B56" s="161">
        <v>853223</v>
      </c>
      <c r="C56" s="161" t="s">
        <v>366</v>
      </c>
      <c r="D56" s="161"/>
      <c r="E56" s="161"/>
      <c r="F56" s="161"/>
    </row>
    <row r="57" spans="1:6" x14ac:dyDescent="0.2">
      <c r="A57" s="161" t="s">
        <v>113</v>
      </c>
      <c r="B57" s="161">
        <v>853224</v>
      </c>
      <c r="C57" s="161" t="s">
        <v>367</v>
      </c>
      <c r="D57" s="161"/>
      <c r="E57" s="161"/>
      <c r="F57" s="161"/>
    </row>
    <row r="58" spans="1:6" x14ac:dyDescent="0.2">
      <c r="A58" s="161" t="s">
        <v>113</v>
      </c>
      <c r="B58" s="161">
        <v>853225</v>
      </c>
      <c r="C58" s="161" t="s">
        <v>368</v>
      </c>
      <c r="D58" s="161"/>
      <c r="E58" s="161"/>
      <c r="F58" s="161"/>
    </row>
    <row r="59" spans="1:6" x14ac:dyDescent="0.2">
      <c r="A59" s="161" t="s">
        <v>113</v>
      </c>
      <c r="B59" s="161">
        <v>853229</v>
      </c>
      <c r="C59" s="161" t="s">
        <v>369</v>
      </c>
      <c r="D59" s="161"/>
      <c r="E59" s="161"/>
      <c r="F59" s="161"/>
    </row>
    <row r="60" spans="1:6" x14ac:dyDescent="0.2">
      <c r="A60" s="161" t="s">
        <v>113</v>
      </c>
      <c r="B60" s="161">
        <v>853230</v>
      </c>
      <c r="C60" s="161" t="s">
        <v>370</v>
      </c>
      <c r="D60" s="161"/>
      <c r="E60" s="161"/>
      <c r="F60" s="161"/>
    </row>
    <row r="61" spans="1:6" x14ac:dyDescent="0.2">
      <c r="A61" s="161" t="s">
        <v>113</v>
      </c>
      <c r="B61" s="161">
        <v>853290</v>
      </c>
      <c r="C61" s="161" t="s">
        <v>371</v>
      </c>
      <c r="D61" s="161"/>
      <c r="E61" s="161"/>
      <c r="F61" s="161"/>
    </row>
    <row r="62" spans="1:6" x14ac:dyDescent="0.2">
      <c r="A62" s="161" t="s">
        <v>113</v>
      </c>
      <c r="B62" s="161">
        <v>853310</v>
      </c>
      <c r="C62" s="161" t="s">
        <v>372</v>
      </c>
      <c r="D62" s="161"/>
      <c r="E62" s="161"/>
      <c r="F62" s="161"/>
    </row>
    <row r="63" spans="1:6" x14ac:dyDescent="0.2">
      <c r="A63" s="161" t="s">
        <v>113</v>
      </c>
      <c r="B63" s="161">
        <v>853321</v>
      </c>
      <c r="C63" s="161" t="s">
        <v>373</v>
      </c>
      <c r="D63" s="161"/>
      <c r="E63" s="161"/>
      <c r="F63" s="161"/>
    </row>
    <row r="64" spans="1:6" x14ac:dyDescent="0.2">
      <c r="A64" s="161" t="s">
        <v>113</v>
      </c>
      <c r="B64" s="161">
        <v>853329</v>
      </c>
      <c r="C64" s="161" t="s">
        <v>374</v>
      </c>
      <c r="D64" s="161"/>
      <c r="E64" s="161"/>
      <c r="F64" s="161"/>
    </row>
    <row r="65" spans="1:6" x14ac:dyDescent="0.2">
      <c r="A65" s="161" t="s">
        <v>113</v>
      </c>
      <c r="B65" s="161">
        <v>853331</v>
      </c>
      <c r="C65" s="161"/>
      <c r="D65" s="161"/>
      <c r="E65" s="161"/>
      <c r="F65" s="161"/>
    </row>
    <row r="66" spans="1:6" x14ac:dyDescent="0.2">
      <c r="A66" s="161" t="s">
        <v>113</v>
      </c>
      <c r="B66" s="161">
        <v>853339</v>
      </c>
      <c r="C66" s="161" t="s">
        <v>116</v>
      </c>
      <c r="D66" s="161"/>
      <c r="E66" s="161"/>
      <c r="F66" s="161"/>
    </row>
    <row r="67" spans="1:6" x14ac:dyDescent="0.2">
      <c r="A67" s="161" t="s">
        <v>113</v>
      </c>
      <c r="B67" s="161">
        <v>853340</v>
      </c>
      <c r="C67" s="161" t="s">
        <v>375</v>
      </c>
      <c r="D67" s="161"/>
      <c r="E67" s="161"/>
      <c r="F67" s="161"/>
    </row>
    <row r="68" spans="1:6" x14ac:dyDescent="0.2">
      <c r="A68" s="161" t="s">
        <v>113</v>
      </c>
      <c r="B68" s="161">
        <v>853390</v>
      </c>
      <c r="C68" s="161" t="s">
        <v>376</v>
      </c>
      <c r="D68" s="161"/>
      <c r="E68" s="161"/>
      <c r="F68" s="161"/>
    </row>
    <row r="69" spans="1:6" x14ac:dyDescent="0.2">
      <c r="A69" s="161" t="s">
        <v>113</v>
      </c>
      <c r="B69" s="161">
        <v>854389</v>
      </c>
      <c r="C69" s="161" t="s">
        <v>377</v>
      </c>
      <c r="D69" s="161"/>
      <c r="E69" s="161"/>
      <c r="F69" s="161"/>
    </row>
    <row r="70" spans="1:6" x14ac:dyDescent="0.2">
      <c r="A70" s="161"/>
      <c r="B70" s="161"/>
      <c r="C70" s="161"/>
      <c r="D70" s="161"/>
      <c r="E70" s="161"/>
      <c r="F70" s="161"/>
    </row>
    <row r="71" spans="1:6" x14ac:dyDescent="0.2">
      <c r="A71" s="143"/>
      <c r="B71" s="150" t="s">
        <v>115</v>
      </c>
      <c r="C71" s="150" t="s">
        <v>116</v>
      </c>
      <c r="D71" s="143"/>
      <c r="E71" s="143"/>
      <c r="F71" s="143"/>
    </row>
    <row r="72" spans="1:6" x14ac:dyDescent="0.2">
      <c r="A72" s="161" t="s">
        <v>115</v>
      </c>
      <c r="B72" s="161">
        <v>853400</v>
      </c>
      <c r="C72" s="161" t="s">
        <v>378</v>
      </c>
      <c r="D72" s="161"/>
      <c r="E72" s="161"/>
      <c r="F72" s="161"/>
    </row>
    <row r="73" spans="1:6" x14ac:dyDescent="0.2">
      <c r="A73" s="161"/>
      <c r="B73" s="161"/>
      <c r="C73" s="161"/>
      <c r="D73" s="161"/>
      <c r="E73" s="161"/>
      <c r="F73" s="161"/>
    </row>
    <row r="74" spans="1:6" x14ac:dyDescent="0.2">
      <c r="A74" s="143"/>
      <c r="B74" s="150" t="s">
        <v>117</v>
      </c>
      <c r="C74" s="150" t="s">
        <v>118</v>
      </c>
      <c r="D74" s="152"/>
      <c r="E74" s="143"/>
      <c r="F74" s="143"/>
    </row>
    <row r="75" spans="1:6" x14ac:dyDescent="0.2">
      <c r="A75" s="161" t="s">
        <v>117</v>
      </c>
      <c r="B75" s="161">
        <v>853510</v>
      </c>
      <c r="C75" s="161" t="s">
        <v>379</v>
      </c>
      <c r="D75" s="161"/>
      <c r="E75" s="161"/>
      <c r="F75" s="161"/>
    </row>
    <row r="76" spans="1:6" x14ac:dyDescent="0.2">
      <c r="A76" s="161" t="s">
        <v>117</v>
      </c>
      <c r="B76" s="161">
        <v>853521</v>
      </c>
      <c r="C76" s="161" t="s">
        <v>380</v>
      </c>
      <c r="D76" s="161"/>
      <c r="E76" s="161"/>
      <c r="F76" s="161"/>
    </row>
    <row r="77" spans="1:6" x14ac:dyDescent="0.2">
      <c r="A77" s="161" t="s">
        <v>117</v>
      </c>
      <c r="B77" s="161">
        <v>853529</v>
      </c>
      <c r="C77" s="161" t="s">
        <v>381</v>
      </c>
      <c r="D77" s="161"/>
      <c r="E77" s="161"/>
      <c r="F77" s="161"/>
    </row>
    <row r="78" spans="1:6" x14ac:dyDescent="0.2">
      <c r="A78" s="161" t="s">
        <v>117</v>
      </c>
      <c r="B78" s="161">
        <v>853530</v>
      </c>
      <c r="C78" s="161" t="s">
        <v>382</v>
      </c>
      <c r="D78" s="161"/>
      <c r="E78" s="161"/>
      <c r="F78" s="161"/>
    </row>
    <row r="79" spans="1:6" x14ac:dyDescent="0.2">
      <c r="A79" s="161" t="s">
        <v>117</v>
      </c>
      <c r="B79" s="161">
        <v>853540</v>
      </c>
      <c r="C79" s="161" t="s">
        <v>383</v>
      </c>
      <c r="D79" s="161"/>
      <c r="E79" s="161"/>
      <c r="F79" s="161"/>
    </row>
    <row r="80" spans="1:6" x14ac:dyDescent="0.2">
      <c r="A80" s="161" t="s">
        <v>117</v>
      </c>
      <c r="B80" s="161">
        <v>853590</v>
      </c>
      <c r="C80" s="161" t="s">
        <v>384</v>
      </c>
      <c r="D80" s="161"/>
      <c r="E80" s="161"/>
      <c r="F80" s="161"/>
    </row>
    <row r="81" spans="1:6" x14ac:dyDescent="0.2">
      <c r="A81" s="161"/>
      <c r="B81" s="161"/>
      <c r="C81" s="161"/>
      <c r="D81" s="161"/>
      <c r="E81" s="161"/>
      <c r="F81" s="161"/>
    </row>
    <row r="82" spans="1:6" x14ac:dyDescent="0.2">
      <c r="A82" s="143"/>
      <c r="B82" s="150" t="s">
        <v>119</v>
      </c>
      <c r="C82" s="150" t="s">
        <v>120</v>
      </c>
      <c r="D82" s="143"/>
      <c r="E82" s="143"/>
      <c r="F82" s="143"/>
    </row>
    <row r="83" spans="1:6" x14ac:dyDescent="0.2">
      <c r="A83" s="161" t="s">
        <v>119</v>
      </c>
      <c r="B83" s="161">
        <v>853610</v>
      </c>
      <c r="C83" s="161" t="s">
        <v>385</v>
      </c>
      <c r="D83" s="161"/>
      <c r="E83" s="161"/>
      <c r="F83" s="161"/>
    </row>
    <row r="84" spans="1:6" x14ac:dyDescent="0.2">
      <c r="A84" s="161" t="s">
        <v>119</v>
      </c>
      <c r="B84" s="161">
        <v>853620</v>
      </c>
      <c r="C84" s="161" t="s">
        <v>386</v>
      </c>
      <c r="D84" s="161"/>
      <c r="E84" s="161"/>
      <c r="F84" s="161"/>
    </row>
    <row r="85" spans="1:6" x14ac:dyDescent="0.2">
      <c r="A85" s="161" t="s">
        <v>119</v>
      </c>
      <c r="B85" s="161">
        <v>853630</v>
      </c>
      <c r="C85" s="161" t="s">
        <v>387</v>
      </c>
      <c r="D85" s="161"/>
      <c r="E85" s="161"/>
      <c r="F85" s="161"/>
    </row>
    <row r="86" spans="1:6" x14ac:dyDescent="0.2">
      <c r="A86" s="161" t="s">
        <v>119</v>
      </c>
      <c r="B86" s="161">
        <v>853641</v>
      </c>
      <c r="C86" s="161" t="s">
        <v>388</v>
      </c>
      <c r="D86" s="161"/>
      <c r="E86" s="161"/>
      <c r="F86" s="161"/>
    </row>
    <row r="87" spans="1:6" x14ac:dyDescent="0.2">
      <c r="A87" s="161" t="s">
        <v>119</v>
      </c>
      <c r="B87" s="161">
        <v>853649</v>
      </c>
      <c r="C87" s="161" t="s">
        <v>389</v>
      </c>
      <c r="D87" s="161"/>
      <c r="E87" s="161"/>
      <c r="F87" s="161"/>
    </row>
    <row r="88" spans="1:6" x14ac:dyDescent="0.2">
      <c r="A88" s="161" t="s">
        <v>119</v>
      </c>
      <c r="B88" s="161">
        <v>853650</v>
      </c>
      <c r="C88" s="161" t="s">
        <v>390</v>
      </c>
      <c r="D88" s="161"/>
      <c r="E88" s="161"/>
      <c r="F88" s="161"/>
    </row>
    <row r="89" spans="1:6" x14ac:dyDescent="0.2">
      <c r="A89" s="161" t="s">
        <v>119</v>
      </c>
      <c r="B89" s="161">
        <v>853661</v>
      </c>
      <c r="C89" s="161" t="s">
        <v>391</v>
      </c>
      <c r="D89" s="161"/>
      <c r="E89" s="161"/>
      <c r="F89" s="161"/>
    </row>
    <row r="90" spans="1:6" x14ac:dyDescent="0.2">
      <c r="A90" s="161" t="s">
        <v>119</v>
      </c>
      <c r="B90" s="161">
        <v>853669</v>
      </c>
      <c r="C90" s="161" t="s">
        <v>392</v>
      </c>
      <c r="D90" s="161"/>
      <c r="E90" s="161"/>
      <c r="F90" s="161"/>
    </row>
    <row r="91" spans="1:6" x14ac:dyDescent="0.2">
      <c r="A91" s="161" t="s">
        <v>119</v>
      </c>
      <c r="B91" s="161">
        <v>853670</v>
      </c>
      <c r="C91" s="161" t="s">
        <v>393</v>
      </c>
      <c r="D91" s="161"/>
      <c r="E91" s="161"/>
      <c r="F91" s="161"/>
    </row>
    <row r="92" spans="1:6" x14ac:dyDescent="0.2">
      <c r="A92" s="161" t="s">
        <v>119</v>
      </c>
      <c r="B92" s="161">
        <v>853690</v>
      </c>
      <c r="C92" s="161" t="s">
        <v>394</v>
      </c>
      <c r="D92" s="161"/>
      <c r="E92" s="161"/>
      <c r="F92" s="161"/>
    </row>
    <row r="93" spans="1:6" x14ac:dyDescent="0.2">
      <c r="A93" s="161"/>
      <c r="B93" s="161"/>
      <c r="C93" s="161"/>
      <c r="D93" s="161"/>
      <c r="E93" s="161"/>
      <c r="F93" s="161"/>
    </row>
    <row r="94" spans="1:6" x14ac:dyDescent="0.2">
      <c r="A94" s="143"/>
      <c r="B94" s="150" t="s">
        <v>121</v>
      </c>
      <c r="C94" s="150" t="s">
        <v>122</v>
      </c>
      <c r="D94" s="143"/>
      <c r="E94" s="143"/>
      <c r="F94" s="143"/>
    </row>
    <row r="95" spans="1:6" x14ac:dyDescent="0.2">
      <c r="A95" s="161" t="s">
        <v>121</v>
      </c>
      <c r="B95" s="161">
        <v>853710</v>
      </c>
      <c r="C95" s="161" t="s">
        <v>319</v>
      </c>
      <c r="D95" s="161"/>
      <c r="E95" s="161"/>
      <c r="F95" s="161"/>
    </row>
    <row r="96" spans="1:6" x14ac:dyDescent="0.2">
      <c r="A96" s="161" t="s">
        <v>121</v>
      </c>
      <c r="B96" s="161">
        <v>853720</v>
      </c>
      <c r="C96" s="161" t="s">
        <v>395</v>
      </c>
      <c r="D96" s="161"/>
      <c r="E96" s="161"/>
      <c r="F96" s="161"/>
    </row>
    <row r="97" spans="1:6" x14ac:dyDescent="0.2">
      <c r="A97" s="161"/>
      <c r="B97" s="161"/>
      <c r="C97" s="161"/>
      <c r="D97" s="161"/>
      <c r="E97" s="161"/>
      <c r="F97" s="161"/>
    </row>
    <row r="98" spans="1:6" x14ac:dyDescent="0.2">
      <c r="A98" s="143"/>
      <c r="B98" s="150" t="s">
        <v>123</v>
      </c>
      <c r="C98" s="150" t="s">
        <v>124</v>
      </c>
      <c r="D98" s="152"/>
      <c r="E98" s="143"/>
      <c r="F98" s="143"/>
    </row>
    <row r="99" spans="1:6" x14ac:dyDescent="0.2">
      <c r="A99" s="161" t="s">
        <v>123</v>
      </c>
      <c r="B99" s="161">
        <v>853810</v>
      </c>
      <c r="C99" s="161" t="s">
        <v>396</v>
      </c>
      <c r="D99" s="161"/>
      <c r="E99" s="161"/>
      <c r="F99" s="161"/>
    </row>
    <row r="100" spans="1:6" x14ac:dyDescent="0.2">
      <c r="A100" s="161" t="s">
        <v>123</v>
      </c>
      <c r="B100" s="161">
        <v>853890</v>
      </c>
      <c r="C100" s="161" t="s">
        <v>320</v>
      </c>
      <c r="D100" s="161"/>
      <c r="E100" s="161"/>
      <c r="F100" s="161"/>
    </row>
    <row r="101" spans="1:6" x14ac:dyDescent="0.2">
      <c r="A101" s="161"/>
      <c r="B101" s="161"/>
      <c r="C101" s="161"/>
      <c r="D101" s="161"/>
      <c r="E101" s="161"/>
      <c r="F101" s="161"/>
    </row>
    <row r="102" spans="1:6" x14ac:dyDescent="0.2">
      <c r="A102" s="143"/>
      <c r="B102" s="150" t="s">
        <v>125</v>
      </c>
      <c r="C102" s="150" t="s">
        <v>126</v>
      </c>
      <c r="D102" s="143"/>
      <c r="E102" s="143"/>
      <c r="F102" s="143"/>
    </row>
    <row r="103" spans="1:6" x14ac:dyDescent="0.2">
      <c r="A103" s="161" t="s">
        <v>125</v>
      </c>
      <c r="B103" s="161">
        <v>854011</v>
      </c>
      <c r="C103" s="161"/>
      <c r="D103" s="161"/>
      <c r="E103" s="161"/>
      <c r="F103" s="161"/>
    </row>
    <row r="104" spans="1:6" x14ac:dyDescent="0.2">
      <c r="A104" s="161" t="s">
        <v>125</v>
      </c>
      <c r="B104" s="161">
        <v>854012</v>
      </c>
      <c r="C104" s="161" t="s">
        <v>397</v>
      </c>
      <c r="D104" s="161"/>
      <c r="E104" s="161"/>
      <c r="F104" s="161"/>
    </row>
    <row r="105" spans="1:6" x14ac:dyDescent="0.2">
      <c r="A105" s="161" t="s">
        <v>125</v>
      </c>
      <c r="B105" s="161">
        <v>854020</v>
      </c>
      <c r="C105" s="161" t="s">
        <v>398</v>
      </c>
      <c r="D105" s="161"/>
      <c r="E105" s="161"/>
      <c r="F105" s="161"/>
    </row>
    <row r="106" spans="1:6" x14ac:dyDescent="0.2">
      <c r="A106" s="161" t="s">
        <v>125</v>
      </c>
      <c r="B106" s="161">
        <v>854040</v>
      </c>
      <c r="C106" s="161"/>
      <c r="D106" s="161"/>
      <c r="E106" s="161"/>
      <c r="F106" s="161"/>
    </row>
    <row r="107" spans="1:6" x14ac:dyDescent="0.2">
      <c r="A107" s="161" t="s">
        <v>125</v>
      </c>
      <c r="B107" s="161">
        <v>854050</v>
      </c>
      <c r="C107" s="161" t="s">
        <v>399</v>
      </c>
      <c r="D107" s="161"/>
      <c r="E107" s="161"/>
      <c r="F107" s="161"/>
    </row>
    <row r="108" spans="1:6" x14ac:dyDescent="0.2">
      <c r="A108" s="161" t="s">
        <v>125</v>
      </c>
      <c r="B108" s="161">
        <v>854060</v>
      </c>
      <c r="C108" s="161" t="s">
        <v>400</v>
      </c>
      <c r="D108" s="161"/>
      <c r="E108" s="161"/>
      <c r="F108" s="161"/>
    </row>
    <row r="109" spans="1:6" x14ac:dyDescent="0.2">
      <c r="A109" s="161" t="s">
        <v>125</v>
      </c>
      <c r="B109" s="161">
        <v>854071</v>
      </c>
      <c r="C109" s="161" t="s">
        <v>401</v>
      </c>
      <c r="D109" s="161"/>
      <c r="E109" s="161"/>
      <c r="F109" s="161"/>
    </row>
    <row r="110" spans="1:6" x14ac:dyDescent="0.2">
      <c r="A110" s="161" t="s">
        <v>125</v>
      </c>
      <c r="B110" s="161">
        <v>854072</v>
      </c>
      <c r="C110" s="161" t="s">
        <v>402</v>
      </c>
      <c r="D110" s="161"/>
      <c r="E110" s="161"/>
      <c r="F110" s="161"/>
    </row>
    <row r="111" spans="1:6" x14ac:dyDescent="0.2">
      <c r="A111" s="161" t="s">
        <v>125</v>
      </c>
      <c r="B111" s="161">
        <v>854079</v>
      </c>
      <c r="C111" s="161" t="s">
        <v>403</v>
      </c>
      <c r="D111" s="161"/>
      <c r="E111" s="161"/>
      <c r="F111" s="161"/>
    </row>
    <row r="112" spans="1:6" x14ac:dyDescent="0.2">
      <c r="A112" s="161" t="s">
        <v>125</v>
      </c>
      <c r="B112" s="161">
        <v>854081</v>
      </c>
      <c r="C112" s="161" t="s">
        <v>345</v>
      </c>
      <c r="D112" s="161"/>
      <c r="E112" s="161"/>
      <c r="F112" s="161"/>
    </row>
    <row r="113" spans="1:6" x14ac:dyDescent="0.2">
      <c r="A113" s="161" t="s">
        <v>125</v>
      </c>
      <c r="B113" s="161">
        <v>854089</v>
      </c>
      <c r="C113" s="161" t="s">
        <v>404</v>
      </c>
      <c r="D113" s="161"/>
      <c r="E113" s="161"/>
      <c r="F113" s="161"/>
    </row>
    <row r="114" spans="1:6" x14ac:dyDescent="0.2">
      <c r="A114" s="161" t="s">
        <v>125</v>
      </c>
      <c r="B114" s="161">
        <v>854091</v>
      </c>
      <c r="C114" s="161" t="s">
        <v>405</v>
      </c>
      <c r="D114" s="161"/>
      <c r="E114" s="161"/>
      <c r="F114" s="161"/>
    </row>
    <row r="115" spans="1:6" x14ac:dyDescent="0.2">
      <c r="A115" s="161" t="s">
        <v>125</v>
      </c>
      <c r="B115" s="161">
        <v>854099</v>
      </c>
      <c r="C115" s="161" t="s">
        <v>406</v>
      </c>
      <c r="D115" s="161"/>
      <c r="E115" s="161"/>
      <c r="F115" s="161"/>
    </row>
    <row r="116" spans="1:6" x14ac:dyDescent="0.2">
      <c r="A116" s="161"/>
      <c r="B116" s="161"/>
      <c r="C116" s="161"/>
      <c r="D116" s="161"/>
      <c r="E116" s="161"/>
      <c r="F116" s="161"/>
    </row>
    <row r="117" spans="1:6" x14ac:dyDescent="0.2">
      <c r="A117" s="143"/>
      <c r="B117" s="150" t="s">
        <v>127</v>
      </c>
      <c r="C117" s="150" t="s">
        <v>128</v>
      </c>
      <c r="D117" s="143"/>
      <c r="E117" s="143"/>
      <c r="F117" s="143"/>
    </row>
    <row r="118" spans="1:6" x14ac:dyDescent="0.2">
      <c r="A118" s="161" t="s">
        <v>127</v>
      </c>
      <c r="B118" s="161">
        <v>852352</v>
      </c>
      <c r="C118" s="161" t="s">
        <v>407</v>
      </c>
      <c r="D118" s="161"/>
      <c r="E118" s="161"/>
      <c r="F118" s="161"/>
    </row>
    <row r="119" spans="1:6" x14ac:dyDescent="0.2">
      <c r="A119" s="161" t="s">
        <v>127</v>
      </c>
      <c r="B119" s="161">
        <v>854110</v>
      </c>
      <c r="C119" s="161" t="s">
        <v>408</v>
      </c>
      <c r="D119" s="161"/>
      <c r="E119" s="161"/>
      <c r="F119" s="161"/>
    </row>
    <row r="120" spans="1:6" x14ac:dyDescent="0.2">
      <c r="A120" s="161" t="s">
        <v>127</v>
      </c>
      <c r="B120" s="161">
        <v>854121</v>
      </c>
      <c r="C120" s="161" t="s">
        <v>409</v>
      </c>
      <c r="D120" s="161"/>
      <c r="E120" s="161"/>
      <c r="F120" s="161"/>
    </row>
    <row r="121" spans="1:6" x14ac:dyDescent="0.2">
      <c r="A121" s="161" t="s">
        <v>127</v>
      </c>
      <c r="B121" s="161">
        <v>854129</v>
      </c>
      <c r="C121" s="161" t="s">
        <v>410</v>
      </c>
      <c r="D121" s="161"/>
      <c r="E121" s="161"/>
      <c r="F121" s="161"/>
    </row>
    <row r="122" spans="1:6" x14ac:dyDescent="0.2">
      <c r="A122" s="161" t="s">
        <v>127</v>
      </c>
      <c r="B122" s="161">
        <v>854130</v>
      </c>
      <c r="C122" s="161"/>
      <c r="D122" s="161"/>
      <c r="E122" s="161"/>
      <c r="F122" s="161"/>
    </row>
    <row r="123" spans="1:6" x14ac:dyDescent="0.2">
      <c r="A123" s="161" t="s">
        <v>127</v>
      </c>
      <c r="B123" s="161">
        <v>854140</v>
      </c>
      <c r="C123" s="161"/>
      <c r="D123" s="161"/>
      <c r="E123" s="161"/>
      <c r="F123" s="161"/>
    </row>
    <row r="124" spans="1:6" x14ac:dyDescent="0.2">
      <c r="A124" s="161" t="s">
        <v>127</v>
      </c>
      <c r="B124" s="161">
        <v>854150</v>
      </c>
      <c r="C124" s="161"/>
      <c r="D124" s="161"/>
      <c r="E124" s="161"/>
      <c r="F124" s="161"/>
    </row>
    <row r="125" spans="1:6" x14ac:dyDescent="0.2">
      <c r="A125" s="161" t="s">
        <v>127</v>
      </c>
      <c r="B125" s="161">
        <v>854190</v>
      </c>
      <c r="C125" s="161"/>
      <c r="D125" s="161"/>
      <c r="E125" s="161"/>
      <c r="F125" s="161"/>
    </row>
    <row r="126" spans="1:6" x14ac:dyDescent="0.2">
      <c r="A126" s="161" t="s">
        <v>127</v>
      </c>
      <c r="B126" s="161">
        <v>854210</v>
      </c>
      <c r="C126" s="161"/>
      <c r="D126" s="161"/>
      <c r="E126" s="161"/>
      <c r="F126" s="161"/>
    </row>
    <row r="127" spans="1:6" x14ac:dyDescent="0.2">
      <c r="A127" s="161" t="s">
        <v>127</v>
      </c>
      <c r="B127" s="161">
        <v>854212</v>
      </c>
      <c r="C127" s="161"/>
      <c r="D127" s="161"/>
      <c r="E127" s="161"/>
      <c r="F127" s="161"/>
    </row>
    <row r="128" spans="1:6" x14ac:dyDescent="0.2">
      <c r="A128" s="161" t="s">
        <v>127</v>
      </c>
      <c r="B128" s="161">
        <v>854213</v>
      </c>
      <c r="C128" s="161"/>
      <c r="D128" s="161"/>
      <c r="E128" s="161"/>
      <c r="F128" s="161"/>
    </row>
    <row r="129" spans="1:6" x14ac:dyDescent="0.2">
      <c r="A129" s="161" t="s">
        <v>127</v>
      </c>
      <c r="B129" s="161">
        <v>854214</v>
      </c>
      <c r="C129" s="161"/>
      <c r="D129" s="161"/>
      <c r="E129" s="161"/>
      <c r="F129" s="161"/>
    </row>
    <row r="130" spans="1:6" x14ac:dyDescent="0.2">
      <c r="A130" s="161" t="s">
        <v>127</v>
      </c>
      <c r="B130" s="161">
        <v>854219</v>
      </c>
      <c r="C130" s="161" t="s">
        <v>411</v>
      </c>
      <c r="D130" s="161"/>
      <c r="E130" s="161"/>
      <c r="F130" s="161"/>
    </row>
    <row r="131" spans="1:6" x14ac:dyDescent="0.2">
      <c r="A131" s="161" t="s">
        <v>127</v>
      </c>
      <c r="B131" s="161">
        <v>854221</v>
      </c>
      <c r="C131" s="161" t="s">
        <v>412</v>
      </c>
      <c r="D131" s="161"/>
      <c r="E131" s="161"/>
      <c r="F131" s="161"/>
    </row>
    <row r="132" spans="1:6" x14ac:dyDescent="0.2">
      <c r="A132" s="161" t="s">
        <v>127</v>
      </c>
      <c r="B132" s="161">
        <v>854229</v>
      </c>
      <c r="C132" s="161" t="s">
        <v>413</v>
      </c>
      <c r="D132" s="161"/>
      <c r="E132" s="161"/>
      <c r="F132" s="161"/>
    </row>
    <row r="133" spans="1:6" x14ac:dyDescent="0.2">
      <c r="A133" s="161" t="s">
        <v>127</v>
      </c>
      <c r="B133" s="161">
        <v>854230</v>
      </c>
      <c r="C133" s="161" t="s">
        <v>414</v>
      </c>
      <c r="D133" s="161"/>
      <c r="E133" s="161"/>
      <c r="F133" s="161"/>
    </row>
    <row r="134" spans="1:6" x14ac:dyDescent="0.2">
      <c r="A134" s="161" t="s">
        <v>127</v>
      </c>
      <c r="B134" s="161">
        <v>854231</v>
      </c>
      <c r="C134" s="161"/>
      <c r="D134" s="161"/>
      <c r="E134" s="161"/>
      <c r="F134" s="161"/>
    </row>
    <row r="135" spans="1:6" x14ac:dyDescent="0.2">
      <c r="A135" s="161" t="s">
        <v>127</v>
      </c>
      <c r="B135" s="161">
        <v>854232</v>
      </c>
      <c r="C135" s="161"/>
      <c r="D135" s="161"/>
      <c r="E135" s="161"/>
      <c r="F135" s="161"/>
    </row>
    <row r="136" spans="1:6" x14ac:dyDescent="0.2">
      <c r="A136" s="161" t="s">
        <v>127</v>
      </c>
      <c r="B136" s="161">
        <v>854233</v>
      </c>
      <c r="C136" s="161"/>
      <c r="D136" s="161"/>
      <c r="E136" s="161"/>
      <c r="F136" s="161"/>
    </row>
    <row r="137" spans="1:6" x14ac:dyDescent="0.2">
      <c r="A137" s="161" t="s">
        <v>127</v>
      </c>
      <c r="B137" s="161">
        <v>854239</v>
      </c>
      <c r="C137" s="161"/>
      <c r="D137" s="161"/>
      <c r="E137" s="161"/>
      <c r="F137" s="161"/>
    </row>
    <row r="138" spans="1:6" x14ac:dyDescent="0.2">
      <c r="A138" s="161" t="s">
        <v>127</v>
      </c>
      <c r="B138" s="161">
        <v>854240</v>
      </c>
      <c r="C138" s="161" t="s">
        <v>415</v>
      </c>
      <c r="D138" s="161"/>
      <c r="E138" s="161"/>
      <c r="F138" s="161"/>
    </row>
    <row r="139" spans="1:6" x14ac:dyDescent="0.2">
      <c r="A139" s="161" t="s">
        <v>127</v>
      </c>
      <c r="B139" s="161">
        <v>854250</v>
      </c>
      <c r="C139" s="161" t="s">
        <v>416</v>
      </c>
      <c r="D139" s="161"/>
      <c r="E139" s="161"/>
      <c r="F139" s="161"/>
    </row>
    <row r="140" spans="1:6" x14ac:dyDescent="0.2">
      <c r="A140" s="161" t="s">
        <v>127</v>
      </c>
      <c r="B140" s="161">
        <v>854260</v>
      </c>
      <c r="C140" s="161" t="s">
        <v>417</v>
      </c>
      <c r="D140" s="161"/>
      <c r="E140" s="161"/>
      <c r="F140" s="161"/>
    </row>
    <row r="141" spans="1:6" x14ac:dyDescent="0.2">
      <c r="A141" s="161" t="s">
        <v>127</v>
      </c>
      <c r="B141" s="161">
        <v>854270</v>
      </c>
      <c r="C141" s="161"/>
      <c r="D141" s="161"/>
      <c r="E141" s="161"/>
      <c r="F141" s="161"/>
    </row>
    <row r="142" spans="1:6" x14ac:dyDescent="0.2">
      <c r="A142" s="161" t="s">
        <v>127</v>
      </c>
      <c r="B142" s="161">
        <v>854290</v>
      </c>
      <c r="C142" s="161"/>
      <c r="D142" s="161"/>
      <c r="E142" s="161"/>
      <c r="F142" s="161"/>
    </row>
    <row r="143" spans="1:6" x14ac:dyDescent="0.2">
      <c r="A143" s="161"/>
      <c r="B143" s="161"/>
      <c r="C143" s="161"/>
      <c r="D143" s="161"/>
      <c r="E143" s="161"/>
      <c r="F143" s="161"/>
    </row>
  </sheetData>
  <hyperlinks>
    <hyperlink ref="A1" location="INDICE!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
  <sheetViews>
    <sheetView topLeftCell="A22" zoomScale="55" zoomScaleNormal="55" workbookViewId="0">
      <selection activeCell="D47" sqref="D47:D63"/>
    </sheetView>
  </sheetViews>
  <sheetFormatPr baseColWidth="10" defaultColWidth="10.85546875" defaultRowHeight="12.75" x14ac:dyDescent="0.2"/>
  <cols>
    <col min="1" max="1" width="10.85546875" style="1"/>
    <col min="2" max="2" width="16.7109375" style="1" customWidth="1"/>
    <col min="3" max="6" width="11.42578125" style="1" bestFit="1" customWidth="1"/>
    <col min="7" max="7" width="12.28515625" style="1" bestFit="1" customWidth="1"/>
    <col min="8" max="9" width="12.42578125" style="1" bestFit="1" customWidth="1"/>
    <col min="10" max="10" width="12.28515625" style="1" bestFit="1" customWidth="1"/>
    <col min="11" max="11" width="12.42578125" style="1" bestFit="1" customWidth="1"/>
    <col min="12" max="20" width="12.42578125" style="1" customWidth="1"/>
    <col min="21" max="21" width="12.85546875" style="1" bestFit="1" customWidth="1"/>
    <col min="22" max="16384" width="10.85546875" style="1"/>
  </cols>
  <sheetData>
    <row r="1" spans="1:22" x14ac:dyDescent="0.2">
      <c r="A1" s="5" t="s">
        <v>75</v>
      </c>
    </row>
    <row r="2" spans="1:22" x14ac:dyDescent="0.2">
      <c r="B2" s="110"/>
      <c r="C2" s="201" t="s">
        <v>56</v>
      </c>
      <c r="D2" s="201"/>
      <c r="E2" s="201"/>
      <c r="F2" s="201"/>
      <c r="G2" s="201"/>
      <c r="H2" s="201"/>
      <c r="I2" s="201"/>
      <c r="J2" s="201"/>
      <c r="K2" s="201"/>
      <c r="L2" s="201"/>
      <c r="M2" s="201"/>
      <c r="N2" s="201"/>
      <c r="O2" s="201"/>
      <c r="P2" s="201"/>
      <c r="Q2" s="201"/>
      <c r="R2" s="201"/>
      <c r="S2" s="201"/>
      <c r="T2" s="201"/>
      <c r="U2" s="201"/>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B4" s="110"/>
      <c r="C4" s="201" t="s">
        <v>779</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120</v>
      </c>
      <c r="D5" s="209"/>
      <c r="E5" s="209"/>
      <c r="F5" s="209"/>
      <c r="G5" s="209"/>
      <c r="H5" s="209"/>
      <c r="I5" s="209"/>
      <c r="J5" s="209"/>
      <c r="K5" s="209"/>
      <c r="L5" s="209"/>
      <c r="M5" s="209"/>
      <c r="N5" s="209"/>
      <c r="O5" s="209"/>
      <c r="P5" s="209"/>
      <c r="Q5" s="209"/>
      <c r="R5" s="209"/>
      <c r="S5" s="209"/>
      <c r="T5" s="209"/>
      <c r="U5" s="209"/>
    </row>
    <row r="6" spans="1:22" ht="13.5" thickTop="1" x14ac:dyDescent="0.2">
      <c r="A6" s="109"/>
      <c r="B6" s="54"/>
      <c r="C6" s="134">
        <v>1995</v>
      </c>
      <c r="D6" s="134">
        <v>2000</v>
      </c>
      <c r="E6" s="134">
        <v>2001</v>
      </c>
      <c r="F6" s="134">
        <v>2002</v>
      </c>
      <c r="G6" s="134">
        <v>2004</v>
      </c>
      <c r="H6" s="134">
        <v>2005</v>
      </c>
      <c r="I6" s="134">
        <v>2006</v>
      </c>
      <c r="J6" s="134">
        <v>2007</v>
      </c>
      <c r="K6" s="134">
        <v>2008</v>
      </c>
      <c r="L6" s="134">
        <v>2009</v>
      </c>
      <c r="M6" s="134">
        <v>2010</v>
      </c>
      <c r="N6" s="134">
        <v>2011</v>
      </c>
      <c r="O6" s="134">
        <v>2012</v>
      </c>
      <c r="P6" s="134" t="s">
        <v>263</v>
      </c>
      <c r="Q6" s="134">
        <v>2013</v>
      </c>
      <c r="R6" s="134">
        <v>2014</v>
      </c>
      <c r="S6" s="134">
        <v>2015</v>
      </c>
      <c r="T6" s="134">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c r="V7" s="122"/>
    </row>
    <row r="8" spans="1:22" ht="13.5" thickBot="1" x14ac:dyDescent="0.25">
      <c r="A8" s="109"/>
      <c r="C8" s="205"/>
      <c r="D8" s="205"/>
      <c r="E8" s="205"/>
      <c r="F8" s="205"/>
      <c r="G8" s="205"/>
      <c r="H8" s="205"/>
      <c r="I8" s="205"/>
      <c r="J8" s="205"/>
      <c r="K8" s="205"/>
      <c r="L8" s="205"/>
      <c r="M8" s="205"/>
      <c r="N8" s="205"/>
      <c r="O8" s="205"/>
      <c r="P8" s="205"/>
      <c r="Q8" s="205"/>
      <c r="R8" s="205"/>
      <c r="S8" s="205"/>
      <c r="T8" s="205"/>
      <c r="U8" s="205"/>
      <c r="V8" s="122"/>
    </row>
    <row r="9" spans="1:22" ht="13.5" thickTop="1" x14ac:dyDescent="0.2">
      <c r="A9" s="105"/>
      <c r="B9" s="35" t="s">
        <v>41</v>
      </c>
      <c r="C9" s="9">
        <v>141.014882</v>
      </c>
      <c r="D9" s="9">
        <v>176.11613750000001</v>
      </c>
      <c r="E9" s="9">
        <v>165.75821300000001</v>
      </c>
      <c r="F9" s="9">
        <v>219.36701650000001</v>
      </c>
      <c r="G9" s="9">
        <v>402.892607</v>
      </c>
      <c r="H9" s="9">
        <v>985.22527849999994</v>
      </c>
      <c r="I9" s="9">
        <v>888.41290449999997</v>
      </c>
      <c r="J9" s="9">
        <v>1190.0439739999999</v>
      </c>
      <c r="K9" s="9">
        <v>1365.2181754999999</v>
      </c>
      <c r="L9" s="166">
        <v>2251.619365</v>
      </c>
      <c r="M9" s="166">
        <v>2884.0582319999999</v>
      </c>
      <c r="N9" s="9">
        <v>3463.5644809999999</v>
      </c>
      <c r="O9" s="9">
        <v>4110.4722280000005</v>
      </c>
      <c r="P9" s="9">
        <v>4160.7164499999999</v>
      </c>
      <c r="Q9" s="9">
        <v>4041.927459</v>
      </c>
      <c r="R9" s="166">
        <v>4350.1356050000004</v>
      </c>
      <c r="S9" s="166">
        <v>3948.249609</v>
      </c>
      <c r="T9" s="166">
        <v>3827.4078669999999</v>
      </c>
      <c r="U9" s="9">
        <f>(SUM(C9:N9)+P9+Q9+R9)</f>
        <v>26686.070780499995</v>
      </c>
      <c r="V9" s="54"/>
    </row>
    <row r="10" spans="1:22" x14ac:dyDescent="0.2">
      <c r="A10" s="105"/>
      <c r="B10" s="35" t="s">
        <v>34</v>
      </c>
      <c r="C10" s="9">
        <v>52.3456495</v>
      </c>
      <c r="D10" s="9">
        <v>92.376947999999999</v>
      </c>
      <c r="E10" s="9">
        <v>88.998133499999994</v>
      </c>
      <c r="F10" s="9">
        <v>133.98247850000001</v>
      </c>
      <c r="G10" s="9">
        <v>218.32895450000001</v>
      </c>
      <c r="H10" s="9">
        <v>319.41596049999998</v>
      </c>
      <c r="I10" s="9">
        <v>363.78209550000003</v>
      </c>
      <c r="J10" s="9">
        <v>398.1191685</v>
      </c>
      <c r="K10" s="9">
        <v>465.63751600000001</v>
      </c>
      <c r="L10" s="166">
        <v>774.16270399999996</v>
      </c>
      <c r="M10" s="166">
        <v>1133.410175</v>
      </c>
      <c r="N10" s="9">
        <v>1310.7963219999999</v>
      </c>
      <c r="O10" s="9">
        <v>1434.699496</v>
      </c>
      <c r="P10" s="9">
        <v>1464.310371</v>
      </c>
      <c r="Q10" s="9">
        <v>1588.8249880000001</v>
      </c>
      <c r="R10" s="166">
        <v>1778.111543</v>
      </c>
      <c r="S10" s="166">
        <v>1900.34077</v>
      </c>
      <c r="T10" s="166">
        <v>1973.7751209999999</v>
      </c>
      <c r="U10" s="9">
        <f t="shared" ref="U10:U25" si="0">(SUM(C10:N10)+P10+Q10+R10)</f>
        <v>10182.603007499998</v>
      </c>
    </row>
    <row r="11" spans="1:22" x14ac:dyDescent="0.2">
      <c r="A11" s="105"/>
      <c r="B11" s="35" t="s">
        <v>29</v>
      </c>
      <c r="C11" s="9">
        <v>100.6598645</v>
      </c>
      <c r="D11" s="9">
        <v>144.2385075</v>
      </c>
      <c r="E11" s="9">
        <v>133.287813</v>
      </c>
      <c r="F11" s="9">
        <v>131.81962200000001</v>
      </c>
      <c r="G11" s="9">
        <v>216.2707825</v>
      </c>
      <c r="H11" s="9">
        <v>404.25886800000001</v>
      </c>
      <c r="I11" s="9">
        <v>365.831367</v>
      </c>
      <c r="J11" s="9">
        <v>414.22732350000001</v>
      </c>
      <c r="K11" s="9">
        <v>406.31456700000001</v>
      </c>
      <c r="L11" s="166">
        <v>616.08417699999995</v>
      </c>
      <c r="M11" s="166">
        <v>802.86526900000001</v>
      </c>
      <c r="N11" s="9">
        <v>846.65876100000003</v>
      </c>
      <c r="O11" s="9">
        <v>925.09978699999999</v>
      </c>
      <c r="P11" s="9">
        <v>965.09967300000005</v>
      </c>
      <c r="Q11" s="9">
        <v>977.26237000000003</v>
      </c>
      <c r="R11" s="166">
        <v>969.49613199999999</v>
      </c>
      <c r="S11" s="166">
        <v>874.07527400000004</v>
      </c>
      <c r="T11" s="166">
        <v>841.36293000000001</v>
      </c>
      <c r="U11" s="9">
        <f t="shared" si="0"/>
        <v>7494.3750970000001</v>
      </c>
    </row>
    <row r="12" spans="1:22" x14ac:dyDescent="0.2">
      <c r="A12" s="105"/>
      <c r="B12" s="35" t="s">
        <v>758</v>
      </c>
      <c r="C12" s="9">
        <v>12.642163</v>
      </c>
      <c r="D12" s="9">
        <v>25.531468499999999</v>
      </c>
      <c r="E12" s="9">
        <v>26.653386999999999</v>
      </c>
      <c r="F12" s="9">
        <v>32.278899000000003</v>
      </c>
      <c r="G12" s="9">
        <v>40.7537035</v>
      </c>
      <c r="H12" s="9">
        <v>68.1252925</v>
      </c>
      <c r="I12" s="9">
        <v>82.509391500000007</v>
      </c>
      <c r="J12" s="9">
        <v>129.77873399999999</v>
      </c>
      <c r="K12" s="9">
        <v>189.2012885</v>
      </c>
      <c r="L12" s="166">
        <v>300.84104000000002</v>
      </c>
      <c r="M12" s="166">
        <v>372.32374499999997</v>
      </c>
      <c r="N12" s="9">
        <v>393.62290100000001</v>
      </c>
      <c r="O12" s="9">
        <v>413.56411800000001</v>
      </c>
      <c r="P12" s="9">
        <v>419.659423</v>
      </c>
      <c r="Q12" s="9">
        <v>502.61932300000001</v>
      </c>
      <c r="R12" s="166">
        <v>532.05523300000004</v>
      </c>
      <c r="S12" s="166">
        <v>522.24755300000004</v>
      </c>
      <c r="T12" s="166">
        <v>498.84166199999999</v>
      </c>
      <c r="U12" s="9">
        <f t="shared" si="0"/>
        <v>3128.5959924999997</v>
      </c>
    </row>
    <row r="13" spans="1:22" x14ac:dyDescent="0.2">
      <c r="A13" s="105"/>
      <c r="B13" s="35" t="s">
        <v>760</v>
      </c>
      <c r="C13" s="9">
        <v>21.890315999999999</v>
      </c>
      <c r="D13" s="9">
        <v>50.859690999999998</v>
      </c>
      <c r="E13" s="9">
        <v>50.668476499999997</v>
      </c>
      <c r="F13" s="9">
        <v>46.993300499999997</v>
      </c>
      <c r="G13" s="9">
        <v>122.127332</v>
      </c>
      <c r="H13" s="9">
        <v>201.02935099999999</v>
      </c>
      <c r="I13" s="9">
        <v>192.79007949999999</v>
      </c>
      <c r="J13" s="9">
        <v>183.57727800000001</v>
      </c>
      <c r="K13" s="9">
        <v>139.7824755</v>
      </c>
      <c r="L13" s="166">
        <v>192.85738699999999</v>
      </c>
      <c r="M13" s="166">
        <v>280.61574899999999</v>
      </c>
      <c r="N13" s="9">
        <v>303.195716</v>
      </c>
      <c r="O13" s="9">
        <v>0</v>
      </c>
      <c r="P13" s="9">
        <v>298.17098900000002</v>
      </c>
      <c r="Q13" s="9">
        <v>308.481019</v>
      </c>
      <c r="R13" s="166">
        <v>359.988088</v>
      </c>
      <c r="S13" s="166">
        <v>377.07593900000001</v>
      </c>
      <c r="T13" s="166">
        <v>428.48016699999999</v>
      </c>
      <c r="U13" s="9">
        <f t="shared" si="0"/>
        <v>2753.0272479999999</v>
      </c>
    </row>
    <row r="14" spans="1:22" x14ac:dyDescent="0.2">
      <c r="A14" s="105"/>
      <c r="B14" s="35" t="s">
        <v>44</v>
      </c>
      <c r="C14" s="9">
        <v>0.62668950000000001</v>
      </c>
      <c r="D14" s="9">
        <v>4.9404184999999998</v>
      </c>
      <c r="E14" s="9">
        <v>4.8712875000000002</v>
      </c>
      <c r="F14" s="9">
        <v>5.7981780000000001</v>
      </c>
      <c r="G14" s="9">
        <v>9.5299739999999993</v>
      </c>
      <c r="H14" s="9">
        <v>11.214641</v>
      </c>
      <c r="I14" s="9">
        <v>15.622199500000001</v>
      </c>
      <c r="J14" s="9">
        <v>17.382752499999999</v>
      </c>
      <c r="K14" s="9">
        <v>26.405969500000001</v>
      </c>
      <c r="L14" s="166">
        <v>64.476526000000007</v>
      </c>
      <c r="M14" s="166">
        <v>85.259703000000002</v>
      </c>
      <c r="N14" s="9">
        <v>98.929257000000007</v>
      </c>
      <c r="O14" s="9">
        <v>114.49926600000001</v>
      </c>
      <c r="P14" s="9">
        <v>117.192308</v>
      </c>
      <c r="Q14" s="9">
        <v>130.80287799999999</v>
      </c>
      <c r="R14" s="166">
        <v>155.84091799999999</v>
      </c>
      <c r="S14" s="166">
        <v>202.98330000000001</v>
      </c>
      <c r="T14" s="166">
        <v>190.438107</v>
      </c>
      <c r="U14" s="9">
        <f t="shared" si="0"/>
        <v>748.89369999999997</v>
      </c>
    </row>
    <row r="15" spans="1:22" x14ac:dyDescent="0.2">
      <c r="A15" s="105"/>
      <c r="B15" s="35" t="s">
        <v>792</v>
      </c>
      <c r="C15" s="9">
        <v>10.368283</v>
      </c>
      <c r="D15" s="9">
        <v>28.448416999999999</v>
      </c>
      <c r="E15" s="9">
        <v>32.351233000000001</v>
      </c>
      <c r="F15" s="9">
        <v>33.686754999999998</v>
      </c>
      <c r="G15" s="9">
        <v>59.803176000000001</v>
      </c>
      <c r="H15" s="9">
        <v>75.674177</v>
      </c>
      <c r="I15" s="9">
        <v>119.749358</v>
      </c>
      <c r="J15" s="9">
        <v>151.319987</v>
      </c>
      <c r="K15" s="9">
        <v>232.285552</v>
      </c>
      <c r="L15" s="166">
        <v>236.99623399999999</v>
      </c>
      <c r="M15" s="166">
        <v>356.97994999999997</v>
      </c>
      <c r="N15" s="9">
        <v>462.71636599999999</v>
      </c>
      <c r="O15" s="194" t="s">
        <v>28</v>
      </c>
      <c r="P15" s="9">
        <v>498.99783300000001</v>
      </c>
      <c r="Q15" s="9">
        <v>536.06485099999998</v>
      </c>
      <c r="R15" s="166">
        <v>610.06648299999995</v>
      </c>
      <c r="S15" s="166">
        <v>618.45423200000005</v>
      </c>
      <c r="T15" s="166">
        <v>582.92959800000006</v>
      </c>
      <c r="U15" s="9">
        <f t="shared" si="0"/>
        <v>3445.5086550000001</v>
      </c>
    </row>
    <row r="16" spans="1:22" x14ac:dyDescent="0.2">
      <c r="A16" s="105"/>
      <c r="B16" s="35" t="s">
        <v>793</v>
      </c>
      <c r="C16" s="9">
        <v>6.8010000000000001E-2</v>
      </c>
      <c r="D16" s="9">
        <v>0.63515699999999997</v>
      </c>
      <c r="E16" s="9">
        <v>1.051652</v>
      </c>
      <c r="F16" s="9">
        <v>1.2658199999999999</v>
      </c>
      <c r="G16" s="9">
        <v>1.500753</v>
      </c>
      <c r="H16" s="9">
        <v>1.0375589999999999</v>
      </c>
      <c r="I16" s="9">
        <v>1.7968569999999999</v>
      </c>
      <c r="J16" s="9">
        <v>2.118627</v>
      </c>
      <c r="K16" s="9">
        <v>3.8962940000000001</v>
      </c>
      <c r="L16" s="166">
        <v>1.554654</v>
      </c>
      <c r="M16" s="166">
        <v>3.246127</v>
      </c>
      <c r="N16" s="9">
        <v>3.7875299999999998</v>
      </c>
      <c r="O16" s="194" t="s">
        <v>28</v>
      </c>
      <c r="P16" s="9">
        <v>4.1460540000000004</v>
      </c>
      <c r="Q16" s="9">
        <v>3.8919220000000001</v>
      </c>
      <c r="R16" s="166">
        <v>7.3960540000000004</v>
      </c>
      <c r="S16" s="166">
        <v>7.1385019999999999</v>
      </c>
      <c r="T16" s="166">
        <v>7.100333</v>
      </c>
      <c r="U16" s="9">
        <f t="shared" si="0"/>
        <v>37.393070000000002</v>
      </c>
    </row>
    <row r="17" spans="1:22" x14ac:dyDescent="0.2">
      <c r="A17" s="105"/>
      <c r="B17" s="35" t="s">
        <v>794</v>
      </c>
      <c r="C17" s="9">
        <v>0.180198</v>
      </c>
      <c r="D17" s="9">
        <v>2.4017E-2</v>
      </c>
      <c r="E17" s="9">
        <v>0.25980900000000001</v>
      </c>
      <c r="F17" s="9">
        <v>0.22720499999999999</v>
      </c>
      <c r="G17" s="9">
        <v>0.14302599999999999</v>
      </c>
      <c r="H17" s="9">
        <v>0.24079700000000001</v>
      </c>
      <c r="I17" s="9">
        <v>0.31930399999999998</v>
      </c>
      <c r="J17" s="9">
        <v>0.376998</v>
      </c>
      <c r="K17" s="9">
        <v>0.44398300000000002</v>
      </c>
      <c r="L17" s="166">
        <v>0.315357</v>
      </c>
      <c r="M17" s="166">
        <v>0.28073599999999999</v>
      </c>
      <c r="N17" s="9">
        <v>0.85399800000000003</v>
      </c>
      <c r="O17" s="194" t="s">
        <v>28</v>
      </c>
      <c r="P17" s="9">
        <v>0.67750900000000003</v>
      </c>
      <c r="Q17" s="9">
        <v>0.643899</v>
      </c>
      <c r="R17" s="166">
        <v>0.90861199999999998</v>
      </c>
      <c r="S17" s="166">
        <v>1.1836390000000001</v>
      </c>
      <c r="T17" s="166">
        <v>1.1202669999999999</v>
      </c>
      <c r="U17" s="9">
        <f t="shared" si="0"/>
        <v>5.895448</v>
      </c>
    </row>
    <row r="18" spans="1:22" x14ac:dyDescent="0.2">
      <c r="A18" s="105"/>
      <c r="B18" s="35" t="s">
        <v>795</v>
      </c>
      <c r="C18" s="9">
        <v>0.178365</v>
      </c>
      <c r="D18" s="9">
        <v>0.26382499999999998</v>
      </c>
      <c r="E18" s="9">
        <v>0.30106899999999998</v>
      </c>
      <c r="F18" s="9">
        <v>0.37889400000000001</v>
      </c>
      <c r="G18" s="9">
        <v>0.86678900000000003</v>
      </c>
      <c r="H18" s="9">
        <v>0.529443</v>
      </c>
      <c r="I18" s="9">
        <v>0.84946600000000005</v>
      </c>
      <c r="J18" s="9">
        <v>0.95404100000000003</v>
      </c>
      <c r="K18" s="9">
        <v>1.060187</v>
      </c>
      <c r="L18" s="166">
        <v>1.1431229999999999</v>
      </c>
      <c r="M18" s="166">
        <v>1.94234</v>
      </c>
      <c r="N18" s="9">
        <v>2.5490719999999998</v>
      </c>
      <c r="O18" s="194" t="s">
        <v>28</v>
      </c>
      <c r="P18" s="9">
        <v>1.965462</v>
      </c>
      <c r="Q18" s="9">
        <v>2.7240139999999999</v>
      </c>
      <c r="R18" s="166">
        <v>2.713454</v>
      </c>
      <c r="S18" s="166">
        <v>3.6260949999999998</v>
      </c>
      <c r="T18" s="166">
        <v>3.0729259999999998</v>
      </c>
      <c r="U18" s="9">
        <f t="shared" si="0"/>
        <v>18.419544000000002</v>
      </c>
    </row>
    <row r="19" spans="1:22" x14ac:dyDescent="0.2">
      <c r="A19" s="105"/>
      <c r="B19" s="35" t="s">
        <v>796</v>
      </c>
      <c r="C19" s="9">
        <v>4.4655E-2</v>
      </c>
      <c r="D19" s="9">
        <v>8.1143999999999994E-2</v>
      </c>
      <c r="E19" s="9">
        <v>2.2197999999999999E-2</v>
      </c>
      <c r="F19" s="9">
        <v>0.11641600000000001</v>
      </c>
      <c r="G19" s="9">
        <v>0.25837399999999999</v>
      </c>
      <c r="H19" s="9">
        <v>0.47217700000000001</v>
      </c>
      <c r="I19" s="9">
        <v>0.88305999999999996</v>
      </c>
      <c r="J19" s="9">
        <v>1.3929579999999999</v>
      </c>
      <c r="K19" s="9">
        <v>1.0700259999999999</v>
      </c>
      <c r="L19" s="166">
        <v>0.58209500000000003</v>
      </c>
      <c r="M19" s="166">
        <v>1.069663</v>
      </c>
      <c r="N19" s="9">
        <v>1.7439560000000001</v>
      </c>
      <c r="O19" s="194" t="s">
        <v>28</v>
      </c>
      <c r="P19" s="9">
        <v>2.1153590000000002</v>
      </c>
      <c r="Q19" s="9">
        <v>3.5181930000000001</v>
      </c>
      <c r="R19" s="166">
        <v>4.246734</v>
      </c>
      <c r="S19" s="166">
        <v>7.3639900000000003</v>
      </c>
      <c r="T19" s="166">
        <v>4.9931590000000003</v>
      </c>
      <c r="U19" s="9">
        <f t="shared" si="0"/>
        <v>17.617007999999998</v>
      </c>
    </row>
    <row r="20" spans="1:22" x14ac:dyDescent="0.2">
      <c r="A20" s="105"/>
      <c r="B20" s="35" t="s">
        <v>797</v>
      </c>
      <c r="C20" s="9">
        <v>2.6336999999999999E-2</v>
      </c>
      <c r="D20" s="9">
        <v>4.1757000000000002E-2</v>
      </c>
      <c r="E20" s="9">
        <v>5.3580000000000003E-2</v>
      </c>
      <c r="F20" s="9">
        <v>8.7554000000000007E-2</v>
      </c>
      <c r="G20" s="9">
        <v>0.24129900000000001</v>
      </c>
      <c r="H20" s="9">
        <v>0.27113999999999999</v>
      </c>
      <c r="I20" s="9">
        <v>0.33493099999999998</v>
      </c>
      <c r="J20" s="9">
        <v>0.39030399999999998</v>
      </c>
      <c r="K20" s="9">
        <v>0.41357100000000002</v>
      </c>
      <c r="L20" s="166">
        <v>0.25201600000000002</v>
      </c>
      <c r="M20" s="166">
        <v>0.40110099999999999</v>
      </c>
      <c r="N20" s="9">
        <v>0.58279000000000003</v>
      </c>
      <c r="O20" s="194" t="s">
        <v>28</v>
      </c>
      <c r="P20" s="9">
        <v>0.78799799999999998</v>
      </c>
      <c r="Q20" s="9">
        <v>0.50662600000000002</v>
      </c>
      <c r="R20" s="166">
        <v>2.4066890000000001</v>
      </c>
      <c r="S20" s="166">
        <v>0.59628400000000004</v>
      </c>
      <c r="T20" s="166">
        <v>0.91635</v>
      </c>
      <c r="U20" s="9">
        <f t="shared" si="0"/>
        <v>6.7976930000000007</v>
      </c>
    </row>
    <row r="21" spans="1:22" x14ac:dyDescent="0.2">
      <c r="A21" s="105"/>
      <c r="B21" s="35" t="s">
        <v>798</v>
      </c>
      <c r="C21" s="9">
        <v>0.460225</v>
      </c>
      <c r="D21" s="9">
        <v>1.3606229999999999</v>
      </c>
      <c r="E21" s="9">
        <v>1.400434</v>
      </c>
      <c r="F21" s="9">
        <v>1.761425</v>
      </c>
      <c r="G21" s="9">
        <v>2.6279020000000002</v>
      </c>
      <c r="H21" s="9">
        <v>4.0186089999999997</v>
      </c>
      <c r="I21" s="9">
        <v>4.6393399999999998</v>
      </c>
      <c r="J21" s="9">
        <v>5.8951770000000003</v>
      </c>
      <c r="K21" s="9">
        <v>6.6120679999999998</v>
      </c>
      <c r="L21" s="166">
        <v>4.0861159999999996</v>
      </c>
      <c r="M21" s="166">
        <v>7.3308140000000002</v>
      </c>
      <c r="N21" s="9">
        <v>12.670443000000001</v>
      </c>
      <c r="O21" s="194" t="s">
        <v>28</v>
      </c>
      <c r="P21" s="9">
        <v>15.382277</v>
      </c>
      <c r="Q21" s="9">
        <v>8.2830999999999992</v>
      </c>
      <c r="R21" s="166">
        <v>10.881357</v>
      </c>
      <c r="S21" s="166">
        <v>9.8953229999999994</v>
      </c>
      <c r="T21" s="166">
        <v>10.004061</v>
      </c>
      <c r="U21" s="9">
        <f t="shared" si="0"/>
        <v>87.409909999999996</v>
      </c>
    </row>
    <row r="22" spans="1:22" x14ac:dyDescent="0.2">
      <c r="A22" s="105"/>
      <c r="B22" s="35" t="s">
        <v>799</v>
      </c>
      <c r="C22" s="9">
        <v>0.95778999999999992</v>
      </c>
      <c r="D22" s="9">
        <v>2.406523</v>
      </c>
      <c r="E22" s="9">
        <v>3.0887419999999999</v>
      </c>
      <c r="F22" s="9">
        <v>3.8373140000000001</v>
      </c>
      <c r="G22" s="9">
        <v>5.6381430000000003</v>
      </c>
      <c r="H22" s="9">
        <v>6.5697249999999991</v>
      </c>
      <c r="I22" s="9">
        <v>8.8229579999999999</v>
      </c>
      <c r="J22" s="9">
        <v>11.128105</v>
      </c>
      <c r="K22" s="9">
        <v>13.496129</v>
      </c>
      <c r="L22" s="166">
        <v>7.9333609999999997</v>
      </c>
      <c r="M22" s="166">
        <v>14.270780999999999</v>
      </c>
      <c r="N22" s="9">
        <v>22.187789000000002</v>
      </c>
      <c r="O22" s="194" t="s">
        <v>28</v>
      </c>
      <c r="P22" s="9">
        <v>25.074659</v>
      </c>
      <c r="Q22" s="9">
        <v>19.567754000000001</v>
      </c>
      <c r="R22" s="166">
        <v>28.552900000000001</v>
      </c>
      <c r="S22" s="166">
        <v>29.803832999999997</v>
      </c>
      <c r="T22" s="166">
        <v>27.207096</v>
      </c>
      <c r="U22" s="9">
        <f t="shared" si="0"/>
        <v>173.53267300000002</v>
      </c>
    </row>
    <row r="23" spans="1:22" x14ac:dyDescent="0.2">
      <c r="A23" s="105"/>
      <c r="B23" s="35" t="s">
        <v>79</v>
      </c>
      <c r="C23" s="9">
        <f t="shared" ref="C23:K23" si="1">SUM(C9:C14)</f>
        <v>329.17956449999997</v>
      </c>
      <c r="D23" s="9">
        <f t="shared" si="1"/>
        <v>494.06317100000001</v>
      </c>
      <c r="E23" s="9">
        <f t="shared" si="1"/>
        <v>470.23731049999998</v>
      </c>
      <c r="F23" s="9">
        <f t="shared" si="1"/>
        <v>570.23949450000009</v>
      </c>
      <c r="G23" s="9">
        <f t="shared" si="1"/>
        <v>1009.9033535000001</v>
      </c>
      <c r="H23" s="9">
        <f t="shared" si="1"/>
        <v>1989.2693914999998</v>
      </c>
      <c r="I23" s="9">
        <f t="shared" si="1"/>
        <v>1908.9480375000001</v>
      </c>
      <c r="J23" s="9">
        <f t="shared" si="1"/>
        <v>2333.1292305000006</v>
      </c>
      <c r="K23" s="9">
        <f t="shared" si="1"/>
        <v>2592.559992</v>
      </c>
      <c r="L23" s="9">
        <f t="shared" ref="L23:Q23" si="2">SUM(L9:L14)</f>
        <v>4200.0411990000002</v>
      </c>
      <c r="M23" s="9">
        <f t="shared" si="2"/>
        <v>5558.5328729999992</v>
      </c>
      <c r="N23" s="9">
        <f t="shared" si="2"/>
        <v>6416.7674379999989</v>
      </c>
      <c r="O23" s="9">
        <f t="shared" si="2"/>
        <v>6998.3348950000009</v>
      </c>
      <c r="P23" s="9">
        <f t="shared" si="2"/>
        <v>7425.1492139999991</v>
      </c>
      <c r="Q23" s="9">
        <f t="shared" si="2"/>
        <v>7549.9180370000004</v>
      </c>
      <c r="R23" s="17">
        <v>8145.6275190000006</v>
      </c>
      <c r="S23" s="17">
        <v>7824.9724450000003</v>
      </c>
      <c r="T23" s="17">
        <v>7760.3058539999993</v>
      </c>
      <c r="U23" s="9">
        <f t="shared" si="0"/>
        <v>50993.565825500002</v>
      </c>
    </row>
    <row r="24" spans="1:22" x14ac:dyDescent="0.2">
      <c r="A24" s="105"/>
      <c r="B24" s="35" t="s">
        <v>80</v>
      </c>
      <c r="C24" s="9">
        <f>+C25-C23</f>
        <v>82.375079000000028</v>
      </c>
      <c r="D24" s="9">
        <f t="shared" ref="D24:Q24" si="3">+D25-D23</f>
        <v>197.18160049999994</v>
      </c>
      <c r="E24" s="9">
        <f t="shared" si="3"/>
        <v>215.51875950000004</v>
      </c>
      <c r="F24" s="9">
        <f t="shared" si="3"/>
        <v>248.76202899999987</v>
      </c>
      <c r="G24" s="9">
        <f t="shared" si="3"/>
        <v>394.27294299999994</v>
      </c>
      <c r="H24" s="9">
        <f t="shared" si="3"/>
        <v>611.01345100000003</v>
      </c>
      <c r="I24" s="9">
        <f t="shared" si="3"/>
        <v>681.772514</v>
      </c>
      <c r="J24" s="9">
        <f t="shared" si="3"/>
        <v>912.18451499999946</v>
      </c>
      <c r="K24" s="9">
        <f t="shared" si="3"/>
        <v>1130.5762919999993</v>
      </c>
      <c r="L24" s="9">
        <f t="shared" si="3"/>
        <v>1974.997070999998</v>
      </c>
      <c r="M24" s="9">
        <f t="shared" si="3"/>
        <v>3052.7095330000038</v>
      </c>
      <c r="N24" s="9">
        <f t="shared" si="3"/>
        <v>3810.0997260000004</v>
      </c>
      <c r="O24" s="9">
        <f t="shared" si="3"/>
        <v>4308.1603989999994</v>
      </c>
      <c r="P24" s="9">
        <f t="shared" si="3"/>
        <v>4135.1251239999983</v>
      </c>
      <c r="Q24" s="9">
        <f t="shared" si="3"/>
        <v>4817.6585829999995</v>
      </c>
      <c r="R24" s="17">
        <v>6127.0680289999991</v>
      </c>
      <c r="S24" s="17">
        <v>6037.0601459999989</v>
      </c>
      <c r="T24" s="17">
        <v>6139.5579200000002</v>
      </c>
      <c r="U24" s="9">
        <f t="shared" si="0"/>
        <v>28391.315248999999</v>
      </c>
    </row>
    <row r="25" spans="1:22" x14ac:dyDescent="0.2">
      <c r="A25" s="105"/>
      <c r="B25" s="35" t="s">
        <v>755</v>
      </c>
      <c r="C25" s="9">
        <v>411.5546435</v>
      </c>
      <c r="D25" s="9">
        <v>691.24477149999996</v>
      </c>
      <c r="E25" s="9">
        <v>685.75607000000002</v>
      </c>
      <c r="F25" s="9">
        <v>819.00152349999996</v>
      </c>
      <c r="G25" s="9">
        <v>1404.1762965</v>
      </c>
      <c r="H25" s="9">
        <v>2600.2828424999998</v>
      </c>
      <c r="I25" s="9">
        <v>2590.7205515000001</v>
      </c>
      <c r="J25" s="9">
        <v>3245.3137455000001</v>
      </c>
      <c r="K25" s="9">
        <v>3723.1362839999993</v>
      </c>
      <c r="L25" s="166">
        <v>6175.0382699999982</v>
      </c>
      <c r="M25" s="9">
        <v>8611.242406000003</v>
      </c>
      <c r="N25" s="9">
        <v>10226.867163999999</v>
      </c>
      <c r="O25" s="9">
        <v>11306.495294</v>
      </c>
      <c r="P25" s="9">
        <v>11560.274337999997</v>
      </c>
      <c r="Q25" s="9">
        <v>12367.57662</v>
      </c>
      <c r="R25" s="166">
        <v>14272.695548</v>
      </c>
      <c r="S25" s="166">
        <v>13862.032590999999</v>
      </c>
      <c r="T25" s="166">
        <v>13899.863773999999</v>
      </c>
      <c r="U25" s="9">
        <f t="shared" si="0"/>
        <v>79384.881074499994</v>
      </c>
    </row>
    <row r="26" spans="1:22" x14ac:dyDescent="0.2">
      <c r="A26" s="105"/>
      <c r="B26" s="35"/>
      <c r="C26" s="202" t="s">
        <v>76</v>
      </c>
      <c r="D26" s="202"/>
      <c r="E26" s="202"/>
      <c r="F26" s="202"/>
      <c r="G26" s="202"/>
      <c r="H26" s="202"/>
      <c r="I26" s="202"/>
      <c r="J26" s="202"/>
      <c r="K26" s="202"/>
      <c r="L26" s="202"/>
      <c r="M26" s="202"/>
      <c r="N26" s="202"/>
      <c r="O26" s="202"/>
      <c r="P26" s="202"/>
      <c r="Q26" s="202"/>
      <c r="R26" s="202"/>
      <c r="S26" s="202"/>
      <c r="T26" s="202"/>
      <c r="U26" s="202"/>
      <c r="V26" s="114"/>
    </row>
    <row r="27" spans="1:22"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c r="V27" s="114"/>
    </row>
    <row r="28" spans="1:22" ht="13.5" thickTop="1" x14ac:dyDescent="0.2">
      <c r="A28" s="105"/>
      <c r="B28" s="35" t="s">
        <v>41</v>
      </c>
      <c r="C28" s="37">
        <f>IFERROR(C9/C$25*100,"--")</f>
        <v>34.263951148931696</v>
      </c>
      <c r="D28" s="37">
        <f t="shared" ref="D28:U28" si="4">IFERROR(D9/D$25*100,"--")</f>
        <v>25.478114954537496</v>
      </c>
      <c r="E28" s="37">
        <f t="shared" si="4"/>
        <v>24.171599822659971</v>
      </c>
      <c r="F28" s="37">
        <f t="shared" si="4"/>
        <v>26.784689674634045</v>
      </c>
      <c r="G28" s="37">
        <f t="shared" si="4"/>
        <v>28.692451795706553</v>
      </c>
      <c r="H28" s="37">
        <f t="shared" si="4"/>
        <v>37.889158148379394</v>
      </c>
      <c r="I28" s="37">
        <f t="shared" si="4"/>
        <v>34.292116298904496</v>
      </c>
      <c r="J28" s="37">
        <f t="shared" si="4"/>
        <v>36.669612472758061</v>
      </c>
      <c r="K28" s="37">
        <f t="shared" si="4"/>
        <v>36.668498581880009</v>
      </c>
      <c r="L28" s="37">
        <f t="shared" si="4"/>
        <v>36.463245514428216</v>
      </c>
      <c r="M28" s="37">
        <f t="shared" si="4"/>
        <v>33.491778491690027</v>
      </c>
      <c r="N28" s="37">
        <f t="shared" si="4"/>
        <v>33.867306824833229</v>
      </c>
      <c r="O28" s="37">
        <f t="shared" si="4"/>
        <v>36.354963418074369</v>
      </c>
      <c r="P28" s="37">
        <f t="shared" si="4"/>
        <v>35.991502695772795</v>
      </c>
      <c r="Q28" s="37">
        <f t="shared" si="4"/>
        <v>32.681644781271629</v>
      </c>
      <c r="R28" s="37">
        <f t="shared" si="4"/>
        <v>30.478724851729744</v>
      </c>
      <c r="S28" s="37">
        <f t="shared" si="4"/>
        <v>28.482472415794369</v>
      </c>
      <c r="T28" s="37">
        <f t="shared" si="4"/>
        <v>27.535578256236228</v>
      </c>
      <c r="U28" s="37">
        <f t="shared" si="4"/>
        <v>33.616061924254858</v>
      </c>
      <c r="V28" s="54"/>
    </row>
    <row r="29" spans="1:22" x14ac:dyDescent="0.2">
      <c r="A29" s="105"/>
      <c r="B29" s="35" t="s">
        <v>34</v>
      </c>
      <c r="C29" s="37">
        <f t="shared" ref="C29:U29" si="5">IFERROR(C10/C$25*100,"--")</f>
        <v>12.719003497284072</v>
      </c>
      <c r="D29" s="37">
        <f t="shared" si="5"/>
        <v>13.363854861360061</v>
      </c>
      <c r="E29" s="37">
        <f t="shared" si="5"/>
        <v>12.978103642596995</v>
      </c>
      <c r="F29" s="37">
        <f t="shared" si="5"/>
        <v>16.359246552732454</v>
      </c>
      <c r="G29" s="37">
        <f t="shared" si="5"/>
        <v>15.548542946081556</v>
      </c>
      <c r="H29" s="37">
        <f t="shared" si="5"/>
        <v>12.283892939619703</v>
      </c>
      <c r="I29" s="37">
        <f t="shared" si="5"/>
        <v>14.041734269231545</v>
      </c>
      <c r="J29" s="37">
        <f t="shared" si="5"/>
        <v>12.267509391103955</v>
      </c>
      <c r="K29" s="37">
        <f t="shared" si="5"/>
        <v>12.506593379378966</v>
      </c>
      <c r="L29" s="37">
        <f t="shared" si="5"/>
        <v>12.536970139295997</v>
      </c>
      <c r="M29" s="37">
        <f t="shared" si="5"/>
        <v>13.161981994726807</v>
      </c>
      <c r="N29" s="37">
        <f t="shared" si="5"/>
        <v>12.817183414821168</v>
      </c>
      <c r="O29" s="37">
        <f t="shared" si="5"/>
        <v>12.689161925900677</v>
      </c>
      <c r="P29" s="37">
        <f t="shared" si="5"/>
        <v>12.666744128957541</v>
      </c>
      <c r="Q29" s="37">
        <f t="shared" si="5"/>
        <v>12.846696137953661</v>
      </c>
      <c r="R29" s="37">
        <f t="shared" si="5"/>
        <v>12.458134043566583</v>
      </c>
      <c r="S29" s="37">
        <f t="shared" si="5"/>
        <v>13.708961925495736</v>
      </c>
      <c r="T29" s="37">
        <f t="shared" si="5"/>
        <v>14.199960180127732</v>
      </c>
      <c r="U29" s="37">
        <f t="shared" si="5"/>
        <v>12.826879463287188</v>
      </c>
    </row>
    <row r="30" spans="1:22" x14ac:dyDescent="0.2">
      <c r="A30" s="105"/>
      <c r="B30" s="35" t="s">
        <v>29</v>
      </c>
      <c r="C30" s="37">
        <f t="shared" ref="C30:U30" si="6">IFERROR(C11/C$25*100,"--")</f>
        <v>24.45844460506008</v>
      </c>
      <c r="D30" s="37">
        <f t="shared" si="6"/>
        <v>20.866488029559008</v>
      </c>
      <c r="E30" s="37">
        <f t="shared" si="6"/>
        <v>19.436621683859101</v>
      </c>
      <c r="F30" s="37">
        <f t="shared" si="6"/>
        <v>16.095162001246266</v>
      </c>
      <c r="G30" s="37">
        <f t="shared" si="6"/>
        <v>15.401967903821539</v>
      </c>
      <c r="H30" s="37">
        <f t="shared" si="6"/>
        <v>15.546726740362285</v>
      </c>
      <c r="I30" s="37">
        <f t="shared" si="6"/>
        <v>14.120834714812739</v>
      </c>
      <c r="J30" s="37">
        <f t="shared" si="6"/>
        <v>12.763860630559179</v>
      </c>
      <c r="K30" s="37">
        <f t="shared" si="6"/>
        <v>10.913233790181613</v>
      </c>
      <c r="L30" s="37">
        <f t="shared" si="6"/>
        <v>9.9770098590822194</v>
      </c>
      <c r="M30" s="37">
        <f t="shared" si="6"/>
        <v>9.323454516163574</v>
      </c>
      <c r="N30" s="37">
        <f t="shared" si="6"/>
        <v>8.2787695138972488</v>
      </c>
      <c r="O30" s="37">
        <f t="shared" si="6"/>
        <v>8.1820207141546426</v>
      </c>
      <c r="P30" s="37">
        <f t="shared" si="6"/>
        <v>8.3484149664822613</v>
      </c>
      <c r="Q30" s="37">
        <f t="shared" si="6"/>
        <v>7.9018097079717142</v>
      </c>
      <c r="R30" s="37">
        <f t="shared" si="6"/>
        <v>6.7926631570015745</v>
      </c>
      <c r="S30" s="37">
        <f t="shared" si="6"/>
        <v>6.3055346916980861</v>
      </c>
      <c r="T30" s="37">
        <f t="shared" si="6"/>
        <v>6.053030041731688</v>
      </c>
      <c r="U30" s="37">
        <f t="shared" si="6"/>
        <v>9.4405571886752409</v>
      </c>
    </row>
    <row r="31" spans="1:22" x14ac:dyDescent="0.2">
      <c r="A31" s="105"/>
      <c r="B31" s="35" t="s">
        <v>31</v>
      </c>
      <c r="C31" s="37">
        <f t="shared" ref="C31:U31" si="7">IFERROR(C12/C$25*100,"--")</f>
        <v>3.0718066724959696</v>
      </c>
      <c r="D31" s="37">
        <f t="shared" si="7"/>
        <v>3.6935496010475068</v>
      </c>
      <c r="E31" s="37">
        <f t="shared" si="7"/>
        <v>3.8867154322090065</v>
      </c>
      <c r="F31" s="37">
        <f t="shared" si="7"/>
        <v>3.9412501776622157</v>
      </c>
      <c r="G31" s="37">
        <f t="shared" si="7"/>
        <v>2.9023209978391766</v>
      </c>
      <c r="H31" s="37">
        <f t="shared" si="7"/>
        <v>2.6199185483415355</v>
      </c>
      <c r="I31" s="37">
        <f t="shared" si="7"/>
        <v>3.1848047622206082</v>
      </c>
      <c r="J31" s="37">
        <f t="shared" si="7"/>
        <v>3.9989580107609966</v>
      </c>
      <c r="K31" s="37">
        <f t="shared" si="7"/>
        <v>5.0817717662682274</v>
      </c>
      <c r="L31" s="37">
        <f t="shared" si="7"/>
        <v>4.8718894822331213</v>
      </c>
      <c r="M31" s="37">
        <f t="shared" si="7"/>
        <v>4.3236936953554839</v>
      </c>
      <c r="N31" s="37">
        <f t="shared" si="7"/>
        <v>3.848909883034441</v>
      </c>
      <c r="O31" s="37">
        <f t="shared" si="7"/>
        <v>3.657756955150067</v>
      </c>
      <c r="P31" s="37">
        <f t="shared" si="7"/>
        <v>3.6301856749240762</v>
      </c>
      <c r="Q31" s="37">
        <f t="shared" si="7"/>
        <v>4.0640081597489228</v>
      </c>
      <c r="R31" s="37">
        <f t="shared" si="7"/>
        <v>3.7277838037717808</v>
      </c>
      <c r="S31" s="37">
        <f t="shared" si="7"/>
        <v>3.7674673578467281</v>
      </c>
      <c r="T31" s="37">
        <f t="shared" si="7"/>
        <v>3.5888241072771825</v>
      </c>
      <c r="U31" s="37">
        <f t="shared" si="7"/>
        <v>3.9410476530964624</v>
      </c>
    </row>
    <row r="32" spans="1:22" x14ac:dyDescent="0.2">
      <c r="A32" s="105"/>
      <c r="B32" s="35" t="s">
        <v>32</v>
      </c>
      <c r="C32" s="37">
        <f t="shared" ref="C32:U32" si="8">IFERROR(C13/C$25*100,"--")</f>
        <v>5.3189330616798154</v>
      </c>
      <c r="D32" s="37">
        <f t="shared" si="8"/>
        <v>7.3576963033853486</v>
      </c>
      <c r="E32" s="37">
        <f t="shared" si="8"/>
        <v>7.3887025892457645</v>
      </c>
      <c r="F32" s="37">
        <f t="shared" si="8"/>
        <v>5.7378770553654528</v>
      </c>
      <c r="G32" s="37">
        <f t="shared" si="8"/>
        <v>8.6974358066298549</v>
      </c>
      <c r="H32" s="37">
        <f t="shared" si="8"/>
        <v>7.7310570878790852</v>
      </c>
      <c r="I32" s="37">
        <f t="shared" si="8"/>
        <v>7.4415621317542939</v>
      </c>
      <c r="J32" s="37">
        <f t="shared" si="8"/>
        <v>5.6566881477808106</v>
      </c>
      <c r="K32" s="37">
        <f t="shared" si="8"/>
        <v>3.7544281175177101</v>
      </c>
      <c r="L32" s="37">
        <f t="shared" si="8"/>
        <v>3.1231771944953475</v>
      </c>
      <c r="M32" s="37">
        <f t="shared" si="8"/>
        <v>3.25871385068056</v>
      </c>
      <c r="N32" s="37">
        <f t="shared" si="8"/>
        <v>2.9646978995414281</v>
      </c>
      <c r="O32" s="37">
        <f t="shared" si="8"/>
        <v>0</v>
      </c>
      <c r="P32" s="37">
        <f t="shared" si="8"/>
        <v>2.5792726044560768</v>
      </c>
      <c r="Q32" s="37">
        <f t="shared" si="8"/>
        <v>2.4942721478769379</v>
      </c>
      <c r="R32" s="37">
        <f t="shared" si="8"/>
        <v>2.5222151400156805</v>
      </c>
      <c r="S32" s="37">
        <f t="shared" si="8"/>
        <v>2.7202066978605908</v>
      </c>
      <c r="T32" s="37">
        <f t="shared" si="8"/>
        <v>3.0826213405161682</v>
      </c>
      <c r="U32" s="37">
        <f t="shared" si="8"/>
        <v>3.4679490738499417</v>
      </c>
    </row>
    <row r="33" spans="1:22" x14ac:dyDescent="0.2">
      <c r="A33" s="105"/>
      <c r="B33" s="35" t="s">
        <v>44</v>
      </c>
      <c r="C33" s="37">
        <f t="shared" ref="C33:U33" si="9">IFERROR(C14/C$25*100,"--")</f>
        <v>0.15227370408712204</v>
      </c>
      <c r="D33" s="37">
        <f t="shared" si="9"/>
        <v>0.71471332640669383</v>
      </c>
      <c r="E33" s="37">
        <f t="shared" si="9"/>
        <v>0.71035280810565782</v>
      </c>
      <c r="F33" s="37">
        <f t="shared" si="9"/>
        <v>0.70795692482005501</v>
      </c>
      <c r="G33" s="37">
        <f t="shared" si="9"/>
        <v>0.67868785591624603</v>
      </c>
      <c r="H33" s="37">
        <f t="shared" si="9"/>
        <v>0.43128542851968615</v>
      </c>
      <c r="I33" s="37">
        <f t="shared" si="9"/>
        <v>0.60300596646577387</v>
      </c>
      <c r="J33" s="37">
        <f t="shared" si="9"/>
        <v>0.53562625567722622</v>
      </c>
      <c r="K33" s="37">
        <f t="shared" si="9"/>
        <v>0.70923993874407432</v>
      </c>
      <c r="L33" s="37">
        <f t="shared" si="9"/>
        <v>1.0441477960265342</v>
      </c>
      <c r="M33" s="37">
        <f t="shared" si="9"/>
        <v>0.99009758383522117</v>
      </c>
      <c r="N33" s="37">
        <f t="shared" si="9"/>
        <v>0.96734665087119553</v>
      </c>
      <c r="O33" s="37">
        <f t="shared" si="9"/>
        <v>1.0126857441028712</v>
      </c>
      <c r="P33" s="37">
        <f t="shared" si="9"/>
        <v>1.0137502326806807</v>
      </c>
      <c r="Q33" s="37">
        <f t="shared" si="9"/>
        <v>1.0576273915172236</v>
      </c>
      <c r="R33" s="37">
        <f t="shared" si="9"/>
        <v>1.0918814702933786</v>
      </c>
      <c r="S33" s="37">
        <f t="shared" si="9"/>
        <v>1.4643112304597239</v>
      </c>
      <c r="T33" s="37">
        <f t="shared" si="9"/>
        <v>1.3700717510355653</v>
      </c>
      <c r="U33" s="37">
        <f t="shared" si="9"/>
        <v>0.94337068956138992</v>
      </c>
    </row>
    <row r="34" spans="1:22" x14ac:dyDescent="0.2">
      <c r="A34" s="105"/>
      <c r="B34" s="35"/>
      <c r="C34" s="37">
        <f t="shared" ref="C34:U34" si="10">IFERROR(C15/C$25*100,"--")</f>
        <v>2.5192968087602199</v>
      </c>
      <c r="D34" s="37">
        <f t="shared" si="10"/>
        <v>4.115534492690192</v>
      </c>
      <c r="E34" s="37">
        <f t="shared" si="10"/>
        <v>4.7176006768704211</v>
      </c>
      <c r="F34" s="37">
        <f t="shared" si="10"/>
        <v>4.1131492473957527</v>
      </c>
      <c r="G34" s="37">
        <f t="shared" si="10"/>
        <v>4.2589506851143462</v>
      </c>
      <c r="H34" s="37">
        <f t="shared" si="10"/>
        <v>2.9102286783250197</v>
      </c>
      <c r="I34" s="37">
        <f t="shared" si="10"/>
        <v>4.6222414042559077</v>
      </c>
      <c r="J34" s="37">
        <f t="shared" si="10"/>
        <v>4.6627228941985202</v>
      </c>
      <c r="K34" s="37">
        <f t="shared" si="10"/>
        <v>6.2389752692705898</v>
      </c>
      <c r="L34" s="37">
        <f t="shared" si="10"/>
        <v>3.8379719062048832</v>
      </c>
      <c r="M34" s="37">
        <f t="shared" si="10"/>
        <v>4.1455104056909287</v>
      </c>
      <c r="N34" s="37">
        <f t="shared" si="10"/>
        <v>4.5245172209611395</v>
      </c>
      <c r="O34" s="37" t="str">
        <f t="shared" si="10"/>
        <v>--</v>
      </c>
      <c r="P34" s="37">
        <f t="shared" si="10"/>
        <v>4.3164878134399869</v>
      </c>
      <c r="Q34" s="37">
        <f t="shared" si="10"/>
        <v>4.3344372747455839</v>
      </c>
      <c r="R34" s="37">
        <f t="shared" si="10"/>
        <v>4.2743606556190237</v>
      </c>
      <c r="S34" s="37">
        <f t="shared" si="10"/>
        <v>4.4614974603474442</v>
      </c>
      <c r="T34" s="37">
        <f t="shared" si="10"/>
        <v>4.1937792159544944</v>
      </c>
      <c r="U34" s="37">
        <f t="shared" si="10"/>
        <v>4.3402580042495851</v>
      </c>
    </row>
    <row r="35" spans="1:22" x14ac:dyDescent="0.2">
      <c r="A35" s="105"/>
      <c r="B35" s="35"/>
      <c r="C35" s="37">
        <f t="shared" ref="C35:U35" si="11">IFERROR(C16/C$25*100,"--")</f>
        <v>1.652514461302634E-2</v>
      </c>
      <c r="D35" s="37">
        <f t="shared" si="11"/>
        <v>9.1885975299561454E-2</v>
      </c>
      <c r="E35" s="37">
        <f t="shared" si="11"/>
        <v>0.15335657182006424</v>
      </c>
      <c r="F35" s="37">
        <f t="shared" si="11"/>
        <v>0.15455648905151273</v>
      </c>
      <c r="G35" s="37">
        <f t="shared" si="11"/>
        <v>0.10687781895626096</v>
      </c>
      <c r="H35" s="37">
        <f t="shared" si="11"/>
        <v>3.9901774647040152E-2</v>
      </c>
      <c r="I35" s="37">
        <f t="shared" si="11"/>
        <v>6.935742255024914E-2</v>
      </c>
      <c r="J35" s="37">
        <f t="shared" si="11"/>
        <v>6.5282655735141776E-2</v>
      </c>
      <c r="K35" s="37">
        <f t="shared" si="11"/>
        <v>0.10465085623494734</v>
      </c>
      <c r="L35" s="37">
        <f t="shared" si="11"/>
        <v>2.5176426963261563E-2</v>
      </c>
      <c r="M35" s="37">
        <f t="shared" si="11"/>
        <v>3.7696383947317703E-2</v>
      </c>
      <c r="N35" s="37">
        <f t="shared" si="11"/>
        <v>3.7035095296168843E-2</v>
      </c>
      <c r="O35" s="37" t="str">
        <f t="shared" si="11"/>
        <v>--</v>
      </c>
      <c r="P35" s="37">
        <f t="shared" si="11"/>
        <v>3.5864667903004924E-2</v>
      </c>
      <c r="Q35" s="37">
        <f t="shared" si="11"/>
        <v>3.1468751879056484E-2</v>
      </c>
      <c r="R35" s="37">
        <f t="shared" si="11"/>
        <v>5.1819601806306251E-2</v>
      </c>
      <c r="S35" s="37">
        <f t="shared" si="11"/>
        <v>5.1496791348151293E-2</v>
      </c>
      <c r="T35" s="37">
        <f t="shared" si="11"/>
        <v>5.1082033000073926E-2</v>
      </c>
      <c r="U35" s="37">
        <f t="shared" si="11"/>
        <v>4.7103515800329641E-2</v>
      </c>
    </row>
    <row r="36" spans="1:22" x14ac:dyDescent="0.2">
      <c r="A36" s="105"/>
      <c r="B36" s="35"/>
      <c r="C36" s="37">
        <f t="shared" ref="C36:U36" si="12">IFERROR(C17/C$25*100,"--")</f>
        <v>4.3784708263168944E-2</v>
      </c>
      <c r="D36" s="37">
        <f t="shared" si="12"/>
        <v>3.4744566599589828E-3</v>
      </c>
      <c r="E36" s="37">
        <f t="shared" si="12"/>
        <v>3.7886503870100632E-2</v>
      </c>
      <c r="F36" s="37">
        <f t="shared" si="12"/>
        <v>2.7741706636764275E-2</v>
      </c>
      <c r="G36" s="37">
        <f t="shared" si="12"/>
        <v>1.0185758038823295E-2</v>
      </c>
      <c r="H36" s="37">
        <f t="shared" si="12"/>
        <v>9.2604156772610798E-3</v>
      </c>
      <c r="I36" s="37">
        <f t="shared" si="12"/>
        <v>1.2324910913881713E-2</v>
      </c>
      <c r="J36" s="37">
        <f t="shared" si="12"/>
        <v>1.1616688849352423E-2</v>
      </c>
      <c r="K36" s="37">
        <f t="shared" si="12"/>
        <v>1.1924973090778218E-2</v>
      </c>
      <c r="L36" s="37">
        <f t="shared" si="12"/>
        <v>5.1069643006439224E-3</v>
      </c>
      <c r="M36" s="37">
        <f t="shared" si="12"/>
        <v>3.2601102926146088E-3</v>
      </c>
      <c r="N36" s="37">
        <f t="shared" si="12"/>
        <v>8.3505338077157418E-3</v>
      </c>
      <c r="O36" s="37" t="str">
        <f t="shared" si="12"/>
        <v>--</v>
      </c>
      <c r="P36" s="37">
        <f t="shared" si="12"/>
        <v>5.860665414945624E-3</v>
      </c>
      <c r="Q36" s="37">
        <f t="shared" si="12"/>
        <v>5.2063473692876144E-3</v>
      </c>
      <c r="R36" s="37">
        <f t="shared" si="12"/>
        <v>6.3660854878062733E-3</v>
      </c>
      <c r="S36" s="37">
        <f t="shared" si="12"/>
        <v>8.5387117093382401E-3</v>
      </c>
      <c r="T36" s="37">
        <f t="shared" si="12"/>
        <v>8.0595538072501405E-3</v>
      </c>
      <c r="U36" s="37">
        <f t="shared" si="12"/>
        <v>7.4264115788840492E-3</v>
      </c>
    </row>
    <row r="37" spans="1:22" x14ac:dyDescent="0.2">
      <c r="A37" s="105"/>
      <c r="B37" s="35"/>
      <c r="C37" s="37">
        <f t="shared" ref="C37:U37" si="13">IFERROR(C18/C$25*100,"--")</f>
        <v>4.3339323906814331E-2</v>
      </c>
      <c r="D37" s="37">
        <f t="shared" si="13"/>
        <v>3.8166653966510325E-2</v>
      </c>
      <c r="E37" s="37">
        <f t="shared" si="13"/>
        <v>4.3903220572294746E-2</v>
      </c>
      <c r="F37" s="37">
        <f t="shared" si="13"/>
        <v>4.6262917604938988E-2</v>
      </c>
      <c r="G37" s="37">
        <f t="shared" si="13"/>
        <v>6.1729357072935039E-2</v>
      </c>
      <c r="H37" s="37">
        <f t="shared" si="13"/>
        <v>2.0360977327027071E-2</v>
      </c>
      <c r="I37" s="37">
        <f t="shared" si="13"/>
        <v>3.2788793044783167E-2</v>
      </c>
      <c r="J37" s="37">
        <f t="shared" si="13"/>
        <v>2.9397496661852412E-2</v>
      </c>
      <c r="K37" s="37">
        <f t="shared" si="13"/>
        <v>2.8475643090372572E-2</v>
      </c>
      <c r="L37" s="37">
        <f t="shared" si="13"/>
        <v>1.8511998630900795E-2</v>
      </c>
      <c r="M37" s="37">
        <f t="shared" si="13"/>
        <v>2.2555862539029761E-2</v>
      </c>
      <c r="N37" s="37">
        <f t="shared" si="13"/>
        <v>2.4925247968146973E-2</v>
      </c>
      <c r="O37" s="37" t="str">
        <f t="shared" si="13"/>
        <v>--</v>
      </c>
      <c r="P37" s="37">
        <f t="shared" si="13"/>
        <v>1.7001862953539889E-2</v>
      </c>
      <c r="Q37" s="37">
        <f t="shared" si="13"/>
        <v>2.2025446728140021E-2</v>
      </c>
      <c r="R37" s="37">
        <f t="shared" si="13"/>
        <v>1.9011503404346281E-2</v>
      </c>
      <c r="S37" s="37">
        <f t="shared" si="13"/>
        <v>2.6158465406828302E-2</v>
      </c>
      <c r="T37" s="37">
        <f t="shared" si="13"/>
        <v>2.2107597958966874E-2</v>
      </c>
      <c r="U37" s="37">
        <f t="shared" si="13"/>
        <v>2.3202836296641789E-2</v>
      </c>
    </row>
    <row r="38" spans="1:22" x14ac:dyDescent="0.2">
      <c r="A38" s="105"/>
      <c r="B38" s="35"/>
      <c r="C38" s="37">
        <f t="shared" ref="C38:U38" si="14">IFERROR(C19/C$25*100,"--")</f>
        <v>1.0850321021830483E-2</v>
      </c>
      <c r="D38" s="37">
        <f t="shared" si="14"/>
        <v>1.1738822967719185E-2</v>
      </c>
      <c r="E38" s="37">
        <f t="shared" si="14"/>
        <v>3.2370110847141313E-3</v>
      </c>
      <c r="F38" s="37">
        <f t="shared" si="14"/>
        <v>1.4214381372881538E-2</v>
      </c>
      <c r="G38" s="37">
        <f t="shared" si="14"/>
        <v>1.840039606451226E-2</v>
      </c>
      <c r="H38" s="37">
        <f t="shared" si="14"/>
        <v>1.8158678443843175E-2</v>
      </c>
      <c r="I38" s="37">
        <f t="shared" si="14"/>
        <v>3.4085497931790346E-2</v>
      </c>
      <c r="J38" s="37">
        <f t="shared" si="14"/>
        <v>4.2922136632598189E-2</v>
      </c>
      <c r="K38" s="37">
        <f t="shared" si="14"/>
        <v>2.8739909538052253E-2</v>
      </c>
      <c r="L38" s="37">
        <f t="shared" si="14"/>
        <v>9.4265812542081648E-3</v>
      </c>
      <c r="M38" s="37">
        <f t="shared" si="14"/>
        <v>1.2421703507669199E-2</v>
      </c>
      <c r="N38" s="37">
        <f t="shared" si="14"/>
        <v>1.7052690447950363E-2</v>
      </c>
      <c r="O38" s="37" t="str">
        <f t="shared" si="14"/>
        <v>--</v>
      </c>
      <c r="P38" s="37">
        <f t="shared" si="14"/>
        <v>1.8298519032948584E-2</v>
      </c>
      <c r="Q38" s="37">
        <f t="shared" si="14"/>
        <v>2.8446906844390347E-2</v>
      </c>
      <c r="R38" s="37">
        <f t="shared" si="14"/>
        <v>2.9754253397460614E-2</v>
      </c>
      <c r="S38" s="37">
        <f t="shared" si="14"/>
        <v>5.312345034292526E-2</v>
      </c>
      <c r="T38" s="37">
        <f t="shared" si="14"/>
        <v>3.5922359248871299E-2</v>
      </c>
      <c r="U38" s="37">
        <f t="shared" si="14"/>
        <v>2.2191893168507792E-2</v>
      </c>
    </row>
    <row r="39" spans="1:22" x14ac:dyDescent="0.2">
      <c r="A39" s="105"/>
      <c r="B39" s="35"/>
      <c r="C39" s="37">
        <f t="shared" ref="C39:U39" si="15">IFERROR(C20/C$25*100,"--")</f>
        <v>6.3993932314847035E-3</v>
      </c>
      <c r="D39" s="37">
        <f t="shared" si="15"/>
        <v>6.0408413519551672E-3</v>
      </c>
      <c r="E39" s="37">
        <f t="shared" si="15"/>
        <v>7.8132738948996829E-3</v>
      </c>
      <c r="F39" s="37">
        <f t="shared" si="15"/>
        <v>1.0690334204244006E-2</v>
      </c>
      <c r="G39" s="37">
        <f t="shared" si="15"/>
        <v>1.7184380665123983E-2</v>
      </c>
      <c r="H39" s="37">
        <f t="shared" si="15"/>
        <v>1.0427327195656793E-2</v>
      </c>
      <c r="I39" s="37">
        <f t="shared" si="15"/>
        <v>1.2928102176287535E-2</v>
      </c>
      <c r="J39" s="37">
        <f t="shared" si="15"/>
        <v>1.2026695432489425E-2</v>
      </c>
      <c r="K39" s="37">
        <f t="shared" si="15"/>
        <v>1.1108134874817816E-2</v>
      </c>
      <c r="L39" s="37">
        <f t="shared" si="15"/>
        <v>4.0812054756706817E-3</v>
      </c>
      <c r="M39" s="37">
        <f t="shared" si="15"/>
        <v>4.6578760774464703E-3</v>
      </c>
      <c r="N39" s="37">
        <f t="shared" si="15"/>
        <v>5.6986170902023859E-3</v>
      </c>
      <c r="O39" s="37" t="str">
        <f t="shared" si="15"/>
        <v>--</v>
      </c>
      <c r="P39" s="37">
        <f t="shared" si="15"/>
        <v>6.8164299302980787E-3</v>
      </c>
      <c r="Q39" s="37">
        <f t="shared" si="15"/>
        <v>4.096404781359665E-3</v>
      </c>
      <c r="R39" s="37">
        <f t="shared" si="15"/>
        <v>1.6862189709758391E-2</v>
      </c>
      <c r="S39" s="37">
        <f t="shared" si="15"/>
        <v>4.3015625312202823E-3</v>
      </c>
      <c r="T39" s="37">
        <f t="shared" si="15"/>
        <v>6.5925106526155521E-3</v>
      </c>
      <c r="U39" s="37">
        <f t="shared" si="15"/>
        <v>8.5629567091252533E-3</v>
      </c>
    </row>
    <row r="40" spans="1:22" x14ac:dyDescent="0.2">
      <c r="A40" s="105"/>
      <c r="B40" s="35"/>
      <c r="C40" s="37">
        <f t="shared" ref="C40:U40" si="16">IFERROR(C21/C$25*100,"--")</f>
        <v>0.11182597676121227</v>
      </c>
      <c r="D40" s="37">
        <f t="shared" si="16"/>
        <v>0.19683664254666988</v>
      </c>
      <c r="E40" s="37">
        <f t="shared" si="16"/>
        <v>0.20421751425401163</v>
      </c>
      <c r="F40" s="37">
        <f t="shared" si="16"/>
        <v>0.21506980749834956</v>
      </c>
      <c r="G40" s="37">
        <f t="shared" si="16"/>
        <v>0.18714900732551998</v>
      </c>
      <c r="H40" s="37">
        <f t="shared" si="16"/>
        <v>0.15454507234052944</v>
      </c>
      <c r="I40" s="37">
        <f t="shared" si="16"/>
        <v>0.17907527684967298</v>
      </c>
      <c r="J40" s="37">
        <f t="shared" si="16"/>
        <v>0.18165198998630994</v>
      </c>
      <c r="K40" s="37">
        <f t="shared" si="16"/>
        <v>0.17759403620047556</v>
      </c>
      <c r="L40" s="37">
        <f t="shared" si="16"/>
        <v>6.6171508925725264E-2</v>
      </c>
      <c r="M40" s="37">
        <f t="shared" si="16"/>
        <v>8.5130735547429864E-2</v>
      </c>
      <c r="N40" s="37">
        <f t="shared" si="16"/>
        <v>0.12389368901359871</v>
      </c>
      <c r="O40" s="37" t="str">
        <f t="shared" si="16"/>
        <v>--</v>
      </c>
      <c r="P40" s="37">
        <f t="shared" si="16"/>
        <v>0.13306152215987319</v>
      </c>
      <c r="Q40" s="37">
        <f t="shared" si="16"/>
        <v>6.6974317236936587E-2</v>
      </c>
      <c r="R40" s="37">
        <f t="shared" si="16"/>
        <v>7.6238976466675767E-2</v>
      </c>
      <c r="S40" s="37">
        <f t="shared" si="16"/>
        <v>7.1384358210386786E-2</v>
      </c>
      <c r="T40" s="37">
        <f t="shared" si="16"/>
        <v>7.1972367230769677E-2</v>
      </c>
      <c r="U40" s="37">
        <f t="shared" si="16"/>
        <v>0.1101090142315245</v>
      </c>
    </row>
    <row r="41" spans="1:22" x14ac:dyDescent="0.2">
      <c r="A41" s="105"/>
      <c r="B41" s="35"/>
      <c r="C41" s="37">
        <f t="shared" ref="C41:U41" si="17">IFERROR(C22/C$25*100,"--")</f>
        <v>0.23272486779753704</v>
      </c>
      <c r="D41" s="37">
        <f t="shared" si="17"/>
        <v>0.34814339279237499</v>
      </c>
      <c r="E41" s="37">
        <f t="shared" si="17"/>
        <v>0.45041409549608502</v>
      </c>
      <c r="F41" s="37">
        <f t="shared" si="17"/>
        <v>0.46853563636869111</v>
      </c>
      <c r="G41" s="37">
        <f t="shared" si="17"/>
        <v>0.40152671812317547</v>
      </c>
      <c r="H41" s="37">
        <f t="shared" si="17"/>
        <v>0.25265424563135769</v>
      </c>
      <c r="I41" s="37">
        <f t="shared" si="17"/>
        <v>0.34056000346666487</v>
      </c>
      <c r="J41" s="37">
        <f t="shared" si="17"/>
        <v>0.34289766329774418</v>
      </c>
      <c r="K41" s="37">
        <f t="shared" si="17"/>
        <v>0.3624935530294438</v>
      </c>
      <c r="L41" s="37">
        <f t="shared" si="17"/>
        <v>0.12847468555041039</v>
      </c>
      <c r="M41" s="37">
        <f t="shared" si="17"/>
        <v>0.16572267191150764</v>
      </c>
      <c r="N41" s="37">
        <f t="shared" si="17"/>
        <v>0.21695587362378305</v>
      </c>
      <c r="O41" s="37" t="str">
        <f t="shared" si="17"/>
        <v>--</v>
      </c>
      <c r="P41" s="37">
        <f t="shared" si="17"/>
        <v>0.21690366739461031</v>
      </c>
      <c r="Q41" s="37">
        <f t="shared" si="17"/>
        <v>0.15821817483917072</v>
      </c>
      <c r="R41" s="37">
        <f t="shared" si="17"/>
        <v>0.20005261027235358</v>
      </c>
      <c r="S41" s="37">
        <f t="shared" si="17"/>
        <v>0.21500333954885012</v>
      </c>
      <c r="T41" s="37">
        <f t="shared" si="17"/>
        <v>0.19573642189854748</v>
      </c>
      <c r="U41" s="37">
        <f t="shared" si="17"/>
        <v>0.21859662778501307</v>
      </c>
    </row>
    <row r="42" spans="1:22" x14ac:dyDescent="0.2">
      <c r="A42" s="105"/>
      <c r="B42" s="35" t="s">
        <v>79</v>
      </c>
      <c r="C42" s="37">
        <f t="shared" ref="C42:U42" si="18">IFERROR(C23/C$25*100,"--")</f>
        <v>79.984412689538757</v>
      </c>
      <c r="D42" s="37">
        <f t="shared" si="18"/>
        <v>71.47441707629612</v>
      </c>
      <c r="E42" s="37">
        <f t="shared" si="18"/>
        <v>68.572095978676501</v>
      </c>
      <c r="F42" s="37">
        <f t="shared" si="18"/>
        <v>69.626182386460499</v>
      </c>
      <c r="G42" s="37">
        <f t="shared" si="18"/>
        <v>71.921407305994933</v>
      </c>
      <c r="H42" s="37">
        <f t="shared" si="18"/>
        <v>76.50203889310167</v>
      </c>
      <c r="I42" s="37">
        <f t="shared" si="18"/>
        <v>73.68405814338945</v>
      </c>
      <c r="J42" s="37">
        <f t="shared" si="18"/>
        <v>71.892254908640254</v>
      </c>
      <c r="K42" s="37">
        <f t="shared" si="18"/>
        <v>69.633765573970607</v>
      </c>
      <c r="L42" s="37">
        <f t="shared" si="18"/>
        <v>68.016439985561433</v>
      </c>
      <c r="M42" s="37">
        <f t="shared" si="18"/>
        <v>64.549720132451668</v>
      </c>
      <c r="N42" s="37">
        <f t="shared" si="18"/>
        <v>62.74421418699869</v>
      </c>
      <c r="O42" s="37">
        <f t="shared" si="18"/>
        <v>61.896588757382631</v>
      </c>
      <c r="P42" s="37">
        <f t="shared" si="18"/>
        <v>64.229870303273429</v>
      </c>
      <c r="Q42" s="37">
        <f t="shared" si="18"/>
        <v>61.046058326340088</v>
      </c>
      <c r="R42" s="37">
        <f t="shared" si="18"/>
        <v>57.071402466378743</v>
      </c>
      <c r="S42" s="37">
        <f t="shared" si="18"/>
        <v>56.448954319155234</v>
      </c>
      <c r="T42" s="37">
        <f t="shared" si="18"/>
        <v>55.830085676924554</v>
      </c>
      <c r="U42" s="37">
        <f t="shared" si="18"/>
        <v>64.235865992725095</v>
      </c>
    </row>
    <row r="43" spans="1:22" x14ac:dyDescent="0.2">
      <c r="A43" s="105"/>
      <c r="B43" s="35" t="s">
        <v>80</v>
      </c>
      <c r="C43" s="37">
        <f t="shared" ref="C43:U43" si="19">IFERROR(C24/C$25*100,"--")</f>
        <v>20.015587310461246</v>
      </c>
      <c r="D43" s="37">
        <f t="shared" si="19"/>
        <v>28.525582923703887</v>
      </c>
      <c r="E43" s="37">
        <f t="shared" si="19"/>
        <v>31.427904021323506</v>
      </c>
      <c r="F43" s="37">
        <f t="shared" si="19"/>
        <v>30.373817613539504</v>
      </c>
      <c r="G43" s="37">
        <f t="shared" si="19"/>
        <v>28.078592694005067</v>
      </c>
      <c r="H43" s="37">
        <f t="shared" si="19"/>
        <v>23.49796110689832</v>
      </c>
      <c r="I43" s="37">
        <f t="shared" si="19"/>
        <v>26.315941856610543</v>
      </c>
      <c r="J43" s="37">
        <f t="shared" si="19"/>
        <v>28.10774509135975</v>
      </c>
      <c r="K43" s="37">
        <f t="shared" si="19"/>
        <v>30.366234426029393</v>
      </c>
      <c r="L43" s="37">
        <f t="shared" si="19"/>
        <v>31.983560014438559</v>
      </c>
      <c r="M43" s="37">
        <f t="shared" si="19"/>
        <v>35.450279867548332</v>
      </c>
      <c r="N43" s="37">
        <f t="shared" si="19"/>
        <v>37.255785813001303</v>
      </c>
      <c r="O43" s="37">
        <f t="shared" si="19"/>
        <v>38.103411242617362</v>
      </c>
      <c r="P43" s="37">
        <f t="shared" si="19"/>
        <v>35.770129696726571</v>
      </c>
      <c r="Q43" s="37">
        <f t="shared" si="19"/>
        <v>38.953941673659912</v>
      </c>
      <c r="R43" s="37">
        <f t="shared" si="19"/>
        <v>42.928597533621257</v>
      </c>
      <c r="S43" s="37">
        <f t="shared" si="19"/>
        <v>43.551045680844766</v>
      </c>
      <c r="T43" s="37">
        <f t="shared" si="19"/>
        <v>44.169914323075439</v>
      </c>
      <c r="U43" s="37">
        <f t="shared" si="19"/>
        <v>35.764134007274912</v>
      </c>
    </row>
    <row r="44" spans="1:22" x14ac:dyDescent="0.2">
      <c r="A44" s="105"/>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2" x14ac:dyDescent="0.2">
      <c r="A45" s="105"/>
      <c r="C45" s="202" t="s">
        <v>77</v>
      </c>
      <c r="D45" s="202"/>
      <c r="E45" s="202"/>
      <c r="F45" s="202"/>
      <c r="G45" s="202"/>
      <c r="H45" s="202"/>
      <c r="I45" s="202"/>
      <c r="J45" s="202"/>
      <c r="K45" s="202"/>
      <c r="L45" s="202"/>
      <c r="M45" s="202"/>
      <c r="N45" s="202"/>
      <c r="O45" s="202"/>
      <c r="P45" s="202"/>
      <c r="Q45" s="202"/>
      <c r="R45" s="202"/>
      <c r="S45" s="202"/>
      <c r="T45" s="202"/>
      <c r="U45" s="202"/>
      <c r="V45" s="114"/>
    </row>
    <row r="46" spans="1:22" ht="13.5" thickBot="1" x14ac:dyDescent="0.25">
      <c r="A46" s="105"/>
      <c r="C46" s="203"/>
      <c r="D46" s="203"/>
      <c r="E46" s="203"/>
      <c r="F46" s="203"/>
      <c r="G46" s="203"/>
      <c r="H46" s="203"/>
      <c r="I46" s="203"/>
      <c r="J46" s="203"/>
      <c r="K46" s="203"/>
      <c r="L46" s="203"/>
      <c r="M46" s="203"/>
      <c r="N46" s="203"/>
      <c r="O46" s="203"/>
      <c r="P46" s="203"/>
      <c r="Q46" s="203"/>
      <c r="R46" s="203"/>
      <c r="S46" s="203"/>
      <c r="T46" s="203"/>
      <c r="U46" s="203"/>
      <c r="V46" s="114"/>
    </row>
    <row r="47" spans="1:22" ht="13.5" thickTop="1" x14ac:dyDescent="0.2">
      <c r="A47" s="105"/>
      <c r="B47" s="35" t="s">
        <v>41</v>
      </c>
      <c r="C47" s="38" t="s">
        <v>28</v>
      </c>
      <c r="D47" s="39">
        <f>IFERROR(IF(C9=0,"--",(D9/C9)*100-100),"--")</f>
        <v>24.891880205948766</v>
      </c>
      <c r="E47" s="39">
        <f>IFERROR(IF(D9=0,"--",(E9/D9)*100-100),"--")</f>
        <v>-5.8813034665832333</v>
      </c>
      <c r="F47" s="39">
        <f t="shared" ref="F47:T47" si="21">IFERROR(IF(E9=0,"--",(F9/E9)*100-100),"--")</f>
        <v>32.341566990710731</v>
      </c>
      <c r="G47" s="39">
        <f t="shared" si="21"/>
        <v>83.661433440701416</v>
      </c>
      <c r="H47" s="39">
        <f t="shared" si="21"/>
        <v>144.53793923798654</v>
      </c>
      <c r="I47" s="39">
        <f t="shared" si="21"/>
        <v>-9.8264200191245976</v>
      </c>
      <c r="J47" s="39">
        <f t="shared" si="21"/>
        <v>33.951675844888626</v>
      </c>
      <c r="K47" s="39">
        <f t="shared" si="21"/>
        <v>14.719977188002645</v>
      </c>
      <c r="L47" s="39">
        <f t="shared" si="21"/>
        <v>64.927438368989101</v>
      </c>
      <c r="M47" s="39">
        <f t="shared" si="21"/>
        <v>28.088178527457274</v>
      </c>
      <c r="N47" s="39">
        <f t="shared" si="21"/>
        <v>20.093430935967319</v>
      </c>
      <c r="O47" s="39">
        <f t="shared" si="21"/>
        <v>18.677514177914929</v>
      </c>
      <c r="P47" s="39">
        <f t="shared" si="21"/>
        <v>1.2223467089193036</v>
      </c>
      <c r="Q47" s="39">
        <f t="shared" si="21"/>
        <v>-2.8550128908688208</v>
      </c>
      <c r="R47" s="39">
        <f t="shared" si="21"/>
        <v>7.6252765327028555</v>
      </c>
      <c r="S47" s="39">
        <f t="shared" si="21"/>
        <v>-9.2384705326904424</v>
      </c>
      <c r="T47" s="39">
        <f t="shared" si="21"/>
        <v>-3.0606408907010945</v>
      </c>
      <c r="U47" s="39">
        <f t="shared" ref="U47:U63" si="22">POWER(T9/C9,1/21)*100-100</f>
        <v>17.022281707160644</v>
      </c>
      <c r="V47" s="54"/>
    </row>
    <row r="48" spans="1:22" x14ac:dyDescent="0.2">
      <c r="A48" s="105"/>
      <c r="B48" s="35" t="s">
        <v>34</v>
      </c>
      <c r="C48" s="38" t="s">
        <v>28</v>
      </c>
      <c r="D48" s="39">
        <f t="shared" ref="D48" si="23">IFERROR(IF(C10=0,"--",(D10/C10)*100-100),"--")</f>
        <v>76.474929401726115</v>
      </c>
      <c r="E48" s="39">
        <f t="shared" ref="E48:T48" si="24">IFERROR(IF(D10=0,"--",(E10/D10)*100-100),"--")</f>
        <v>-3.6576381588185853</v>
      </c>
      <c r="F48" s="39">
        <f t="shared" si="24"/>
        <v>50.545267895983471</v>
      </c>
      <c r="G48" s="39">
        <f t="shared" si="24"/>
        <v>62.953362965292513</v>
      </c>
      <c r="H48" s="39">
        <f t="shared" si="24"/>
        <v>46.300320647575859</v>
      </c>
      <c r="I48" s="39">
        <f t="shared" si="24"/>
        <v>13.889767728122052</v>
      </c>
      <c r="J48" s="39">
        <f t="shared" si="24"/>
        <v>9.4389123117248062</v>
      </c>
      <c r="K48" s="39">
        <f t="shared" si="24"/>
        <v>16.959330984838019</v>
      </c>
      <c r="L48" s="39">
        <f t="shared" si="24"/>
        <v>66.258662027567397</v>
      </c>
      <c r="M48" s="39">
        <f t="shared" si="24"/>
        <v>46.40464712957808</v>
      </c>
      <c r="N48" s="39">
        <f t="shared" si="24"/>
        <v>15.6506577153324</v>
      </c>
      <c r="O48" s="39">
        <f t="shared" si="24"/>
        <v>9.4525115702910938</v>
      </c>
      <c r="P48" s="39">
        <f t="shared" si="24"/>
        <v>2.0639078136262157</v>
      </c>
      <c r="Q48" s="39">
        <f t="shared" si="24"/>
        <v>8.5032940738490481</v>
      </c>
      <c r="R48" s="39">
        <f t="shared" si="24"/>
        <v>11.913618959270792</v>
      </c>
      <c r="S48" s="39">
        <f t="shared" si="24"/>
        <v>6.8741034543748043</v>
      </c>
      <c r="T48" s="39">
        <f t="shared" si="24"/>
        <v>3.8642727746139798</v>
      </c>
      <c r="U48" s="39">
        <f t="shared" si="22"/>
        <v>18.868690909946451</v>
      </c>
    </row>
    <row r="49" spans="1:21" x14ac:dyDescent="0.2">
      <c r="A49" s="105"/>
      <c r="B49" s="35" t="s">
        <v>29</v>
      </c>
      <c r="C49" s="38" t="s">
        <v>28</v>
      </c>
      <c r="D49" s="39">
        <f t="shared" ref="D49" si="25">IFERROR(IF(C11=0,"--",(D11/C11)*100-100),"--")</f>
        <v>43.292968072691963</v>
      </c>
      <c r="E49" s="39">
        <f t="shared" ref="E49:T49" si="26">IFERROR(IF(D11=0,"--",(E11/D11)*100-100),"--")</f>
        <v>-7.5920741900355608</v>
      </c>
      <c r="F49" s="39">
        <f t="shared" si="26"/>
        <v>-1.1015193114467223</v>
      </c>
      <c r="G49" s="39">
        <f t="shared" si="26"/>
        <v>64.065697669805161</v>
      </c>
      <c r="H49" s="39">
        <f t="shared" si="26"/>
        <v>86.922552980544197</v>
      </c>
      <c r="I49" s="39">
        <f t="shared" si="26"/>
        <v>-9.505666799621082</v>
      </c>
      <c r="J49" s="39">
        <f t="shared" si="26"/>
        <v>13.229034157697029</v>
      </c>
      <c r="K49" s="39">
        <f t="shared" si="26"/>
        <v>-1.9102449430765347</v>
      </c>
      <c r="L49" s="39">
        <f t="shared" si="26"/>
        <v>51.627390951996034</v>
      </c>
      <c r="M49" s="39">
        <f t="shared" si="26"/>
        <v>30.317462933316023</v>
      </c>
      <c r="N49" s="39">
        <f t="shared" si="26"/>
        <v>5.4546501998456733</v>
      </c>
      <c r="O49" s="39">
        <f t="shared" si="26"/>
        <v>9.2647746191573361</v>
      </c>
      <c r="P49" s="39">
        <f t="shared" si="26"/>
        <v>4.3238455528906314</v>
      </c>
      <c r="Q49" s="39">
        <f t="shared" si="26"/>
        <v>1.2602529396981765</v>
      </c>
      <c r="R49" s="39">
        <f t="shared" si="26"/>
        <v>-0.79469324087450843</v>
      </c>
      <c r="S49" s="39">
        <f t="shared" si="26"/>
        <v>-9.8423144611370077</v>
      </c>
      <c r="T49" s="39">
        <f t="shared" si="26"/>
        <v>-3.7425087945000115</v>
      </c>
      <c r="U49" s="39">
        <f t="shared" si="22"/>
        <v>10.63965453343198</v>
      </c>
    </row>
    <row r="50" spans="1:21" x14ac:dyDescent="0.2">
      <c r="A50" s="105"/>
      <c r="B50" s="35" t="s">
        <v>31</v>
      </c>
      <c r="C50" s="38" t="s">
        <v>28</v>
      </c>
      <c r="D50" s="39">
        <f t="shared" ref="D50" si="27">IFERROR(IF(C12=0,"--",(D12/C12)*100-100),"--")</f>
        <v>101.95490676714104</v>
      </c>
      <c r="E50" s="39">
        <f t="shared" ref="E50:T50" si="28">IFERROR(IF(D12=0,"--",(E12/D12)*100-100),"--")</f>
        <v>4.3942576197683252</v>
      </c>
      <c r="F50" s="39">
        <f t="shared" si="28"/>
        <v>21.1061806141186</v>
      </c>
      <c r="G50" s="39">
        <f t="shared" si="28"/>
        <v>26.254936700288312</v>
      </c>
      <c r="H50" s="39">
        <f t="shared" si="28"/>
        <v>67.163439514153595</v>
      </c>
      <c r="I50" s="39">
        <f t="shared" si="28"/>
        <v>21.114183106076226</v>
      </c>
      <c r="J50" s="39">
        <f t="shared" si="28"/>
        <v>57.289651081719541</v>
      </c>
      <c r="K50" s="39">
        <f t="shared" si="28"/>
        <v>45.787589898973749</v>
      </c>
      <c r="L50" s="39">
        <f t="shared" si="28"/>
        <v>59.005809307688736</v>
      </c>
      <c r="M50" s="39">
        <f t="shared" si="28"/>
        <v>23.760955287217442</v>
      </c>
      <c r="N50" s="39">
        <f t="shared" si="28"/>
        <v>5.7206010323086076</v>
      </c>
      <c r="O50" s="39">
        <f t="shared" si="28"/>
        <v>5.0660713462908973</v>
      </c>
      <c r="P50" s="39">
        <f t="shared" si="28"/>
        <v>1.4738476416853814</v>
      </c>
      <c r="Q50" s="39">
        <f t="shared" si="28"/>
        <v>19.768387281035743</v>
      </c>
      <c r="R50" s="39">
        <f t="shared" si="28"/>
        <v>5.8565018599573477</v>
      </c>
      <c r="S50" s="39">
        <f t="shared" si="28"/>
        <v>-1.8433574921722453</v>
      </c>
      <c r="T50" s="39">
        <f t="shared" si="28"/>
        <v>-4.4817617364690676</v>
      </c>
      <c r="U50" s="39">
        <f t="shared" si="22"/>
        <v>19.126046838615324</v>
      </c>
    </row>
    <row r="51" spans="1:21" x14ac:dyDescent="0.2">
      <c r="A51" s="105"/>
      <c r="B51" s="35" t="s">
        <v>32</v>
      </c>
      <c r="C51" s="38" t="s">
        <v>28</v>
      </c>
      <c r="D51" s="39">
        <f t="shared" ref="D51" si="29">IFERROR(IF(C13=0,"--",(D13/C13)*100-100),"--")</f>
        <v>132.33877025804469</v>
      </c>
      <c r="E51" s="39">
        <f t="shared" ref="E51:T51" si="30">IFERROR(IF(D13=0,"--",(E13/D13)*100-100),"--")</f>
        <v>-0.37596473010424347</v>
      </c>
      <c r="F51" s="39">
        <f t="shared" si="30"/>
        <v>-7.2533777485889033</v>
      </c>
      <c r="G51" s="39">
        <f t="shared" si="30"/>
        <v>159.88243153936378</v>
      </c>
      <c r="H51" s="39">
        <f t="shared" si="30"/>
        <v>64.606356093982299</v>
      </c>
      <c r="I51" s="39">
        <f t="shared" si="30"/>
        <v>-4.0985415607296005</v>
      </c>
      <c r="J51" s="39">
        <f t="shared" si="30"/>
        <v>-4.7786699003876834</v>
      </c>
      <c r="K51" s="39">
        <f t="shared" si="30"/>
        <v>-23.856330683800635</v>
      </c>
      <c r="L51" s="39">
        <f t="shared" si="30"/>
        <v>37.969646273720485</v>
      </c>
      <c r="M51" s="39">
        <f t="shared" si="30"/>
        <v>45.50427824680628</v>
      </c>
      <c r="N51" s="39">
        <f t="shared" si="30"/>
        <v>8.0465786686833525</v>
      </c>
      <c r="O51" s="39">
        <f t="shared" si="30"/>
        <v>-100</v>
      </c>
      <c r="P51" s="39" t="str">
        <f t="shared" si="30"/>
        <v>--</v>
      </c>
      <c r="Q51" s="39">
        <f t="shared" si="30"/>
        <v>3.4577575888846752</v>
      </c>
      <c r="R51" s="39">
        <f t="shared" si="30"/>
        <v>16.696997814312837</v>
      </c>
      <c r="S51" s="39">
        <f t="shared" si="30"/>
        <v>4.7467823435313221</v>
      </c>
      <c r="T51" s="39">
        <f t="shared" si="30"/>
        <v>13.632327784245078</v>
      </c>
      <c r="U51" s="39">
        <f t="shared" si="22"/>
        <v>15.214863389450258</v>
      </c>
    </row>
    <row r="52" spans="1:21" x14ac:dyDescent="0.2">
      <c r="A52" s="105"/>
      <c r="B52" s="35" t="s">
        <v>44</v>
      </c>
      <c r="C52" s="38" t="s">
        <v>28</v>
      </c>
      <c r="D52" s="39">
        <f t="shared" ref="D52" si="31">IFERROR(IF(C14=0,"--",(D14/C14)*100-100),"--")</f>
        <v>688.3359303131773</v>
      </c>
      <c r="E52" s="39">
        <f t="shared" ref="E52:T52" si="32">IFERROR(IF(D14=0,"--",(E14/D14)*100-100),"--")</f>
        <v>-1.3992944120017228</v>
      </c>
      <c r="F52" s="39">
        <f t="shared" si="32"/>
        <v>19.027628732650243</v>
      </c>
      <c r="G52" s="39">
        <f t="shared" si="32"/>
        <v>64.361528742304898</v>
      </c>
      <c r="H52" s="39">
        <f t="shared" si="32"/>
        <v>17.677561344868309</v>
      </c>
      <c r="I52" s="39">
        <f t="shared" si="32"/>
        <v>39.301824284879018</v>
      </c>
      <c r="J52" s="39">
        <f t="shared" si="32"/>
        <v>11.269559065610423</v>
      </c>
      <c r="K52" s="39">
        <f t="shared" si="32"/>
        <v>51.909023038785165</v>
      </c>
      <c r="L52" s="39">
        <f t="shared" si="32"/>
        <v>144.1740531435515</v>
      </c>
      <c r="M52" s="39">
        <f t="shared" si="32"/>
        <v>32.233710916745082</v>
      </c>
      <c r="N52" s="39">
        <f t="shared" si="32"/>
        <v>16.032842619684004</v>
      </c>
      <c r="O52" s="39">
        <f t="shared" si="32"/>
        <v>15.738528188885525</v>
      </c>
      <c r="P52" s="39">
        <f t="shared" si="32"/>
        <v>2.352016824282515</v>
      </c>
      <c r="Q52" s="39">
        <f t="shared" si="32"/>
        <v>11.613876569441729</v>
      </c>
      <c r="R52" s="39">
        <f t="shared" si="32"/>
        <v>19.14181123751726</v>
      </c>
      <c r="S52" s="39">
        <f t="shared" si="32"/>
        <v>30.250323602431564</v>
      </c>
      <c r="T52" s="39">
        <f t="shared" si="32"/>
        <v>-6.1804064669359491</v>
      </c>
      <c r="U52" s="39">
        <f t="shared" si="22"/>
        <v>31.287650994973774</v>
      </c>
    </row>
    <row r="53" spans="1:21" x14ac:dyDescent="0.2">
      <c r="A53" s="105"/>
      <c r="B53" s="35"/>
      <c r="C53" s="38" t="s">
        <v>28</v>
      </c>
      <c r="D53" s="39">
        <f t="shared" ref="D53" si="33">IFERROR(IF(C15=0,"--",(D15/C15)*100-100),"--")</f>
        <v>174.37924871456534</v>
      </c>
      <c r="E53" s="39">
        <f t="shared" ref="E53:T53" si="34">IFERROR(IF(D15=0,"--",(E15/D15)*100-100),"--")</f>
        <v>13.718921513277877</v>
      </c>
      <c r="F53" s="39">
        <f t="shared" si="34"/>
        <v>4.1281950521020292</v>
      </c>
      <c r="G53" s="39">
        <f t="shared" si="34"/>
        <v>77.527268506568845</v>
      </c>
      <c r="H53" s="39">
        <f t="shared" si="34"/>
        <v>26.538725970005331</v>
      </c>
      <c r="I53" s="39">
        <f t="shared" si="34"/>
        <v>58.243356911565741</v>
      </c>
      <c r="J53" s="39">
        <f t="shared" si="34"/>
        <v>26.363923387380495</v>
      </c>
      <c r="K53" s="39">
        <f t="shared" si="34"/>
        <v>53.506193468018211</v>
      </c>
      <c r="L53" s="39">
        <f t="shared" si="34"/>
        <v>2.0279702975241491</v>
      </c>
      <c r="M53" s="39">
        <f t="shared" si="34"/>
        <v>50.626844981848961</v>
      </c>
      <c r="N53" s="39">
        <f t="shared" si="34"/>
        <v>29.619707213248262</v>
      </c>
      <c r="O53" s="39" t="str">
        <f t="shared" si="34"/>
        <v>--</v>
      </c>
      <c r="P53" s="39" t="str">
        <f t="shared" si="34"/>
        <v>--</v>
      </c>
      <c r="Q53" s="39">
        <f t="shared" si="34"/>
        <v>7.4282923789771047</v>
      </c>
      <c r="R53" s="39">
        <f t="shared" si="34"/>
        <v>13.804604398507749</v>
      </c>
      <c r="S53" s="39">
        <f t="shared" si="34"/>
        <v>1.3748909723336027</v>
      </c>
      <c r="T53" s="39">
        <f t="shared" si="34"/>
        <v>-5.744100721102356</v>
      </c>
      <c r="U53" s="39">
        <f t="shared" si="22"/>
        <v>21.15156053388769</v>
      </c>
    </row>
    <row r="54" spans="1:21" x14ac:dyDescent="0.2">
      <c r="A54" s="105"/>
      <c r="B54" s="35"/>
      <c r="C54" s="38" t="s">
        <v>28</v>
      </c>
      <c r="D54" s="39">
        <f t="shared" ref="D54" si="35">IFERROR(IF(C16=0,"--",(D16/C16)*100-100),"--")</f>
        <v>833.9170710189677</v>
      </c>
      <c r="E54" s="39">
        <f t="shared" ref="E54:T54" si="36">IFERROR(IF(D16=0,"--",(E16/D16)*100-100),"--")</f>
        <v>65.573551106261931</v>
      </c>
      <c r="F54" s="39">
        <f t="shared" si="36"/>
        <v>20.364911586722599</v>
      </c>
      <c r="G54" s="39">
        <f t="shared" si="36"/>
        <v>18.559747831445222</v>
      </c>
      <c r="H54" s="39">
        <f t="shared" si="36"/>
        <v>-30.864106218678231</v>
      </c>
      <c r="I54" s="39">
        <f t="shared" si="36"/>
        <v>73.181187768599187</v>
      </c>
      <c r="J54" s="39">
        <f t="shared" si="36"/>
        <v>17.907379385226548</v>
      </c>
      <c r="K54" s="39">
        <f t="shared" si="36"/>
        <v>83.906558351234082</v>
      </c>
      <c r="L54" s="39">
        <f t="shared" si="36"/>
        <v>-60.099160894942735</v>
      </c>
      <c r="M54" s="39">
        <f t="shared" si="36"/>
        <v>108.80060772364786</v>
      </c>
      <c r="N54" s="39">
        <f t="shared" si="36"/>
        <v>16.678429402176803</v>
      </c>
      <c r="O54" s="39" t="str">
        <f t="shared" si="36"/>
        <v>--</v>
      </c>
      <c r="P54" s="39" t="str">
        <f t="shared" si="36"/>
        <v>--</v>
      </c>
      <c r="Q54" s="39">
        <f t="shared" si="36"/>
        <v>-6.1294908363470455</v>
      </c>
      <c r="R54" s="39">
        <f t="shared" si="36"/>
        <v>90.036028471279735</v>
      </c>
      <c r="S54" s="39">
        <f t="shared" si="36"/>
        <v>-3.4822893396938497</v>
      </c>
      <c r="T54" s="39">
        <f t="shared" si="36"/>
        <v>-0.5346920124138137</v>
      </c>
      <c r="U54" s="39">
        <f t="shared" si="22"/>
        <v>24.775366562342512</v>
      </c>
    </row>
    <row r="55" spans="1:21" x14ac:dyDescent="0.2">
      <c r="A55" s="105"/>
      <c r="B55" s="35"/>
      <c r="C55" s="38" t="s">
        <v>28</v>
      </c>
      <c r="D55" s="39">
        <f t="shared" ref="D55" si="37">IFERROR(IF(C17=0,"--",(D17/C17)*100-100),"--")</f>
        <v>-86.671883150756386</v>
      </c>
      <c r="E55" s="39">
        <f t="shared" ref="E55:T55" si="38">IFERROR(IF(D17=0,"--",(E17/D17)*100-100),"--")</f>
        <v>981.77124536786459</v>
      </c>
      <c r="F55" s="39">
        <f t="shared" si="38"/>
        <v>-12.549218849231565</v>
      </c>
      <c r="G55" s="39">
        <f t="shared" si="38"/>
        <v>-37.049800840650512</v>
      </c>
      <c r="H55" s="39">
        <f t="shared" si="38"/>
        <v>68.358899780459524</v>
      </c>
      <c r="I55" s="39">
        <f t="shared" si="38"/>
        <v>32.602980934147837</v>
      </c>
      <c r="J55" s="39">
        <f t="shared" si="38"/>
        <v>18.068674366747686</v>
      </c>
      <c r="K55" s="39">
        <f t="shared" si="38"/>
        <v>17.767998769224235</v>
      </c>
      <c r="L55" s="39">
        <f t="shared" si="38"/>
        <v>-28.970929067103924</v>
      </c>
      <c r="M55" s="39">
        <f t="shared" si="38"/>
        <v>-10.978351519072035</v>
      </c>
      <c r="N55" s="39">
        <f t="shared" si="38"/>
        <v>204.19967513963297</v>
      </c>
      <c r="O55" s="39" t="str">
        <f t="shared" si="38"/>
        <v>--</v>
      </c>
      <c r="P55" s="39" t="str">
        <f t="shared" si="38"/>
        <v>--</v>
      </c>
      <c r="Q55" s="39">
        <f t="shared" si="38"/>
        <v>-4.9608197086680832</v>
      </c>
      <c r="R55" s="39">
        <f t="shared" si="38"/>
        <v>41.110950630456017</v>
      </c>
      <c r="S55" s="39">
        <f t="shared" si="38"/>
        <v>30.268915664772209</v>
      </c>
      <c r="T55" s="39">
        <f t="shared" si="38"/>
        <v>-5.3539972914038998</v>
      </c>
      <c r="U55" s="39">
        <f t="shared" si="22"/>
        <v>9.0910502111015887</v>
      </c>
    </row>
    <row r="56" spans="1:21" x14ac:dyDescent="0.2">
      <c r="A56" s="105"/>
      <c r="B56" s="35"/>
      <c r="C56" s="38" t="s">
        <v>28</v>
      </c>
      <c r="D56" s="39">
        <f t="shared" ref="D56" si="39">IFERROR(IF(C18=0,"--",(D18/C18)*100-100),"--")</f>
        <v>47.91298741344994</v>
      </c>
      <c r="E56" s="39">
        <f t="shared" ref="E56:T56" si="40">IFERROR(IF(D18=0,"--",(E18/D18)*100-100),"--")</f>
        <v>14.116933573391449</v>
      </c>
      <c r="F56" s="39">
        <f t="shared" si="40"/>
        <v>25.849556081828439</v>
      </c>
      <c r="G56" s="39">
        <f t="shared" si="40"/>
        <v>128.76820429988337</v>
      </c>
      <c r="H56" s="39">
        <f t="shared" si="40"/>
        <v>-38.919044888663791</v>
      </c>
      <c r="I56" s="39">
        <f t="shared" si="40"/>
        <v>60.445222620754265</v>
      </c>
      <c r="J56" s="39">
        <f t="shared" si="40"/>
        <v>12.310675177111264</v>
      </c>
      <c r="K56" s="39">
        <f t="shared" si="40"/>
        <v>11.125936935624352</v>
      </c>
      <c r="L56" s="39">
        <f t="shared" si="40"/>
        <v>7.8227708885319203</v>
      </c>
      <c r="M56" s="39">
        <f t="shared" si="40"/>
        <v>69.915223471140024</v>
      </c>
      <c r="N56" s="39">
        <f t="shared" si="40"/>
        <v>31.237167540183492</v>
      </c>
      <c r="O56" s="39" t="str">
        <f t="shared" si="40"/>
        <v>--</v>
      </c>
      <c r="P56" s="39" t="str">
        <f t="shared" si="40"/>
        <v>--</v>
      </c>
      <c r="Q56" s="39">
        <f t="shared" si="40"/>
        <v>38.594081188036199</v>
      </c>
      <c r="R56" s="39">
        <f t="shared" si="40"/>
        <v>-0.38766320584254288</v>
      </c>
      <c r="S56" s="39">
        <f t="shared" si="40"/>
        <v>33.633921931235989</v>
      </c>
      <c r="T56" s="39">
        <f t="shared" si="40"/>
        <v>-15.255226352315645</v>
      </c>
      <c r="U56" s="39">
        <f t="shared" si="22"/>
        <v>14.516664187334129</v>
      </c>
    </row>
    <row r="57" spans="1:21" x14ac:dyDescent="0.2">
      <c r="A57" s="105"/>
      <c r="B57" s="35"/>
      <c r="C57" s="38" t="s">
        <v>28</v>
      </c>
      <c r="D57" s="39">
        <f t="shared" ref="D57" si="41">IFERROR(IF(C19=0,"--",(D19/C19)*100-100),"--")</f>
        <v>81.713134027544498</v>
      </c>
      <c r="E57" s="39">
        <f t="shared" ref="E57:T57" si="42">IFERROR(IF(D19=0,"--",(E19/D19)*100-100),"--")</f>
        <v>-72.643695159223114</v>
      </c>
      <c r="F57" s="39">
        <f t="shared" si="42"/>
        <v>424.44364357149288</v>
      </c>
      <c r="G57" s="39">
        <f t="shared" si="42"/>
        <v>121.94028312259482</v>
      </c>
      <c r="H57" s="39">
        <f t="shared" si="42"/>
        <v>82.749425251766837</v>
      </c>
      <c r="I57" s="39">
        <f t="shared" si="42"/>
        <v>87.018850981729315</v>
      </c>
      <c r="J57" s="39">
        <f t="shared" si="42"/>
        <v>57.742169275020927</v>
      </c>
      <c r="K57" s="39">
        <f t="shared" si="42"/>
        <v>-23.183182838247816</v>
      </c>
      <c r="L57" s="39">
        <f t="shared" si="42"/>
        <v>-45.599920001943872</v>
      </c>
      <c r="M57" s="39">
        <f t="shared" si="42"/>
        <v>83.760898135184135</v>
      </c>
      <c r="N57" s="39">
        <f t="shared" si="42"/>
        <v>63.037891373264301</v>
      </c>
      <c r="O57" s="39" t="str">
        <f t="shared" si="42"/>
        <v>--</v>
      </c>
      <c r="P57" s="39" t="str">
        <f t="shared" si="42"/>
        <v>--</v>
      </c>
      <c r="Q57" s="39">
        <f t="shared" si="42"/>
        <v>66.316592124551903</v>
      </c>
      <c r="R57" s="39">
        <f t="shared" si="42"/>
        <v>20.707817905384942</v>
      </c>
      <c r="S57" s="39">
        <f t="shared" si="42"/>
        <v>73.403608514213516</v>
      </c>
      <c r="T57" s="39">
        <f t="shared" si="42"/>
        <v>-32.194924219071453</v>
      </c>
      <c r="U57" s="39">
        <f t="shared" si="22"/>
        <v>25.183725327361685</v>
      </c>
    </row>
    <row r="58" spans="1:21" x14ac:dyDescent="0.2">
      <c r="A58" s="105"/>
      <c r="B58" s="35"/>
      <c r="C58" s="38" t="s">
        <v>28</v>
      </c>
      <c r="D58" s="39">
        <f t="shared" ref="D58" si="43">IFERROR(IF(C20=0,"--",(D20/C20)*100-100),"--")</f>
        <v>58.54880965941453</v>
      </c>
      <c r="E58" s="39">
        <f t="shared" ref="E58:T58" si="44">IFERROR(IF(D20=0,"--",(E20/D20)*100-100),"--")</f>
        <v>28.313815647675824</v>
      </c>
      <c r="F58" s="39">
        <f t="shared" si="44"/>
        <v>63.407988055244516</v>
      </c>
      <c r="G58" s="39">
        <f t="shared" si="44"/>
        <v>175.60020101879979</v>
      </c>
      <c r="H58" s="39">
        <f t="shared" si="44"/>
        <v>12.366814615891485</v>
      </c>
      <c r="I58" s="39">
        <f t="shared" si="44"/>
        <v>23.526960241941424</v>
      </c>
      <c r="J58" s="39">
        <f t="shared" si="44"/>
        <v>16.53265896557798</v>
      </c>
      <c r="K58" s="39">
        <f t="shared" si="44"/>
        <v>5.9612507173895324</v>
      </c>
      <c r="L58" s="39">
        <f t="shared" si="44"/>
        <v>-39.063425627038647</v>
      </c>
      <c r="M58" s="39">
        <f t="shared" si="44"/>
        <v>59.156958288362631</v>
      </c>
      <c r="N58" s="39">
        <f t="shared" si="44"/>
        <v>45.297568442861035</v>
      </c>
      <c r="O58" s="39" t="str">
        <f t="shared" si="44"/>
        <v>--</v>
      </c>
      <c r="P58" s="39" t="str">
        <f t="shared" si="44"/>
        <v>--</v>
      </c>
      <c r="Q58" s="39">
        <f t="shared" si="44"/>
        <v>-35.707197226388899</v>
      </c>
      <c r="R58" s="39">
        <f t="shared" si="44"/>
        <v>375.04253630883528</v>
      </c>
      <c r="S58" s="39">
        <f t="shared" si="44"/>
        <v>-75.223886426538698</v>
      </c>
      <c r="T58" s="39">
        <f t="shared" si="44"/>
        <v>53.676771471312321</v>
      </c>
      <c r="U58" s="39">
        <f t="shared" si="22"/>
        <v>18.414402417351411</v>
      </c>
    </row>
    <row r="59" spans="1:21" x14ac:dyDescent="0.2">
      <c r="A59" s="105"/>
      <c r="B59" s="35"/>
      <c r="C59" s="38" t="s">
        <v>28</v>
      </c>
      <c r="D59" s="39">
        <f t="shared" ref="D59" si="45">IFERROR(IF(C21=0,"--",(D21/C21)*100-100),"--")</f>
        <v>195.64300070617634</v>
      </c>
      <c r="E59" s="39">
        <f t="shared" ref="E59:T59" si="46">IFERROR(IF(D21=0,"--",(E21/D21)*100-100),"--")</f>
        <v>2.9259390734979576</v>
      </c>
      <c r="F59" s="39">
        <f t="shared" si="46"/>
        <v>25.777080533606011</v>
      </c>
      <c r="G59" s="39">
        <f t="shared" si="46"/>
        <v>49.191819123720848</v>
      </c>
      <c r="H59" s="39">
        <f t="shared" si="46"/>
        <v>52.920809071266717</v>
      </c>
      <c r="I59" s="39">
        <f t="shared" si="46"/>
        <v>15.446414418521442</v>
      </c>
      <c r="J59" s="39">
        <f t="shared" si="46"/>
        <v>27.069302961197067</v>
      </c>
      <c r="K59" s="39">
        <f t="shared" si="46"/>
        <v>12.160635719673891</v>
      </c>
      <c r="L59" s="39">
        <f t="shared" si="46"/>
        <v>-38.202147951291487</v>
      </c>
      <c r="M59" s="39">
        <f t="shared" si="46"/>
        <v>79.407877798868185</v>
      </c>
      <c r="N59" s="39">
        <f t="shared" si="46"/>
        <v>72.838145941228362</v>
      </c>
      <c r="O59" s="39" t="str">
        <f t="shared" si="46"/>
        <v>--</v>
      </c>
      <c r="P59" s="39" t="str">
        <f t="shared" si="46"/>
        <v>--</v>
      </c>
      <c r="Q59" s="39">
        <f t="shared" si="46"/>
        <v>-46.151665322370683</v>
      </c>
      <c r="R59" s="39">
        <f t="shared" si="46"/>
        <v>31.368171336818364</v>
      </c>
      <c r="S59" s="39">
        <f t="shared" si="46"/>
        <v>-9.0616822883395969</v>
      </c>
      <c r="T59" s="39">
        <f t="shared" si="46"/>
        <v>1.098882775226258</v>
      </c>
      <c r="U59" s="39">
        <f t="shared" si="22"/>
        <v>15.791447256396381</v>
      </c>
    </row>
    <row r="60" spans="1:21" x14ac:dyDescent="0.2">
      <c r="A60" s="105"/>
      <c r="B60" s="35"/>
      <c r="C60" s="38" t="s">
        <v>28</v>
      </c>
      <c r="D60" s="39">
        <f t="shared" ref="D60" si="47">IFERROR(IF(C22=0,"--",(D22/C22)*100-100),"--")</f>
        <v>151.25789578091232</v>
      </c>
      <c r="E60" s="39">
        <f t="shared" ref="E60:T60" si="48">IFERROR(IF(D22=0,"--",(E22/D22)*100-100),"--")</f>
        <v>28.348742147903835</v>
      </c>
      <c r="F60" s="39">
        <f t="shared" si="48"/>
        <v>24.235497817558098</v>
      </c>
      <c r="G60" s="39">
        <f t="shared" si="48"/>
        <v>46.929414689545865</v>
      </c>
      <c r="H60" s="39">
        <f t="shared" si="48"/>
        <v>16.522851584289342</v>
      </c>
      <c r="I60" s="39">
        <f t="shared" si="48"/>
        <v>34.2972194422141</v>
      </c>
      <c r="J60" s="39">
        <f t="shared" si="48"/>
        <v>26.126691297861782</v>
      </c>
      <c r="K60" s="39">
        <f t="shared" si="48"/>
        <v>21.279669809010613</v>
      </c>
      <c r="L60" s="39">
        <f t="shared" si="48"/>
        <v>-41.217507627557502</v>
      </c>
      <c r="M60" s="39">
        <f t="shared" si="48"/>
        <v>79.883166793998157</v>
      </c>
      <c r="N60" s="39">
        <f t="shared" si="48"/>
        <v>55.477047822400209</v>
      </c>
      <c r="O60" s="39" t="str">
        <f t="shared" si="48"/>
        <v>--</v>
      </c>
      <c r="P60" s="39" t="str">
        <f t="shared" si="48"/>
        <v>--</v>
      </c>
      <c r="Q60" s="39">
        <f t="shared" si="48"/>
        <v>-21.962033461751162</v>
      </c>
      <c r="R60" s="39">
        <f t="shared" si="48"/>
        <v>45.918126321498107</v>
      </c>
      <c r="S60" s="39">
        <f t="shared" si="48"/>
        <v>4.3811066476609994</v>
      </c>
      <c r="T60" s="39">
        <f t="shared" si="48"/>
        <v>-8.7127618786482941</v>
      </c>
      <c r="U60" s="39">
        <f t="shared" si="22"/>
        <v>17.276255243469009</v>
      </c>
    </row>
    <row r="61" spans="1:21" x14ac:dyDescent="0.2">
      <c r="A61" s="105"/>
      <c r="B61" s="35" t="s">
        <v>79</v>
      </c>
      <c r="C61" s="38" t="s">
        <v>28</v>
      </c>
      <c r="D61" s="39">
        <f t="shared" ref="D61" si="49">IFERROR(IF(C23=0,"--",(D23/C23)*100-100),"--")</f>
        <v>50.089259565807595</v>
      </c>
      <c r="E61" s="39">
        <f t="shared" ref="E61:T61" si="50">IFERROR(IF(D23=0,"--",(E23/D23)*100-100),"--")</f>
        <v>-4.8224320083959498</v>
      </c>
      <c r="F61" s="39">
        <f t="shared" si="50"/>
        <v>21.266322719834491</v>
      </c>
      <c r="G61" s="39">
        <f t="shared" si="50"/>
        <v>77.101614889987246</v>
      </c>
      <c r="H61" s="39">
        <f t="shared" si="50"/>
        <v>96.976214070963522</v>
      </c>
      <c r="I61" s="39">
        <f t="shared" si="50"/>
        <v>-4.0377313572112001</v>
      </c>
      <c r="J61" s="39">
        <f t="shared" si="50"/>
        <v>22.220677811404315</v>
      </c>
      <c r="K61" s="39">
        <f t="shared" si="50"/>
        <v>11.119433853409049</v>
      </c>
      <c r="L61" s="39">
        <f t="shared" si="50"/>
        <v>62.003626221197976</v>
      </c>
      <c r="M61" s="39">
        <f t="shared" si="50"/>
        <v>32.34472257851769</v>
      </c>
      <c r="N61" s="39">
        <f t="shared" si="50"/>
        <v>15.439947637420403</v>
      </c>
      <c r="O61" s="39">
        <f t="shared" si="50"/>
        <v>9.0632466053852738</v>
      </c>
      <c r="P61" s="39">
        <f t="shared" si="50"/>
        <v>6.0987981484701237</v>
      </c>
      <c r="Q61" s="39">
        <f t="shared" si="50"/>
        <v>1.6803544198782134</v>
      </c>
      <c r="R61" s="39">
        <f t="shared" si="50"/>
        <v>7.8902774716307817</v>
      </c>
      <c r="S61" s="39">
        <f t="shared" si="50"/>
        <v>-3.9365300371525649</v>
      </c>
      <c r="T61" s="39">
        <f t="shared" si="50"/>
        <v>-0.82641301876176954</v>
      </c>
      <c r="U61" s="39">
        <f t="shared" si="22"/>
        <v>16.239723997815972</v>
      </c>
    </row>
    <row r="62" spans="1:21" x14ac:dyDescent="0.2">
      <c r="A62" s="105"/>
      <c r="B62" s="35" t="s">
        <v>80</v>
      </c>
      <c r="C62" s="38" t="s">
        <v>28</v>
      </c>
      <c r="D62" s="39">
        <f t="shared" ref="D62" si="51">IFERROR(IF(C24=0,"--",(D24/C24)*100-100),"--")</f>
        <v>139.37045389662069</v>
      </c>
      <c r="E62" s="39">
        <f t="shared" ref="E62:T62" si="52">IFERROR(IF(D24=0,"--",(E24/D24)*100-100),"--")</f>
        <v>9.2996298607486381</v>
      </c>
      <c r="F62" s="39">
        <f t="shared" si="52"/>
        <v>15.424768394697352</v>
      </c>
      <c r="G62" s="39">
        <f t="shared" si="52"/>
        <v>58.494021207714212</v>
      </c>
      <c r="H62" s="39">
        <f t="shared" si="52"/>
        <v>54.972199296972832</v>
      </c>
      <c r="I62" s="39">
        <f t="shared" si="52"/>
        <v>11.58060643087218</v>
      </c>
      <c r="J62" s="39">
        <f t="shared" si="52"/>
        <v>33.79602378631526</v>
      </c>
      <c r="K62" s="39">
        <f t="shared" si="52"/>
        <v>23.941622929216237</v>
      </c>
      <c r="L62" s="39">
        <f t="shared" si="52"/>
        <v>74.689411495283622</v>
      </c>
      <c r="M62" s="39">
        <f t="shared" si="52"/>
        <v>54.567800521057421</v>
      </c>
      <c r="N62" s="39">
        <f t="shared" si="52"/>
        <v>24.810424470869435</v>
      </c>
      <c r="O62" s="39">
        <f t="shared" si="52"/>
        <v>13.072116448849073</v>
      </c>
      <c r="P62" s="39">
        <f t="shared" si="52"/>
        <v>-4.0164538683417135</v>
      </c>
      <c r="Q62" s="39">
        <f t="shared" si="52"/>
        <v>16.505751060315461</v>
      </c>
      <c r="R62" s="39">
        <f t="shared" si="52"/>
        <v>27.179374034940821</v>
      </c>
      <c r="S62" s="39">
        <f t="shared" si="52"/>
        <v>-1.469020460911878</v>
      </c>
      <c r="T62" s="39">
        <f t="shared" si="52"/>
        <v>1.6978093893583974</v>
      </c>
      <c r="U62" s="39">
        <f t="shared" si="22"/>
        <v>22.788899630105149</v>
      </c>
    </row>
    <row r="63" spans="1:21" x14ac:dyDescent="0.2">
      <c r="A63" s="105"/>
      <c r="B63" s="35" t="s">
        <v>81</v>
      </c>
      <c r="C63" s="38" t="s">
        <v>28</v>
      </c>
      <c r="D63" s="39">
        <f t="shared" ref="D63" si="53">IFERROR(IF(C25=0,"--",(D25/C25)*100-100),"--")</f>
        <v>67.959414968914075</v>
      </c>
      <c r="E63" s="39">
        <f t="shared" ref="E63:T63" si="54">IFERROR(IF(D25=0,"--",(E25/D25)*100-100),"--")</f>
        <v>-0.79403153937633419</v>
      </c>
      <c r="F63" s="39">
        <f t="shared" si="54"/>
        <v>19.430444633176919</v>
      </c>
      <c r="G63" s="39">
        <f t="shared" si="54"/>
        <v>71.449778322665111</v>
      </c>
      <c r="H63" s="39">
        <f t="shared" si="54"/>
        <v>85.182077847444987</v>
      </c>
      <c r="I63" s="39">
        <f t="shared" si="54"/>
        <v>-0.36774041822336301</v>
      </c>
      <c r="J63" s="39">
        <f t="shared" si="54"/>
        <v>25.266839127863378</v>
      </c>
      <c r="K63" s="39">
        <f t="shared" si="54"/>
        <v>14.723462073969102</v>
      </c>
      <c r="L63" s="39">
        <f t="shared" si="54"/>
        <v>65.855821516309533</v>
      </c>
      <c r="M63" s="39">
        <f t="shared" si="54"/>
        <v>39.452454049325354</v>
      </c>
      <c r="N63" s="39">
        <f t="shared" si="54"/>
        <v>18.761807899801866</v>
      </c>
      <c r="O63" s="39">
        <f t="shared" si="54"/>
        <v>10.556782567788133</v>
      </c>
      <c r="P63" s="39">
        <f t="shared" si="54"/>
        <v>2.2445420742771489</v>
      </c>
      <c r="Q63" s="39">
        <f t="shared" si="54"/>
        <v>6.9834180262167536</v>
      </c>
      <c r="R63" s="39">
        <f t="shared" si="54"/>
        <v>15.404140896278506</v>
      </c>
      <c r="S63" s="39">
        <f t="shared" si="54"/>
        <v>-2.8772627820646335</v>
      </c>
      <c r="T63" s="39">
        <f t="shared" si="54"/>
        <v>0.27291223528476394</v>
      </c>
      <c r="U63" s="39">
        <f t="shared" si="22"/>
        <v>18.246874002712588</v>
      </c>
    </row>
    <row r="64" spans="1:21" ht="13.5" thickBot="1" x14ac:dyDescent="0.25">
      <c r="A64" s="107"/>
      <c r="B64" s="11"/>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row r="66" spans="1:21" x14ac:dyDescent="0.2">
      <c r="B66" s="13"/>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7" zoomScale="55" zoomScaleNormal="55" workbookViewId="0">
      <selection activeCell="E47" sqref="E47:O63"/>
    </sheetView>
  </sheetViews>
  <sheetFormatPr baseColWidth="10" defaultColWidth="10.85546875" defaultRowHeight="12.75" x14ac:dyDescent="0.2"/>
  <cols>
    <col min="1" max="1" width="10.85546875" style="1"/>
    <col min="2" max="2" width="16.7109375" style="1" customWidth="1"/>
    <col min="3" max="14" width="10.85546875" style="1"/>
    <col min="15" max="15" width="10.85546875" style="181"/>
    <col min="16" max="16384" width="10.85546875" style="1"/>
  </cols>
  <sheetData>
    <row r="1" spans="1:21" x14ac:dyDescent="0.2">
      <c r="A1" s="5" t="s">
        <v>75</v>
      </c>
    </row>
    <row r="2" spans="1:21" x14ac:dyDescent="0.2">
      <c r="B2" s="110"/>
      <c r="C2" s="201" t="s">
        <v>163</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195"/>
      <c r="P3" s="30"/>
      <c r="Q3" s="30"/>
      <c r="R3" s="30"/>
      <c r="S3" s="30"/>
      <c r="T3" s="30"/>
      <c r="U3" s="30"/>
    </row>
    <row r="4" spans="1:21" x14ac:dyDescent="0.2">
      <c r="B4" s="110"/>
      <c r="C4" s="201" t="s">
        <v>780</v>
      </c>
      <c r="D4" s="201"/>
      <c r="E4" s="201"/>
      <c r="F4" s="201"/>
      <c r="G4" s="201"/>
      <c r="H4" s="201"/>
      <c r="I4" s="201"/>
      <c r="J4" s="201"/>
      <c r="K4" s="201"/>
      <c r="L4" s="201"/>
      <c r="M4" s="201"/>
      <c r="N4" s="201"/>
      <c r="O4" s="201"/>
      <c r="P4" s="201"/>
      <c r="Q4" s="201"/>
      <c r="R4" s="201"/>
      <c r="S4" s="201"/>
      <c r="T4" s="201"/>
      <c r="U4" s="201"/>
    </row>
    <row r="5" spans="1:21" ht="13.5" thickBot="1" x14ac:dyDescent="0.25">
      <c r="B5" s="123"/>
      <c r="C5" s="208" t="s">
        <v>120</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18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30</v>
      </c>
      <c r="C9" s="52">
        <v>8.3407</v>
      </c>
      <c r="D9" s="53">
        <v>62.728762500000002</v>
      </c>
      <c r="E9" s="53">
        <v>85.806532500000003</v>
      </c>
      <c r="F9" s="53">
        <v>186.9586765</v>
      </c>
      <c r="G9" s="53">
        <v>596.43545349999999</v>
      </c>
      <c r="H9" s="53">
        <v>919.92076350000002</v>
      </c>
      <c r="I9" s="53">
        <v>1306.4775990000001</v>
      </c>
      <c r="J9" s="53">
        <v>1660.7146745</v>
      </c>
      <c r="K9" s="52">
        <v>1719.5299084999999</v>
      </c>
      <c r="L9" s="26">
        <v>3098.2697389999998</v>
      </c>
      <c r="M9" s="26">
        <v>4005.0025249999999</v>
      </c>
      <c r="N9" s="26">
        <v>4194.6828580000001</v>
      </c>
      <c r="O9" s="15">
        <v>0</v>
      </c>
      <c r="P9" s="26">
        <v>4181.6636170000002</v>
      </c>
      <c r="Q9" s="26">
        <v>4321.4959010000002</v>
      </c>
      <c r="R9" s="166">
        <v>4351.6217420000003</v>
      </c>
      <c r="S9" s="166">
        <v>4186.544519</v>
      </c>
      <c r="T9" s="166">
        <v>3872.4126289999999</v>
      </c>
      <c r="U9" s="53">
        <f>(SUM(C9:N9)+P9+Q9+R9)</f>
        <v>30699.649452499998</v>
      </c>
    </row>
    <row r="10" spans="1:21" x14ac:dyDescent="0.2">
      <c r="B10" s="1" t="s">
        <v>29</v>
      </c>
      <c r="C10" s="52">
        <v>93.285196999999997</v>
      </c>
      <c r="D10" s="53">
        <v>233.04069699999999</v>
      </c>
      <c r="E10" s="53">
        <v>273.7738635</v>
      </c>
      <c r="F10" s="53">
        <v>330.95886200000001</v>
      </c>
      <c r="G10" s="53">
        <v>611.34212400000001</v>
      </c>
      <c r="H10" s="53">
        <v>777.15822100000003</v>
      </c>
      <c r="I10" s="53">
        <v>1003.276911</v>
      </c>
      <c r="J10" s="53">
        <v>1156.7814760000001</v>
      </c>
      <c r="K10" s="52">
        <v>1254.1164495</v>
      </c>
      <c r="L10" s="26">
        <v>2310.1046679999999</v>
      </c>
      <c r="M10" s="26">
        <v>3088.5338830000001</v>
      </c>
      <c r="N10" s="26">
        <v>3598.335544</v>
      </c>
      <c r="O10" s="15">
        <v>3787.1365729999998</v>
      </c>
      <c r="P10" s="26">
        <v>3810.8224650000002</v>
      </c>
      <c r="Q10" s="26">
        <v>3664.5633379999999</v>
      </c>
      <c r="R10" s="166">
        <v>3817.6350379999999</v>
      </c>
      <c r="S10" s="166">
        <v>3627.2692099999999</v>
      </c>
      <c r="T10" s="166">
        <v>3745.8586730000002</v>
      </c>
      <c r="U10" s="53">
        <f t="shared" ref="U10:U25" si="0">(SUM(C10:N10)+P10+Q10+R10)</f>
        <v>26023.728737000001</v>
      </c>
    </row>
    <row r="11" spans="1:21" x14ac:dyDescent="0.2">
      <c r="B11" s="1" t="s">
        <v>758</v>
      </c>
      <c r="C11" s="52">
        <v>9.9024155</v>
      </c>
      <c r="D11" s="53">
        <v>49.249079000000002</v>
      </c>
      <c r="E11" s="53">
        <v>53.452049500000001</v>
      </c>
      <c r="F11" s="53">
        <v>72.428252999999998</v>
      </c>
      <c r="G11" s="53">
        <v>116.388621</v>
      </c>
      <c r="H11" s="53">
        <v>167.25135499999999</v>
      </c>
      <c r="I11" s="53">
        <v>231.09805449999999</v>
      </c>
      <c r="J11" s="53">
        <v>310.39170150000001</v>
      </c>
      <c r="K11" s="52">
        <v>355.44433550000002</v>
      </c>
      <c r="L11" s="26">
        <v>817.28579200000001</v>
      </c>
      <c r="M11" s="26">
        <v>1110.928126</v>
      </c>
      <c r="N11" s="26">
        <v>1277.049804</v>
      </c>
      <c r="O11" s="15">
        <v>1387.3557110000002</v>
      </c>
      <c r="P11" s="26">
        <v>1393.2749980000001</v>
      </c>
      <c r="Q11" s="26">
        <v>1564.33123</v>
      </c>
      <c r="R11" s="166">
        <v>1493.8967990000001</v>
      </c>
      <c r="S11" s="166">
        <v>1340.9385600000001</v>
      </c>
      <c r="T11" s="166">
        <v>1355.2624020000001</v>
      </c>
      <c r="U11" s="53">
        <f t="shared" si="0"/>
        <v>9022.3726134999997</v>
      </c>
    </row>
    <row r="12" spans="1:21" x14ac:dyDescent="0.2">
      <c r="B12" s="1" t="s">
        <v>36</v>
      </c>
      <c r="C12" s="52">
        <v>16.681735499999998</v>
      </c>
      <c r="D12" s="53">
        <v>55.8151425</v>
      </c>
      <c r="E12" s="53">
        <v>73.294697999999997</v>
      </c>
      <c r="F12" s="53">
        <v>78.851881500000005</v>
      </c>
      <c r="G12" s="53">
        <v>132.74589399999999</v>
      </c>
      <c r="H12" s="53">
        <v>132.73763149999999</v>
      </c>
      <c r="I12" s="53">
        <v>173.202215</v>
      </c>
      <c r="J12" s="53">
        <v>236.64781249999999</v>
      </c>
      <c r="K12" s="52">
        <v>295.29070000000002</v>
      </c>
      <c r="L12" s="26">
        <v>553.56692399999997</v>
      </c>
      <c r="M12" s="26">
        <v>791.468028</v>
      </c>
      <c r="N12" s="26">
        <v>892.65354500000001</v>
      </c>
      <c r="O12" s="15">
        <v>831.88843599999996</v>
      </c>
      <c r="P12" s="26">
        <v>835.37235499999997</v>
      </c>
      <c r="Q12" s="26">
        <v>993.82261300000005</v>
      </c>
      <c r="R12" s="166">
        <v>1120.6827290000001</v>
      </c>
      <c r="S12" s="166">
        <v>1015.306584</v>
      </c>
      <c r="T12" s="166">
        <v>1062.756457</v>
      </c>
      <c r="U12" s="53">
        <f t="shared" si="0"/>
        <v>6382.8339045000012</v>
      </c>
    </row>
    <row r="13" spans="1:21" x14ac:dyDescent="0.2">
      <c r="B13" s="1" t="s">
        <v>34</v>
      </c>
      <c r="C13" s="52">
        <v>14.3380595</v>
      </c>
      <c r="D13" s="53">
        <v>79.978905499999996</v>
      </c>
      <c r="E13" s="53">
        <v>88.112409999999997</v>
      </c>
      <c r="F13" s="53">
        <v>86.950682</v>
      </c>
      <c r="G13" s="53">
        <v>163.49404749999999</v>
      </c>
      <c r="H13" s="53">
        <v>175.6524905</v>
      </c>
      <c r="I13" s="53">
        <v>225.70873449999999</v>
      </c>
      <c r="J13" s="53">
        <v>235.93372600000001</v>
      </c>
      <c r="K13" s="52">
        <v>254.68049199999999</v>
      </c>
      <c r="L13" s="26">
        <v>426.13909999999998</v>
      </c>
      <c r="M13" s="26">
        <v>525.028549</v>
      </c>
      <c r="N13" s="26">
        <v>570.146299</v>
      </c>
      <c r="O13" s="15">
        <v>600.29222900000002</v>
      </c>
      <c r="P13" s="26">
        <v>612.04955399999994</v>
      </c>
      <c r="Q13" s="26">
        <v>647.65988600000003</v>
      </c>
      <c r="R13" s="166">
        <v>1094.3593129999999</v>
      </c>
      <c r="S13" s="166">
        <v>829.50369699999999</v>
      </c>
      <c r="T13" s="166">
        <v>740.46469500000001</v>
      </c>
      <c r="U13" s="53">
        <f t="shared" si="0"/>
        <v>5200.2322485000004</v>
      </c>
    </row>
    <row r="14" spans="1:21" x14ac:dyDescent="0.2">
      <c r="B14" s="1" t="s">
        <v>44</v>
      </c>
      <c r="C14" s="52">
        <v>7.3050000000000003E-4</v>
      </c>
      <c r="D14" s="53">
        <v>2.3061419999999999</v>
      </c>
      <c r="E14" s="53">
        <v>3.2342585000000001</v>
      </c>
      <c r="F14" s="53">
        <v>5.5193490000000001</v>
      </c>
      <c r="G14" s="53">
        <v>28.577680999999998</v>
      </c>
      <c r="H14" s="53">
        <v>34.4054255</v>
      </c>
      <c r="I14" s="53">
        <v>49.028021000000003</v>
      </c>
      <c r="J14" s="53">
        <v>53.989701500000002</v>
      </c>
      <c r="K14" s="52">
        <v>62.173949999999998</v>
      </c>
      <c r="L14" s="26">
        <v>107.66329399999999</v>
      </c>
      <c r="M14" s="26">
        <v>181.078148</v>
      </c>
      <c r="N14" s="26">
        <v>181.15759299999999</v>
      </c>
      <c r="O14" s="15">
        <v>196.41205800000003</v>
      </c>
      <c r="P14" s="26">
        <v>199.65764999999999</v>
      </c>
      <c r="Q14" s="26">
        <v>220.31426200000001</v>
      </c>
      <c r="R14" s="166">
        <v>254.09697499999999</v>
      </c>
      <c r="S14" s="166">
        <v>272.65006799999998</v>
      </c>
      <c r="T14" s="166">
        <v>307.61318899999998</v>
      </c>
      <c r="U14" s="53">
        <f t="shared" si="0"/>
        <v>1383.2031810000001</v>
      </c>
    </row>
    <row r="15" spans="1:21" x14ac:dyDescent="0.2">
      <c r="B15" s="1" t="s">
        <v>792</v>
      </c>
      <c r="C15" s="52">
        <v>4.2091000000000003E-2</v>
      </c>
      <c r="D15" s="53">
        <v>4.89147</v>
      </c>
      <c r="E15" s="53">
        <v>9.0308539999999997</v>
      </c>
      <c r="F15" s="53">
        <v>14.989979999999999</v>
      </c>
      <c r="G15" s="53">
        <v>63.166260999999999</v>
      </c>
      <c r="H15" s="53">
        <v>76.862948000000003</v>
      </c>
      <c r="I15" s="53">
        <v>107.34587399999999</v>
      </c>
      <c r="J15" s="53">
        <v>116.65310599999999</v>
      </c>
      <c r="K15" s="52">
        <v>137.25351599999999</v>
      </c>
      <c r="L15" s="26">
        <v>123.893131</v>
      </c>
      <c r="M15" s="26">
        <v>209.64100099999999</v>
      </c>
      <c r="N15" s="26">
        <v>214.06386800000001</v>
      </c>
      <c r="O15" s="180" t="s">
        <v>28</v>
      </c>
      <c r="P15" s="26">
        <v>236.60602600000001</v>
      </c>
      <c r="Q15" s="26">
        <v>263.17217699999998</v>
      </c>
      <c r="R15" s="166">
        <v>303.49665900000002</v>
      </c>
      <c r="S15" s="166">
        <v>329.06971700000003</v>
      </c>
      <c r="T15" s="166">
        <v>364.65983499999999</v>
      </c>
      <c r="U15" s="53">
        <f t="shared" si="0"/>
        <v>1881.1089619999998</v>
      </c>
    </row>
    <row r="16" spans="1:21" x14ac:dyDescent="0.2">
      <c r="B16" s="1" t="s">
        <v>793</v>
      </c>
      <c r="C16" s="52">
        <v>0</v>
      </c>
      <c r="D16" s="53">
        <v>9.0495999999999993E-2</v>
      </c>
      <c r="E16" s="53">
        <v>1.2039869999999999</v>
      </c>
      <c r="F16" s="53">
        <v>0.63590199999999997</v>
      </c>
      <c r="G16" s="53">
        <v>1.8629450000000001</v>
      </c>
      <c r="H16" s="53">
        <v>3.20228</v>
      </c>
      <c r="I16" s="53">
        <v>3.3843239999999999</v>
      </c>
      <c r="J16" s="53">
        <v>2.9358439999999999</v>
      </c>
      <c r="K16" s="52">
        <v>5.5655669999999997</v>
      </c>
      <c r="L16" s="26">
        <v>9.5479210000000005</v>
      </c>
      <c r="M16" s="26">
        <v>17.279250000000001</v>
      </c>
      <c r="N16" s="26">
        <v>21.945436999999998</v>
      </c>
      <c r="O16" s="180" t="s">
        <v>28</v>
      </c>
      <c r="P16" s="26">
        <v>24.60971</v>
      </c>
      <c r="Q16" s="26">
        <v>27.722332000000002</v>
      </c>
      <c r="R16" s="166">
        <v>36.864333999999999</v>
      </c>
      <c r="S16" s="166">
        <v>47.719773000000004</v>
      </c>
      <c r="T16" s="166">
        <v>46.364640000000001</v>
      </c>
      <c r="U16" s="53">
        <f t="shared" si="0"/>
        <v>156.85032899999999</v>
      </c>
    </row>
    <row r="17" spans="1:21" x14ac:dyDescent="0.2">
      <c r="B17" s="1" t="s">
        <v>794</v>
      </c>
      <c r="C17" s="52">
        <v>0</v>
      </c>
      <c r="D17" s="53">
        <v>0</v>
      </c>
      <c r="E17" s="53">
        <v>0</v>
      </c>
      <c r="F17" s="53">
        <v>1.9289999999999999E-3</v>
      </c>
      <c r="G17" s="53">
        <v>2.8080000000000002E-3</v>
      </c>
      <c r="H17" s="53">
        <v>4.5800000000000002E-4</v>
      </c>
      <c r="I17" s="53">
        <v>4.1700000000000001E-3</v>
      </c>
      <c r="J17" s="53">
        <v>8.0079999999999995E-3</v>
      </c>
      <c r="K17" s="52">
        <v>6.6740000000000002E-3</v>
      </c>
      <c r="L17" s="26">
        <v>6.5200000000000002E-4</v>
      </c>
      <c r="M17" s="26">
        <v>8.5009999999999999E-3</v>
      </c>
      <c r="N17" s="26">
        <v>8.6219999999999995E-3</v>
      </c>
      <c r="O17" s="180" t="s">
        <v>28</v>
      </c>
      <c r="P17" s="26">
        <v>2.3E-3</v>
      </c>
      <c r="Q17" s="26">
        <v>4.0489999999999996E-3</v>
      </c>
      <c r="R17" s="166">
        <v>9.4809999999999998E-3</v>
      </c>
      <c r="S17" s="166">
        <v>7.7470000000000004E-3</v>
      </c>
      <c r="T17" s="166">
        <v>3.7080000000000002E-2</v>
      </c>
      <c r="U17" s="53">
        <f t="shared" si="0"/>
        <v>5.7651999999999995E-2</v>
      </c>
    </row>
    <row r="18" spans="1:21" x14ac:dyDescent="0.2">
      <c r="B18" s="1" t="s">
        <v>795</v>
      </c>
      <c r="C18" s="52">
        <v>0</v>
      </c>
      <c r="D18" s="53">
        <v>1.2E-5</v>
      </c>
      <c r="E18" s="53">
        <v>0</v>
      </c>
      <c r="F18" s="53">
        <v>1.2999999999999999E-5</v>
      </c>
      <c r="G18" s="53">
        <v>0</v>
      </c>
      <c r="H18" s="53">
        <v>0</v>
      </c>
      <c r="I18" s="53">
        <v>0</v>
      </c>
      <c r="J18" s="53">
        <v>0</v>
      </c>
      <c r="K18" s="52">
        <v>0</v>
      </c>
      <c r="L18" s="26">
        <v>0</v>
      </c>
      <c r="M18" s="26">
        <v>7.4999999999999993E-5</v>
      </c>
      <c r="N18" s="26">
        <v>0</v>
      </c>
      <c r="O18" s="180" t="s">
        <v>28</v>
      </c>
      <c r="P18" s="26">
        <v>0</v>
      </c>
      <c r="Q18" s="26">
        <v>6.4700000000000001E-4</v>
      </c>
      <c r="R18" s="166">
        <v>0</v>
      </c>
      <c r="S18" s="166">
        <v>0</v>
      </c>
      <c r="T18" s="166">
        <v>0</v>
      </c>
      <c r="U18" s="53">
        <f t="shared" si="0"/>
        <v>7.4700000000000005E-4</v>
      </c>
    </row>
    <row r="19" spans="1:21" x14ac:dyDescent="0.2">
      <c r="B19" s="1" t="s">
        <v>796</v>
      </c>
      <c r="C19" s="52">
        <v>0</v>
      </c>
      <c r="D19" s="53">
        <v>0</v>
      </c>
      <c r="E19" s="53">
        <v>7.2099999999999996E-4</v>
      </c>
      <c r="F19" s="53">
        <v>5.208E-3</v>
      </c>
      <c r="G19" s="53">
        <v>3.1199999999999999E-3</v>
      </c>
      <c r="H19" s="53">
        <v>2.2873999999999999E-2</v>
      </c>
      <c r="I19" s="53">
        <v>7.8452999999999995E-2</v>
      </c>
      <c r="J19" s="53">
        <v>4.2029999999999998E-2</v>
      </c>
      <c r="K19" s="52">
        <v>0.14488400000000001</v>
      </c>
      <c r="L19" s="26">
        <v>1.5134999999999999E-2</v>
      </c>
      <c r="M19" s="26">
        <v>0.43495200000000001</v>
      </c>
      <c r="N19" s="26">
        <v>4.9170000000000004E-3</v>
      </c>
      <c r="O19" s="180" t="s">
        <v>28</v>
      </c>
      <c r="P19" s="26">
        <v>0.11094999999999999</v>
      </c>
      <c r="Q19" s="26">
        <v>0.52394099999999999</v>
      </c>
      <c r="R19" s="166">
        <v>0.63003200000000004</v>
      </c>
      <c r="S19" s="166">
        <v>0.66328100000000001</v>
      </c>
      <c r="T19" s="166">
        <v>0.55488899999999997</v>
      </c>
      <c r="U19" s="53">
        <f t="shared" si="0"/>
        <v>2.017217</v>
      </c>
    </row>
    <row r="20" spans="1:21" x14ac:dyDescent="0.2">
      <c r="B20" s="1" t="s">
        <v>797</v>
      </c>
      <c r="C20" s="52">
        <v>0</v>
      </c>
      <c r="D20" s="53">
        <v>0</v>
      </c>
      <c r="E20" s="53">
        <v>0</v>
      </c>
      <c r="F20" s="53">
        <v>0</v>
      </c>
      <c r="G20" s="53">
        <v>1.1299999999999999E-3</v>
      </c>
      <c r="H20" s="53">
        <v>3.4999999999999997E-5</v>
      </c>
      <c r="I20" s="53">
        <v>5.1700000000000001E-3</v>
      </c>
      <c r="J20" s="53">
        <v>2.61E-4</v>
      </c>
      <c r="K20" s="52">
        <v>0</v>
      </c>
      <c r="L20" s="26">
        <v>0</v>
      </c>
      <c r="M20" s="26">
        <v>0</v>
      </c>
      <c r="N20" s="26">
        <v>1.5544000000000001E-2</v>
      </c>
      <c r="O20" s="180" t="s">
        <v>28</v>
      </c>
      <c r="P20" s="26">
        <v>0</v>
      </c>
      <c r="Q20" s="26">
        <v>3.0660000000000001E-3</v>
      </c>
      <c r="R20" s="166">
        <v>0</v>
      </c>
      <c r="S20" s="166">
        <v>0</v>
      </c>
      <c r="T20" s="166">
        <v>0</v>
      </c>
      <c r="U20" s="53">
        <f t="shared" si="0"/>
        <v>2.5205999999999999E-2</v>
      </c>
    </row>
    <row r="21" spans="1:21" x14ac:dyDescent="0.2">
      <c r="B21" s="1" t="s">
        <v>798</v>
      </c>
      <c r="C21" s="52">
        <v>2.4000000000000001E-5</v>
      </c>
      <c r="D21" s="53">
        <v>0</v>
      </c>
      <c r="E21" s="53">
        <v>0</v>
      </c>
      <c r="F21" s="53">
        <v>1.9999999999999999E-6</v>
      </c>
      <c r="G21" s="53">
        <v>0</v>
      </c>
      <c r="H21" s="53">
        <v>0</v>
      </c>
      <c r="I21" s="53">
        <v>9.3999999999999994E-5</v>
      </c>
      <c r="J21" s="53">
        <v>1.1400000000000001E-4</v>
      </c>
      <c r="K21" s="52">
        <v>0</v>
      </c>
      <c r="L21" s="26">
        <v>4.3750000000000004E-3</v>
      </c>
      <c r="M21" s="26">
        <v>1.089E-2</v>
      </c>
      <c r="N21" s="26">
        <v>0.363182</v>
      </c>
      <c r="O21" s="180" t="s">
        <v>28</v>
      </c>
      <c r="P21" s="26">
        <v>3.1958229999999999</v>
      </c>
      <c r="Q21" s="26">
        <v>4.9575180000000003</v>
      </c>
      <c r="R21" s="166">
        <v>6.2521999999999994E-2</v>
      </c>
      <c r="S21" s="166">
        <v>1.8270000000000002E-2</v>
      </c>
      <c r="T21" s="166">
        <v>7.0020000000000004E-3</v>
      </c>
      <c r="U21" s="53">
        <f t="shared" si="0"/>
        <v>8.5945439999999991</v>
      </c>
    </row>
    <row r="22" spans="1:21" x14ac:dyDescent="0.2">
      <c r="B22" s="1" t="s">
        <v>799</v>
      </c>
      <c r="C22" s="52">
        <v>2.4000000000000001E-5</v>
      </c>
      <c r="D22" s="53">
        <v>9.0507999999999991E-2</v>
      </c>
      <c r="E22" s="53">
        <v>1.2047079999999999</v>
      </c>
      <c r="F22" s="53">
        <v>0.6430539999999999</v>
      </c>
      <c r="G22" s="53">
        <v>1.8700030000000001</v>
      </c>
      <c r="H22" s="53">
        <v>3.2256469999999999</v>
      </c>
      <c r="I22" s="53">
        <v>3.4722109999999997</v>
      </c>
      <c r="J22" s="53">
        <v>2.9862569999999997</v>
      </c>
      <c r="K22" s="52">
        <v>5.7171250000000002</v>
      </c>
      <c r="L22" s="26">
        <v>9.5680830000000014</v>
      </c>
      <c r="M22" s="26">
        <v>17.733667999999998</v>
      </c>
      <c r="N22" s="26">
        <v>22.337701999999993</v>
      </c>
      <c r="O22" s="180" t="s">
        <v>28</v>
      </c>
      <c r="P22" s="26">
        <v>27.918783000000001</v>
      </c>
      <c r="Q22" s="26">
        <v>33.211553000000002</v>
      </c>
      <c r="R22" s="166">
        <v>37.566369000000002</v>
      </c>
      <c r="S22" s="166">
        <v>48.409071000000004</v>
      </c>
      <c r="T22" s="166">
        <v>46.963611000000007</v>
      </c>
      <c r="U22" s="53">
        <f t="shared" si="0"/>
        <v>167.54569499999999</v>
      </c>
    </row>
    <row r="23" spans="1:21" x14ac:dyDescent="0.2">
      <c r="B23" s="35" t="s">
        <v>79</v>
      </c>
      <c r="C23" s="52">
        <f t="shared" ref="C23:K23" si="1">SUM(C9:C14)</f>
        <v>142.54883800000002</v>
      </c>
      <c r="D23" s="53">
        <f t="shared" si="1"/>
        <v>483.11872849999997</v>
      </c>
      <c r="E23" s="53">
        <f t="shared" si="1"/>
        <v>577.673812</v>
      </c>
      <c r="F23" s="53">
        <f t="shared" si="1"/>
        <v>761.66770400000007</v>
      </c>
      <c r="G23" s="53">
        <f t="shared" si="1"/>
        <v>1648.983821</v>
      </c>
      <c r="H23" s="53">
        <f t="shared" si="1"/>
        <v>2207.1258869999997</v>
      </c>
      <c r="I23" s="53">
        <f t="shared" si="1"/>
        <v>2988.7915349999998</v>
      </c>
      <c r="J23" s="53">
        <f t="shared" si="1"/>
        <v>3654.4590920000005</v>
      </c>
      <c r="K23" s="52">
        <f t="shared" si="1"/>
        <v>3941.2358354999997</v>
      </c>
      <c r="L23" s="52">
        <f t="shared" ref="L23:Q23" si="2">SUM(L9:L14)</f>
        <v>7313.029516999999</v>
      </c>
      <c r="M23" s="52">
        <f t="shared" si="2"/>
        <v>9702.039259000001</v>
      </c>
      <c r="N23" s="52">
        <f t="shared" si="2"/>
        <v>10714.025642999999</v>
      </c>
      <c r="O23" s="175">
        <f t="shared" si="2"/>
        <v>6803.0850069999997</v>
      </c>
      <c r="P23" s="52">
        <f t="shared" si="2"/>
        <v>11032.840638999998</v>
      </c>
      <c r="Q23" s="52">
        <f t="shared" si="2"/>
        <v>11412.18723</v>
      </c>
      <c r="R23" s="17">
        <v>12132.292595999999</v>
      </c>
      <c r="S23" s="17">
        <v>11272.212638000001</v>
      </c>
      <c r="T23" s="17">
        <v>11084.368044999999</v>
      </c>
      <c r="U23" s="53">
        <f t="shared" si="0"/>
        <v>78712.020137</v>
      </c>
    </row>
    <row r="24" spans="1:21" x14ac:dyDescent="0.2">
      <c r="B24" s="35" t="s">
        <v>80</v>
      </c>
      <c r="C24" s="52">
        <f>+C25-C23</f>
        <v>99.412604499999986</v>
      </c>
      <c r="D24" s="52">
        <f t="shared" ref="D24:Q24" si="3">+D25-D23</f>
        <v>338.26239199999998</v>
      </c>
      <c r="E24" s="52">
        <f t="shared" si="3"/>
        <v>387.77611650000006</v>
      </c>
      <c r="F24" s="52">
        <f t="shared" si="3"/>
        <v>415.94586049999987</v>
      </c>
      <c r="G24" s="52">
        <f t="shared" si="3"/>
        <v>622.34079050000014</v>
      </c>
      <c r="H24" s="52">
        <f t="shared" si="3"/>
        <v>717.17165200000045</v>
      </c>
      <c r="I24" s="52">
        <f t="shared" si="3"/>
        <v>825.79564400000027</v>
      </c>
      <c r="J24" s="52">
        <f t="shared" si="3"/>
        <v>899.1025339999992</v>
      </c>
      <c r="K24" s="52">
        <f t="shared" si="3"/>
        <v>948.7919725000047</v>
      </c>
      <c r="L24" s="52">
        <f t="shared" si="3"/>
        <v>1708.9093360000024</v>
      </c>
      <c r="M24" s="52">
        <f t="shared" si="3"/>
        <v>2306.7465430000047</v>
      </c>
      <c r="N24" s="52">
        <f t="shared" si="3"/>
        <v>2655.3586900000009</v>
      </c>
      <c r="O24" s="175">
        <f t="shared" si="3"/>
        <v>2634.0695640000013</v>
      </c>
      <c r="P24" s="52">
        <f t="shared" si="3"/>
        <v>2663.1489269999984</v>
      </c>
      <c r="Q24" s="52">
        <f t="shared" si="3"/>
        <v>2932.4220889999997</v>
      </c>
      <c r="R24" s="17">
        <v>3207.3914560000012</v>
      </c>
      <c r="S24" s="17">
        <v>2980.9989709999991</v>
      </c>
      <c r="T24" s="17">
        <v>3094.9903960000011</v>
      </c>
      <c r="U24" s="53">
        <f t="shared" si="0"/>
        <v>20728.57660750001</v>
      </c>
    </row>
    <row r="25" spans="1:21" x14ac:dyDescent="0.2">
      <c r="B25" s="35" t="s">
        <v>755</v>
      </c>
      <c r="C25" s="52">
        <v>241.9614425</v>
      </c>
      <c r="D25" s="53">
        <v>821.38112049999995</v>
      </c>
      <c r="E25" s="53">
        <v>965.44992850000006</v>
      </c>
      <c r="F25" s="53">
        <v>1177.6135644999999</v>
      </c>
      <c r="G25" s="53">
        <v>2271.3246115000002</v>
      </c>
      <c r="H25" s="53">
        <v>2924.2975390000001</v>
      </c>
      <c r="I25" s="53">
        <v>3814.5871790000001</v>
      </c>
      <c r="J25" s="53">
        <v>4553.5616259999997</v>
      </c>
      <c r="K25" s="52">
        <v>4890.0278080000044</v>
      </c>
      <c r="L25" s="26">
        <v>9021.9388530000015</v>
      </c>
      <c r="M25" s="52">
        <v>12008.785802000006</v>
      </c>
      <c r="N25" s="52">
        <v>13369.384333</v>
      </c>
      <c r="O25" s="175">
        <v>9437.1545710000009</v>
      </c>
      <c r="P25" s="52">
        <v>13695.989565999997</v>
      </c>
      <c r="Q25" s="52">
        <v>14344.609318999999</v>
      </c>
      <c r="R25" s="166">
        <v>15339.684052000001</v>
      </c>
      <c r="S25" s="166">
        <v>14253.211609</v>
      </c>
      <c r="T25" s="166">
        <v>14179.358441</v>
      </c>
      <c r="U25" s="53">
        <f t="shared" si="0"/>
        <v>99440.596744499999</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30</v>
      </c>
      <c r="C28" s="37">
        <f>IFERROR(C9/C$25*100,"--")</f>
        <v>3.4471194723514675</v>
      </c>
      <c r="D28" s="37">
        <f t="shared" ref="D28:U28" si="4">IFERROR(D9/D$25*100,"--")</f>
        <v>7.6369861607989087</v>
      </c>
      <c r="E28" s="37">
        <f t="shared" si="4"/>
        <v>8.887724776500411</v>
      </c>
      <c r="F28" s="37">
        <f t="shared" si="4"/>
        <v>15.876063433370888</v>
      </c>
      <c r="G28" s="37">
        <f t="shared" si="4"/>
        <v>26.259366471889255</v>
      </c>
      <c r="H28" s="37">
        <f t="shared" si="4"/>
        <v>31.457837351755195</v>
      </c>
      <c r="I28" s="37">
        <f t="shared" si="4"/>
        <v>34.249514762499025</v>
      </c>
      <c r="J28" s="37">
        <f t="shared" si="4"/>
        <v>36.470675284542644</v>
      </c>
      <c r="K28" s="37">
        <f t="shared" si="4"/>
        <v>35.164010840324416</v>
      </c>
      <c r="L28" s="37">
        <f t="shared" si="4"/>
        <v>34.341506736877896</v>
      </c>
      <c r="M28" s="37">
        <f t="shared" si="4"/>
        <v>33.350603391834881</v>
      </c>
      <c r="N28" s="37">
        <f t="shared" si="4"/>
        <v>31.375288147309483</v>
      </c>
      <c r="O28" s="37">
        <f t="shared" si="4"/>
        <v>0</v>
      </c>
      <c r="P28" s="37">
        <f t="shared" si="4"/>
        <v>30.532029809520967</v>
      </c>
      <c r="Q28" s="37">
        <f t="shared" si="4"/>
        <v>30.126271164987457</v>
      </c>
      <c r="R28" s="37">
        <f t="shared" si="4"/>
        <v>28.368392251420797</v>
      </c>
      <c r="S28" s="37">
        <f t="shared" si="4"/>
        <v>29.372639892306534</v>
      </c>
      <c r="T28" s="37">
        <f t="shared" si="4"/>
        <v>27.310210438032328</v>
      </c>
      <c r="U28" s="37">
        <f t="shared" si="4"/>
        <v>30.872350385606445</v>
      </c>
    </row>
    <row r="29" spans="1:21" x14ac:dyDescent="0.2">
      <c r="B29" s="1" t="s">
        <v>29</v>
      </c>
      <c r="C29" s="37">
        <f t="shared" ref="C29:U29" si="5">IFERROR(C10/C$25*100,"--")</f>
        <v>38.553744776918329</v>
      </c>
      <c r="D29" s="37">
        <f t="shared" si="5"/>
        <v>28.371810744583581</v>
      </c>
      <c r="E29" s="37">
        <f t="shared" si="5"/>
        <v>28.357127119513791</v>
      </c>
      <c r="F29" s="37">
        <f t="shared" si="5"/>
        <v>28.10419920226726</v>
      </c>
      <c r="G29" s="37">
        <f t="shared" si="5"/>
        <v>26.915665022282525</v>
      </c>
      <c r="H29" s="37">
        <f t="shared" si="5"/>
        <v>26.575894232218207</v>
      </c>
      <c r="I29" s="37">
        <f t="shared" si="5"/>
        <v>26.301061266163295</v>
      </c>
      <c r="J29" s="37">
        <f t="shared" si="5"/>
        <v>25.403883180036274</v>
      </c>
      <c r="K29" s="37">
        <f t="shared" si="5"/>
        <v>25.646407315890645</v>
      </c>
      <c r="L29" s="37">
        <f t="shared" si="5"/>
        <v>25.605412601880328</v>
      </c>
      <c r="M29" s="37">
        <f t="shared" si="5"/>
        <v>25.718952223176633</v>
      </c>
      <c r="N29" s="37">
        <f t="shared" si="5"/>
        <v>26.914743823454419</v>
      </c>
      <c r="O29" s="37">
        <f t="shared" si="5"/>
        <v>40.13006827966683</v>
      </c>
      <c r="P29" s="37">
        <f t="shared" si="5"/>
        <v>27.824367466373413</v>
      </c>
      <c r="Q29" s="37">
        <f t="shared" si="5"/>
        <v>25.546623519025658</v>
      </c>
      <c r="R29" s="37">
        <f t="shared" si="5"/>
        <v>24.887312053224807</v>
      </c>
      <c r="S29" s="37">
        <f t="shared" si="5"/>
        <v>25.448785224725135</v>
      </c>
      <c r="T29" s="37">
        <f t="shared" si="5"/>
        <v>26.417687997566574</v>
      </c>
      <c r="U29" s="37">
        <f t="shared" si="5"/>
        <v>26.170125269727286</v>
      </c>
    </row>
    <row r="30" spans="1:21" x14ac:dyDescent="0.2">
      <c r="B30" s="1" t="s">
        <v>31</v>
      </c>
      <c r="C30" s="37">
        <f t="shared" ref="C30:U30" si="6">IFERROR(C11/C$25*100,"--")</f>
        <v>4.092559292788974</v>
      </c>
      <c r="D30" s="37">
        <f t="shared" si="6"/>
        <v>5.9958864126339515</v>
      </c>
      <c r="E30" s="37">
        <f t="shared" si="6"/>
        <v>5.5364911138423683</v>
      </c>
      <c r="F30" s="37">
        <f t="shared" si="6"/>
        <v>6.1504261825272142</v>
      </c>
      <c r="G30" s="37">
        <f t="shared" si="6"/>
        <v>5.1242618695148145</v>
      </c>
      <c r="H30" s="37">
        <f t="shared" si="6"/>
        <v>5.7193685926088653</v>
      </c>
      <c r="I30" s="37">
        <f t="shared" si="6"/>
        <v>6.0582716728100232</v>
      </c>
      <c r="J30" s="37">
        <f t="shared" si="6"/>
        <v>6.8164598833519774</v>
      </c>
      <c r="K30" s="37">
        <f t="shared" si="6"/>
        <v>7.2687589816667089</v>
      </c>
      <c r="L30" s="37">
        <f t="shared" si="6"/>
        <v>9.0588708848124568</v>
      </c>
      <c r="M30" s="37">
        <f t="shared" si="6"/>
        <v>9.2509612904826746</v>
      </c>
      <c r="N30" s="37">
        <f t="shared" si="6"/>
        <v>9.552046468196929</v>
      </c>
      <c r="O30" s="37">
        <f t="shared" si="6"/>
        <v>14.700995947054729</v>
      </c>
      <c r="P30" s="37">
        <f t="shared" si="6"/>
        <v>10.1728684246283</v>
      </c>
      <c r="Q30" s="37">
        <f t="shared" si="6"/>
        <v>10.905359603819825</v>
      </c>
      <c r="R30" s="37">
        <f t="shared" si="6"/>
        <v>9.7387716326870812</v>
      </c>
      <c r="S30" s="37">
        <f t="shared" si="6"/>
        <v>9.407974825500256</v>
      </c>
      <c r="T30" s="37">
        <f t="shared" si="6"/>
        <v>9.5579952198769575</v>
      </c>
      <c r="U30" s="37">
        <f t="shared" si="6"/>
        <v>9.0731279868340309</v>
      </c>
    </row>
    <row r="31" spans="1:21" x14ac:dyDescent="0.2">
      <c r="B31" s="1" t="s">
        <v>36</v>
      </c>
      <c r="C31" s="37">
        <f t="shared" ref="C31:U31" si="7">IFERROR(C12/C$25*100,"--")</f>
        <v>6.8943776031588158</v>
      </c>
      <c r="D31" s="37">
        <f t="shared" si="7"/>
        <v>6.7952794515198507</v>
      </c>
      <c r="E31" s="37">
        <f t="shared" si="7"/>
        <v>7.5917658530335679</v>
      </c>
      <c r="F31" s="37">
        <f t="shared" si="7"/>
        <v>6.6959046564209315</v>
      </c>
      <c r="G31" s="37">
        <f t="shared" si="7"/>
        <v>5.844426346101784</v>
      </c>
      <c r="H31" s="37">
        <f t="shared" si="7"/>
        <v>4.5391287900680339</v>
      </c>
      <c r="I31" s="37">
        <f t="shared" si="7"/>
        <v>4.540523177803089</v>
      </c>
      <c r="J31" s="37">
        <f t="shared" si="7"/>
        <v>5.1969827562843216</v>
      </c>
      <c r="K31" s="37">
        <f t="shared" si="7"/>
        <v>6.0386302817523729</v>
      </c>
      <c r="L31" s="37">
        <f t="shared" si="7"/>
        <v>6.1357866975115467</v>
      </c>
      <c r="M31" s="37">
        <f t="shared" si="7"/>
        <v>6.5907414875214512</v>
      </c>
      <c r="N31" s="37">
        <f t="shared" si="7"/>
        <v>6.6768485576156262</v>
      </c>
      <c r="O31" s="37">
        <f t="shared" si="7"/>
        <v>8.8150345503120171</v>
      </c>
      <c r="P31" s="37">
        <f t="shared" si="7"/>
        <v>6.099393920931381</v>
      </c>
      <c r="Q31" s="37">
        <f t="shared" si="7"/>
        <v>6.9281957486541161</v>
      </c>
      <c r="R31" s="37">
        <f t="shared" si="7"/>
        <v>7.3057745205246567</v>
      </c>
      <c r="S31" s="37">
        <f t="shared" si="7"/>
        <v>7.1233530508934439</v>
      </c>
      <c r="T31" s="37">
        <f t="shared" si="7"/>
        <v>7.4950955039475602</v>
      </c>
      <c r="U31" s="37">
        <f t="shared" si="7"/>
        <v>6.4187405480881043</v>
      </c>
    </row>
    <row r="32" spans="1:21" x14ac:dyDescent="0.2">
      <c r="B32" s="1" t="s">
        <v>34</v>
      </c>
      <c r="C32" s="37">
        <f t="shared" ref="C32:U32" si="8">IFERROR(C13/C$25*100,"--")</f>
        <v>5.9257621180697004</v>
      </c>
      <c r="D32" s="37">
        <f t="shared" si="8"/>
        <v>9.737124886838691</v>
      </c>
      <c r="E32" s="37">
        <f t="shared" si="8"/>
        <v>9.1265644544506266</v>
      </c>
      <c r="F32" s="37">
        <f t="shared" si="8"/>
        <v>7.3836345488189226</v>
      </c>
      <c r="G32" s="37">
        <f t="shared" si="8"/>
        <v>7.1981805978858864</v>
      </c>
      <c r="H32" s="37">
        <f t="shared" si="8"/>
        <v>6.006655894532078</v>
      </c>
      <c r="I32" s="37">
        <f t="shared" si="8"/>
        <v>5.9169898054124399</v>
      </c>
      <c r="J32" s="37">
        <f t="shared" si="8"/>
        <v>5.1813008229176436</v>
      </c>
      <c r="K32" s="37">
        <f t="shared" si="8"/>
        <v>5.2081604031647206</v>
      </c>
      <c r="L32" s="37">
        <f t="shared" si="8"/>
        <v>4.7233649766790311</v>
      </c>
      <c r="M32" s="37">
        <f t="shared" si="8"/>
        <v>4.3720369207731142</v>
      </c>
      <c r="N32" s="37">
        <f t="shared" si="8"/>
        <v>4.264566600817159</v>
      </c>
      <c r="O32" s="37">
        <f t="shared" si="8"/>
        <v>6.3609451819796838</v>
      </c>
      <c r="P32" s="37">
        <f t="shared" si="8"/>
        <v>4.468823162069282</v>
      </c>
      <c r="Q32" s="37">
        <f t="shared" si="8"/>
        <v>4.5150054044493846</v>
      </c>
      <c r="R32" s="37">
        <f t="shared" si="8"/>
        <v>7.1341711425752381</v>
      </c>
      <c r="S32" s="37">
        <f t="shared" si="8"/>
        <v>5.8197669392364944</v>
      </c>
      <c r="T32" s="37">
        <f t="shared" si="8"/>
        <v>5.2221311569282722</v>
      </c>
      <c r="U32" s="37">
        <f t="shared" si="8"/>
        <v>5.229486164349292</v>
      </c>
    </row>
    <row r="33" spans="1:21" x14ac:dyDescent="0.2">
      <c r="B33" s="1" t="s">
        <v>44</v>
      </c>
      <c r="C33" s="37">
        <f t="shared" ref="C33:U33" si="9">IFERROR(C14/C$25*100,"--")</f>
        <v>3.0190760662207573E-4</v>
      </c>
      <c r="D33" s="37">
        <f t="shared" si="9"/>
        <v>0.28076394044657127</v>
      </c>
      <c r="E33" s="37">
        <f t="shared" si="9"/>
        <v>0.33500012838832582</v>
      </c>
      <c r="F33" s="37">
        <f t="shared" si="9"/>
        <v>0.46868931934759489</v>
      </c>
      <c r="G33" s="37">
        <f t="shared" si="9"/>
        <v>1.2581944850730551</v>
      </c>
      <c r="H33" s="37">
        <f t="shared" si="9"/>
        <v>1.1765364174182276</v>
      </c>
      <c r="I33" s="37">
        <f t="shared" si="9"/>
        <v>1.2852772449377543</v>
      </c>
      <c r="J33" s="37">
        <f t="shared" si="9"/>
        <v>1.185658742197069</v>
      </c>
      <c r="K33" s="37">
        <f t="shared" si="9"/>
        <v>1.2714436899169459</v>
      </c>
      <c r="L33" s="37">
        <f t="shared" si="9"/>
        <v>1.1933498525563546</v>
      </c>
      <c r="M33" s="37">
        <f t="shared" si="9"/>
        <v>1.5078805716548156</v>
      </c>
      <c r="N33" s="37">
        <f t="shared" si="9"/>
        <v>1.3550182154076009</v>
      </c>
      <c r="O33" s="37">
        <f t="shared" si="9"/>
        <v>2.0812635474210248</v>
      </c>
      <c r="P33" s="37">
        <f t="shared" si="9"/>
        <v>1.4577818494812953</v>
      </c>
      <c r="Q33" s="37">
        <f t="shared" si="9"/>
        <v>1.5358679842760521</v>
      </c>
      <c r="R33" s="37">
        <f t="shared" si="9"/>
        <v>1.6564681132847103</v>
      </c>
      <c r="S33" s="37">
        <f t="shared" si="9"/>
        <v>1.9129026880358582</v>
      </c>
      <c r="T33" s="37">
        <f t="shared" si="9"/>
        <v>2.16944363371567</v>
      </c>
      <c r="U33" s="37">
        <f t="shared" si="9"/>
        <v>1.3909843929778147</v>
      </c>
    </row>
    <row r="34" spans="1:21" x14ac:dyDescent="0.2">
      <c r="C34" s="37">
        <f t="shared" ref="C34:U34" si="10">IFERROR(C15/C$25*100,"--")</f>
        <v>1.7395746845078428E-2</v>
      </c>
      <c r="D34" s="37">
        <f t="shared" si="10"/>
        <v>0.595517705230723</v>
      </c>
      <c r="E34" s="37">
        <f t="shared" si="10"/>
        <v>0.93540366345368675</v>
      </c>
      <c r="F34" s="37">
        <f t="shared" si="10"/>
        <v>1.2729116283884314</v>
      </c>
      <c r="G34" s="37">
        <f t="shared" si="10"/>
        <v>2.7810318560447649</v>
      </c>
      <c r="H34" s="37">
        <f t="shared" si="10"/>
        <v>2.6284243301139676</v>
      </c>
      <c r="I34" s="37">
        <f t="shared" si="10"/>
        <v>2.8140888899055359</v>
      </c>
      <c r="J34" s="37">
        <f t="shared" si="10"/>
        <v>2.5617992152325821</v>
      </c>
      <c r="K34" s="37">
        <f t="shared" si="10"/>
        <v>2.8068044066222999</v>
      </c>
      <c r="L34" s="37">
        <f t="shared" si="10"/>
        <v>1.3732428585325946</v>
      </c>
      <c r="M34" s="37">
        <f t="shared" si="10"/>
        <v>1.7457302050061154</v>
      </c>
      <c r="N34" s="37">
        <f t="shared" si="10"/>
        <v>1.6011497812327871</v>
      </c>
      <c r="O34" s="37" t="str">
        <f t="shared" si="10"/>
        <v>--</v>
      </c>
      <c r="P34" s="37">
        <f t="shared" si="10"/>
        <v>1.7275569965924147</v>
      </c>
      <c r="Q34" s="37">
        <f t="shared" si="10"/>
        <v>1.8346416493296758</v>
      </c>
      <c r="R34" s="37">
        <f t="shared" si="10"/>
        <v>1.978506584432747</v>
      </c>
      <c r="S34" s="37">
        <f t="shared" si="10"/>
        <v>2.3087408369929294</v>
      </c>
      <c r="T34" s="37">
        <f t="shared" si="10"/>
        <v>2.5717654047419813</v>
      </c>
      <c r="U34" s="37">
        <f t="shared" si="10"/>
        <v>1.8916911438426609</v>
      </c>
    </row>
    <row r="35" spans="1:21" x14ac:dyDescent="0.2">
      <c r="C35" s="37">
        <f t="shared" ref="C35:U35" si="11">IFERROR(C16/C$25*100,"--")</f>
        <v>0</v>
      </c>
      <c r="D35" s="37">
        <f t="shared" si="11"/>
        <v>1.1017540790919603E-2</v>
      </c>
      <c r="E35" s="37">
        <f t="shared" si="11"/>
        <v>0.12470734778245933</v>
      </c>
      <c r="F35" s="37">
        <f t="shared" si="11"/>
        <v>5.3999208158747397E-2</v>
      </c>
      <c r="G35" s="37">
        <f t="shared" si="11"/>
        <v>8.2020200484231837E-2</v>
      </c>
      <c r="H35" s="37">
        <f t="shared" si="11"/>
        <v>0.10950595680817962</v>
      </c>
      <c r="I35" s="37">
        <f t="shared" si="11"/>
        <v>8.8720583412834869E-2</v>
      </c>
      <c r="J35" s="37">
        <f t="shared" si="11"/>
        <v>6.4473575656402021E-2</v>
      </c>
      <c r="K35" s="37">
        <f t="shared" si="11"/>
        <v>0.1138146288431085</v>
      </c>
      <c r="L35" s="37">
        <f t="shared" si="11"/>
        <v>0.10583003449225438</v>
      </c>
      <c r="M35" s="37">
        <f t="shared" si="11"/>
        <v>0.14388840208243389</v>
      </c>
      <c r="N35" s="37">
        <f t="shared" si="11"/>
        <v>0.16414695286926193</v>
      </c>
      <c r="O35" s="37" t="str">
        <f t="shared" si="11"/>
        <v>--</v>
      </c>
      <c r="P35" s="37">
        <f t="shared" si="11"/>
        <v>0.17968551948296663</v>
      </c>
      <c r="Q35" s="37">
        <f t="shared" si="11"/>
        <v>0.19325958193424397</v>
      </c>
      <c r="R35" s="37">
        <f t="shared" si="11"/>
        <v>0.24032003446116346</v>
      </c>
      <c r="S35" s="37">
        <f t="shared" si="11"/>
        <v>0.3348001440592378</v>
      </c>
      <c r="T35" s="37">
        <f t="shared" si="11"/>
        <v>0.32698686751535516</v>
      </c>
      <c r="U35" s="37">
        <f t="shared" si="11"/>
        <v>0.15773269080736416</v>
      </c>
    </row>
    <row r="36" spans="1:21" x14ac:dyDescent="0.2">
      <c r="C36" s="37">
        <f t="shared" ref="C36:U36" si="12">IFERROR(C17/C$25*100,"--")</f>
        <v>0</v>
      </c>
      <c r="D36" s="37">
        <f t="shared" si="12"/>
        <v>0</v>
      </c>
      <c r="E36" s="37">
        <f t="shared" si="12"/>
        <v>0</v>
      </c>
      <c r="F36" s="37">
        <f t="shared" si="12"/>
        <v>1.6380585772371171E-4</v>
      </c>
      <c r="G36" s="37">
        <f t="shared" si="12"/>
        <v>1.2362829979399446E-4</v>
      </c>
      <c r="H36" s="37">
        <f t="shared" si="12"/>
        <v>1.5661880977973906E-5</v>
      </c>
      <c r="I36" s="37">
        <f t="shared" si="12"/>
        <v>1.0931720273576687E-4</v>
      </c>
      <c r="J36" s="37">
        <f t="shared" si="12"/>
        <v>1.7586233936696481E-4</v>
      </c>
      <c r="K36" s="37">
        <f t="shared" si="12"/>
        <v>1.3648184145459145E-4</v>
      </c>
      <c r="L36" s="37">
        <f t="shared" si="12"/>
        <v>7.2268279648469908E-6</v>
      </c>
      <c r="M36" s="37">
        <f t="shared" si="12"/>
        <v>7.078983787506809E-5</v>
      </c>
      <c r="N36" s="37">
        <f t="shared" si="12"/>
        <v>6.4490628627663068E-5</v>
      </c>
      <c r="O36" s="37" t="str">
        <f t="shared" si="12"/>
        <v>--</v>
      </c>
      <c r="P36" s="37">
        <f t="shared" si="12"/>
        <v>1.6793237092628204E-5</v>
      </c>
      <c r="Q36" s="37">
        <f t="shared" si="12"/>
        <v>2.8226631412240273E-5</v>
      </c>
      <c r="R36" s="37">
        <f t="shared" si="12"/>
        <v>6.1807009635011742E-5</v>
      </c>
      <c r="S36" s="37">
        <f t="shared" si="12"/>
        <v>5.4352662491225911E-5</v>
      </c>
      <c r="T36" s="37">
        <f t="shared" si="12"/>
        <v>2.6150689507066955E-4</v>
      </c>
      <c r="U36" s="37">
        <f t="shared" si="12"/>
        <v>5.797632142949574E-5</v>
      </c>
    </row>
    <row r="37" spans="1:21" x14ac:dyDescent="0.2">
      <c r="C37" s="37">
        <f t="shared" ref="C37:U37" si="13">IFERROR(C18/C$25*100,"--")</f>
        <v>0</v>
      </c>
      <c r="D37" s="37">
        <f t="shared" si="13"/>
        <v>1.4609539591919561E-6</v>
      </c>
      <c r="E37" s="37">
        <f t="shared" si="13"/>
        <v>0</v>
      </c>
      <c r="F37" s="37">
        <f t="shared" si="13"/>
        <v>1.1039275015076477E-6</v>
      </c>
      <c r="G37" s="37">
        <f t="shared" si="13"/>
        <v>0</v>
      </c>
      <c r="H37" s="37">
        <f t="shared" si="13"/>
        <v>0</v>
      </c>
      <c r="I37" s="37">
        <f t="shared" si="13"/>
        <v>0</v>
      </c>
      <c r="J37" s="37">
        <f t="shared" si="13"/>
        <v>0</v>
      </c>
      <c r="K37" s="37">
        <f t="shared" si="13"/>
        <v>0</v>
      </c>
      <c r="L37" s="37">
        <f t="shared" si="13"/>
        <v>0</v>
      </c>
      <c r="M37" s="37">
        <f t="shared" si="13"/>
        <v>6.2454274092813862E-7</v>
      </c>
      <c r="N37" s="37">
        <f t="shared" si="13"/>
        <v>0</v>
      </c>
      <c r="O37" s="37" t="str">
        <f t="shared" si="13"/>
        <v>--</v>
      </c>
      <c r="P37" s="37">
        <f t="shared" si="13"/>
        <v>0</v>
      </c>
      <c r="Q37" s="37">
        <f t="shared" si="13"/>
        <v>4.5104051676264417E-6</v>
      </c>
      <c r="R37" s="37">
        <f t="shared" si="13"/>
        <v>0</v>
      </c>
      <c r="S37" s="37">
        <f t="shared" si="13"/>
        <v>0</v>
      </c>
      <c r="T37" s="37">
        <f t="shared" si="13"/>
        <v>0</v>
      </c>
      <c r="U37" s="37">
        <f t="shared" si="13"/>
        <v>7.5120224984099986E-7</v>
      </c>
    </row>
    <row r="38" spans="1:21" x14ac:dyDescent="0.2">
      <c r="C38" s="37">
        <f t="shared" ref="C38:U38" si="14">IFERROR(C19/C$25*100,"--")</f>
        <v>0</v>
      </c>
      <c r="D38" s="37">
        <f t="shared" si="14"/>
        <v>0</v>
      </c>
      <c r="E38" s="37">
        <f t="shared" si="14"/>
        <v>7.4680206473286815E-5</v>
      </c>
      <c r="F38" s="37">
        <f t="shared" si="14"/>
        <v>4.4225034060398684E-4</v>
      </c>
      <c r="G38" s="37">
        <f t="shared" si="14"/>
        <v>1.3736477754888271E-4</v>
      </c>
      <c r="H38" s="37">
        <f t="shared" si="14"/>
        <v>7.822049464850983E-4</v>
      </c>
      <c r="I38" s="37">
        <f t="shared" si="14"/>
        <v>2.0566576753547044E-3</v>
      </c>
      <c r="J38" s="37">
        <f t="shared" si="14"/>
        <v>9.2301375169749373E-4</v>
      </c>
      <c r="K38" s="37">
        <f t="shared" si="14"/>
        <v>2.9628461368455244E-3</v>
      </c>
      <c r="L38" s="37">
        <f t="shared" si="14"/>
        <v>1.6775773197539757E-4</v>
      </c>
      <c r="M38" s="37">
        <f t="shared" si="14"/>
        <v>3.6219481900290106E-3</v>
      </c>
      <c r="N38" s="37">
        <f t="shared" si="14"/>
        <v>3.6778058566715306E-5</v>
      </c>
      <c r="O38" s="37" t="str">
        <f t="shared" si="14"/>
        <v>--</v>
      </c>
      <c r="P38" s="37">
        <f t="shared" si="14"/>
        <v>8.1009115453352127E-4</v>
      </c>
      <c r="Q38" s="37">
        <f t="shared" si="14"/>
        <v>3.6525288932478597E-3</v>
      </c>
      <c r="R38" s="37">
        <f t="shared" si="14"/>
        <v>4.1072032374607865E-3</v>
      </c>
      <c r="S38" s="37">
        <f t="shared" si="14"/>
        <v>4.6535547088992915E-3</v>
      </c>
      <c r="T38" s="37">
        <f t="shared" si="14"/>
        <v>3.9133575916631275E-3</v>
      </c>
      <c r="U38" s="37">
        <f t="shared" si="14"/>
        <v>2.0285648578547686E-3</v>
      </c>
    </row>
    <row r="39" spans="1:21" x14ac:dyDescent="0.2">
      <c r="C39" s="37">
        <f t="shared" ref="C39:U39" si="15">IFERROR(C20/C$25*100,"--")</f>
        <v>0</v>
      </c>
      <c r="D39" s="37">
        <f t="shared" si="15"/>
        <v>0</v>
      </c>
      <c r="E39" s="37">
        <f t="shared" si="15"/>
        <v>0</v>
      </c>
      <c r="F39" s="37">
        <f t="shared" si="15"/>
        <v>0</v>
      </c>
      <c r="G39" s="37">
        <f t="shared" si="15"/>
        <v>4.975070468917867E-5</v>
      </c>
      <c r="H39" s="37">
        <f t="shared" si="15"/>
        <v>1.196868633687962E-6</v>
      </c>
      <c r="I39" s="37">
        <f t="shared" si="15"/>
        <v>1.3553235926712582E-4</v>
      </c>
      <c r="J39" s="37">
        <f t="shared" si="15"/>
        <v>5.731777044802424E-6</v>
      </c>
      <c r="K39" s="37">
        <f t="shared" si="15"/>
        <v>0</v>
      </c>
      <c r="L39" s="37">
        <f t="shared" si="15"/>
        <v>0</v>
      </c>
      <c r="M39" s="37">
        <f t="shared" si="15"/>
        <v>0</v>
      </c>
      <c r="N39" s="37">
        <f t="shared" si="15"/>
        <v>1.1626563806406808E-4</v>
      </c>
      <c r="O39" s="37" t="str">
        <f t="shared" si="15"/>
        <v>--</v>
      </c>
      <c r="P39" s="37">
        <f t="shared" si="15"/>
        <v>0</v>
      </c>
      <c r="Q39" s="37">
        <f t="shared" si="15"/>
        <v>2.1373882911812471E-5</v>
      </c>
      <c r="R39" s="37">
        <f t="shared" si="15"/>
        <v>0</v>
      </c>
      <c r="S39" s="37">
        <f t="shared" si="15"/>
        <v>0</v>
      </c>
      <c r="T39" s="37">
        <f t="shared" si="15"/>
        <v>0</v>
      </c>
      <c r="U39" s="37">
        <f t="shared" si="15"/>
        <v>2.5347796398249319E-5</v>
      </c>
    </row>
    <row r="40" spans="1:21" x14ac:dyDescent="0.2">
      <c r="C40" s="37">
        <f t="shared" ref="C40:U40" si="16">IFERROR(C21/C$25*100,"--")</f>
        <v>9.9189357411770273E-6</v>
      </c>
      <c r="D40" s="37">
        <f t="shared" si="16"/>
        <v>0</v>
      </c>
      <c r="E40" s="37">
        <f t="shared" si="16"/>
        <v>0</v>
      </c>
      <c r="F40" s="37">
        <f t="shared" si="16"/>
        <v>1.698350002319458E-7</v>
      </c>
      <c r="G40" s="37">
        <f t="shared" si="16"/>
        <v>0</v>
      </c>
      <c r="H40" s="37">
        <f t="shared" si="16"/>
        <v>0</v>
      </c>
      <c r="I40" s="37">
        <f t="shared" si="16"/>
        <v>2.464224713947742E-6</v>
      </c>
      <c r="J40" s="37">
        <f t="shared" si="16"/>
        <v>2.5035348011780702E-6</v>
      </c>
      <c r="K40" s="37">
        <f t="shared" si="16"/>
        <v>0</v>
      </c>
      <c r="L40" s="37">
        <f t="shared" si="16"/>
        <v>4.8492902371480966E-5</v>
      </c>
      <c r="M40" s="37">
        <f t="shared" si="16"/>
        <v>9.0683605982765743E-5</v>
      </c>
      <c r="N40" s="37">
        <f t="shared" si="16"/>
        <v>2.7165200053644086E-3</v>
      </c>
      <c r="O40" s="37" t="str">
        <f t="shared" si="16"/>
        <v>--</v>
      </c>
      <c r="P40" s="37">
        <f t="shared" si="16"/>
        <v>2.3334005802206233E-2</v>
      </c>
      <c r="Q40" s="37">
        <f t="shared" si="16"/>
        <v>3.4560146531377282E-2</v>
      </c>
      <c r="R40" s="37">
        <f t="shared" si="16"/>
        <v>4.0758336213481735E-4</v>
      </c>
      <c r="S40" s="37">
        <f t="shared" si="16"/>
        <v>1.2818163724211921E-4</v>
      </c>
      <c r="T40" s="37">
        <f t="shared" si="16"/>
        <v>4.9381641836160419E-5</v>
      </c>
      <c r="U40" s="37">
        <f t="shared" si="16"/>
        <v>8.6428926227007565E-3</v>
      </c>
    </row>
    <row r="41" spans="1:21" x14ac:dyDescent="0.2">
      <c r="C41" s="37">
        <f t="shared" ref="C41:U41" si="17">IFERROR(C22/C$25*100,"--")</f>
        <v>9.9189357411770273E-6</v>
      </c>
      <c r="D41" s="37">
        <f t="shared" si="17"/>
        <v>1.1019001744878795E-2</v>
      </c>
      <c r="E41" s="37">
        <f t="shared" si="17"/>
        <v>0.12478202798893261</v>
      </c>
      <c r="F41" s="37">
        <f t="shared" si="17"/>
        <v>5.4606538119576831E-2</v>
      </c>
      <c r="G41" s="37">
        <f t="shared" si="17"/>
        <v>8.2330944266263889E-2</v>
      </c>
      <c r="H41" s="37">
        <f t="shared" si="17"/>
        <v>0.1103050205042764</v>
      </c>
      <c r="I41" s="37">
        <f t="shared" si="17"/>
        <v>9.1024554874906419E-2</v>
      </c>
      <c r="J41" s="37">
        <f t="shared" si="17"/>
        <v>6.5580687059312456E-2</v>
      </c>
      <c r="K41" s="37">
        <f t="shared" si="17"/>
        <v>0.11691395682140862</v>
      </c>
      <c r="L41" s="37">
        <f t="shared" si="17"/>
        <v>0.10605351195456611</v>
      </c>
      <c r="M41" s="37">
        <f t="shared" si="17"/>
        <v>0.14767244825906164</v>
      </c>
      <c r="N41" s="37">
        <f t="shared" si="17"/>
        <v>0.16708100719988475</v>
      </c>
      <c r="O41" s="37" t="str">
        <f t="shared" si="17"/>
        <v>--</v>
      </c>
      <c r="P41" s="37">
        <f t="shared" si="17"/>
        <v>0.20384640967679901</v>
      </c>
      <c r="Q41" s="37">
        <f t="shared" si="17"/>
        <v>0.23152636827836079</v>
      </c>
      <c r="R41" s="37">
        <f t="shared" si="17"/>
        <v>0.24489662807039408</v>
      </c>
      <c r="S41" s="37">
        <f t="shared" si="17"/>
        <v>0.33963623306787044</v>
      </c>
      <c r="T41" s="37">
        <f t="shared" si="17"/>
        <v>0.33121111364392519</v>
      </c>
      <c r="U41" s="37">
        <f t="shared" si="17"/>
        <v>0.16848822360799726</v>
      </c>
    </row>
    <row r="42" spans="1:21" x14ac:dyDescent="0.2">
      <c r="B42" s="35" t="s">
        <v>79</v>
      </c>
      <c r="C42" s="37">
        <f t="shared" ref="C42:U42" si="18">IFERROR(C23/C$25*100,"--")</f>
        <v>58.913865170893921</v>
      </c>
      <c r="D42" s="37">
        <f t="shared" si="18"/>
        <v>58.817851596821548</v>
      </c>
      <c r="E42" s="37">
        <f t="shared" si="18"/>
        <v>59.834673445729095</v>
      </c>
      <c r="F42" s="37">
        <f t="shared" si="18"/>
        <v>64.678917342752811</v>
      </c>
      <c r="G42" s="37">
        <f t="shared" si="18"/>
        <v>72.600094792747328</v>
      </c>
      <c r="H42" s="37">
        <f t="shared" si="18"/>
        <v>75.475421278600592</v>
      </c>
      <c r="I42" s="37">
        <f t="shared" si="18"/>
        <v>78.35163792962561</v>
      </c>
      <c r="J42" s="37">
        <f t="shared" si="18"/>
        <v>80.254960669329932</v>
      </c>
      <c r="K42" s="37">
        <f t="shared" si="18"/>
        <v>80.597411512715794</v>
      </c>
      <c r="L42" s="37">
        <f t="shared" si="18"/>
        <v>81.058291750317608</v>
      </c>
      <c r="M42" s="37">
        <f t="shared" si="18"/>
        <v>80.791175885443579</v>
      </c>
      <c r="N42" s="37">
        <f t="shared" si="18"/>
        <v>80.138511812801198</v>
      </c>
      <c r="O42" s="37">
        <f t="shared" si="18"/>
        <v>72.088307506434276</v>
      </c>
      <c r="P42" s="37">
        <f t="shared" si="18"/>
        <v>80.555264633004626</v>
      </c>
      <c r="Q42" s="37">
        <f t="shared" si="18"/>
        <v>79.557323425212488</v>
      </c>
      <c r="R42" s="37">
        <f t="shared" si="18"/>
        <v>79.090889713717289</v>
      </c>
      <c r="S42" s="37">
        <f t="shared" si="18"/>
        <v>79.085422620697727</v>
      </c>
      <c r="T42" s="37">
        <f t="shared" si="18"/>
        <v>78.172563950067357</v>
      </c>
      <c r="U42" s="37">
        <f t="shared" si="18"/>
        <v>79.154814747582975</v>
      </c>
    </row>
    <row r="43" spans="1:21" x14ac:dyDescent="0.2">
      <c r="B43" s="35" t="s">
        <v>80</v>
      </c>
      <c r="C43" s="37">
        <f t="shared" ref="C43:U43" si="19">IFERROR(C24/C$25*100,"--")</f>
        <v>41.086134829106079</v>
      </c>
      <c r="D43" s="37">
        <f t="shared" si="19"/>
        <v>41.182148403178445</v>
      </c>
      <c r="E43" s="37">
        <f t="shared" si="19"/>
        <v>40.165326554270912</v>
      </c>
      <c r="F43" s="37">
        <f t="shared" si="19"/>
        <v>35.321082657247182</v>
      </c>
      <c r="G43" s="37">
        <f t="shared" si="19"/>
        <v>27.399905207252672</v>
      </c>
      <c r="H43" s="37">
        <f t="shared" si="19"/>
        <v>24.524578721399404</v>
      </c>
      <c r="I43" s="37">
        <f t="shared" si="19"/>
        <v>21.648362070374386</v>
      </c>
      <c r="J43" s="37">
        <f t="shared" si="19"/>
        <v>19.745039330670064</v>
      </c>
      <c r="K43" s="37">
        <f t="shared" si="19"/>
        <v>19.402588487284198</v>
      </c>
      <c r="L43" s="37">
        <f t="shared" si="19"/>
        <v>18.941708249682392</v>
      </c>
      <c r="M43" s="37">
        <f t="shared" si="19"/>
        <v>19.208824114556418</v>
      </c>
      <c r="N43" s="37">
        <f t="shared" si="19"/>
        <v>19.861488187198791</v>
      </c>
      <c r="O43" s="37">
        <f t="shared" si="19"/>
        <v>27.911692493565717</v>
      </c>
      <c r="P43" s="37">
        <f t="shared" si="19"/>
        <v>19.444735366995381</v>
      </c>
      <c r="Q43" s="37">
        <f t="shared" si="19"/>
        <v>20.442676574787516</v>
      </c>
      <c r="R43" s="37">
        <f t="shared" si="19"/>
        <v>20.909110286282715</v>
      </c>
      <c r="S43" s="37">
        <f t="shared" si="19"/>
        <v>20.914577379302273</v>
      </c>
      <c r="T43" s="37">
        <f t="shared" si="19"/>
        <v>21.82743604993264</v>
      </c>
      <c r="U43" s="37">
        <f t="shared" si="19"/>
        <v>20.845185252417036</v>
      </c>
    </row>
    <row r="44" spans="1:21" x14ac:dyDescent="0.2">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30</v>
      </c>
      <c r="C47" s="38" t="s">
        <v>28</v>
      </c>
      <c r="D47" s="38" t="s">
        <v>28</v>
      </c>
      <c r="E47" s="39">
        <f>IFERROR(IF(D9=0,"--",(E9/D9)*100-100),"--")</f>
        <v>36.789774068952823</v>
      </c>
      <c r="F47" s="39">
        <f t="shared" ref="F47:O47" si="21">IFERROR(IF(E9=0,"--",(F9/E9)*100-100),"--")</f>
        <v>117.88396646840374</v>
      </c>
      <c r="G47" s="39">
        <f t="shared" si="21"/>
        <v>219.01993780962607</v>
      </c>
      <c r="H47" s="39">
        <f t="shared" si="21"/>
        <v>54.236432140598765</v>
      </c>
      <c r="I47" s="39">
        <f t="shared" si="21"/>
        <v>42.020666435365229</v>
      </c>
      <c r="J47" s="39">
        <f t="shared" si="21"/>
        <v>27.113903504441183</v>
      </c>
      <c r="K47" s="39">
        <f t="shared" si="21"/>
        <v>3.5415616483131203</v>
      </c>
      <c r="L47" s="39">
        <f t="shared" si="21"/>
        <v>80.181206717289285</v>
      </c>
      <c r="M47" s="39">
        <f t="shared" si="21"/>
        <v>29.265779366668625</v>
      </c>
      <c r="N47" s="39">
        <f t="shared" si="21"/>
        <v>4.7360852288101967</v>
      </c>
      <c r="O47" s="39">
        <f t="shared" si="21"/>
        <v>-100</v>
      </c>
      <c r="P47" s="39">
        <f>IF(N9=0,"--",(P9/N9)*100-100)</f>
        <v>-0.31037485885660487</v>
      </c>
      <c r="Q47" s="39">
        <f t="shared" ref="Q47:T51" si="22">IF(P9=0,"--",(Q9/P9)*100-100)</f>
        <v>3.3439390827978173</v>
      </c>
      <c r="R47" s="39">
        <f t="shared" si="22"/>
        <v>0.69711603782913301</v>
      </c>
      <c r="S47" s="39">
        <f t="shared" si="22"/>
        <v>-3.7934644320471449</v>
      </c>
      <c r="T47" s="39">
        <f t="shared" si="22"/>
        <v>-7.5033691526355426</v>
      </c>
      <c r="U47" s="39">
        <f>IFERROR(POWER(T9/C9,1/21)*100-100,"--")</f>
        <v>33.964424349103524</v>
      </c>
    </row>
    <row r="48" spans="1:21" x14ac:dyDescent="0.2">
      <c r="B48" s="1" t="s">
        <v>29</v>
      </c>
      <c r="C48" s="38" t="s">
        <v>28</v>
      </c>
      <c r="D48" s="38" t="s">
        <v>28</v>
      </c>
      <c r="E48" s="39">
        <f t="shared" ref="E48:O48" si="23">IFERROR(IF(D10=0,"--",(E10/D10)*100-100),"--")</f>
        <v>17.478992735762361</v>
      </c>
      <c r="F48" s="39">
        <f t="shared" si="23"/>
        <v>20.887676335838393</v>
      </c>
      <c r="G48" s="39">
        <f t="shared" si="23"/>
        <v>84.718463287440244</v>
      </c>
      <c r="H48" s="39">
        <f t="shared" si="23"/>
        <v>27.123289969791117</v>
      </c>
      <c r="I48" s="39">
        <f t="shared" si="23"/>
        <v>29.095579753250775</v>
      </c>
      <c r="J48" s="39">
        <f t="shared" si="23"/>
        <v>15.300318717291802</v>
      </c>
      <c r="K48" s="39">
        <f t="shared" si="23"/>
        <v>8.4142921994715607</v>
      </c>
      <c r="L48" s="39">
        <f t="shared" si="23"/>
        <v>84.201767620623173</v>
      </c>
      <c r="M48" s="39">
        <f t="shared" si="23"/>
        <v>33.696707590047623</v>
      </c>
      <c r="N48" s="39">
        <f t="shared" si="23"/>
        <v>16.506267384860678</v>
      </c>
      <c r="O48" s="39">
        <f t="shared" si="23"/>
        <v>5.2468989256661587</v>
      </c>
      <c r="P48" s="39">
        <f>IF(N10=0,"--",(P10/N10)*100-100)</f>
        <v>5.9051447093173124</v>
      </c>
      <c r="Q48" s="39">
        <f t="shared" si="22"/>
        <v>-3.8379937229639438</v>
      </c>
      <c r="R48" s="39">
        <f t="shared" si="22"/>
        <v>4.1770788462764443</v>
      </c>
      <c r="S48" s="39">
        <f t="shared" si="22"/>
        <v>-4.9864857720849471</v>
      </c>
      <c r="T48" s="39">
        <f t="shared" si="22"/>
        <v>3.2693868619693802</v>
      </c>
      <c r="U48" s="39">
        <f t="shared" ref="U48:U63" si="24">IFERROR(POWER(T10/C10,1/21)*100-100,"--")</f>
        <v>19.225322916807713</v>
      </c>
    </row>
    <row r="49" spans="1:21" x14ac:dyDescent="0.2">
      <c r="B49" s="1" t="s">
        <v>31</v>
      </c>
      <c r="C49" s="38" t="s">
        <v>28</v>
      </c>
      <c r="D49" s="38" t="s">
        <v>28</v>
      </c>
      <c r="E49" s="39">
        <f t="shared" ref="E49:O49" si="25">IFERROR(IF(D11=0,"--",(E11/D11)*100-100),"--")</f>
        <v>8.5341098459932567</v>
      </c>
      <c r="F49" s="39">
        <f t="shared" si="25"/>
        <v>35.50135809104944</v>
      </c>
      <c r="G49" s="39">
        <f t="shared" si="25"/>
        <v>60.695055008437095</v>
      </c>
      <c r="H49" s="39">
        <f t="shared" si="25"/>
        <v>43.700778961888375</v>
      </c>
      <c r="I49" s="39">
        <f t="shared" si="25"/>
        <v>38.174099994585987</v>
      </c>
      <c r="J49" s="39">
        <f t="shared" si="25"/>
        <v>34.311689543020378</v>
      </c>
      <c r="K49" s="39">
        <f t="shared" si="25"/>
        <v>14.514767560562518</v>
      </c>
      <c r="L49" s="39">
        <f t="shared" si="25"/>
        <v>129.93355368860563</v>
      </c>
      <c r="M49" s="39">
        <f t="shared" si="25"/>
        <v>35.928965959559974</v>
      </c>
      <c r="N49" s="39">
        <f t="shared" si="25"/>
        <v>14.953413646851899</v>
      </c>
      <c r="O49" s="39">
        <f t="shared" si="25"/>
        <v>8.6375571770574595</v>
      </c>
      <c r="P49" s="39">
        <f>IF(N11=0,"--",(P11/N11)*100-100)</f>
        <v>9.1010697966482894</v>
      </c>
      <c r="Q49" s="39">
        <f t="shared" si="22"/>
        <v>12.27727708065855</v>
      </c>
      <c r="R49" s="39">
        <f t="shared" si="22"/>
        <v>-4.5025266803629478</v>
      </c>
      <c r="S49" s="39">
        <f t="shared" si="22"/>
        <v>-10.238875878333005</v>
      </c>
      <c r="T49" s="39">
        <f t="shared" si="22"/>
        <v>1.0681952497510423</v>
      </c>
      <c r="U49" s="39">
        <f t="shared" si="24"/>
        <v>26.394368955360477</v>
      </c>
    </row>
    <row r="50" spans="1:21" x14ac:dyDescent="0.2">
      <c r="B50" s="1" t="s">
        <v>36</v>
      </c>
      <c r="C50" s="38" t="s">
        <v>28</v>
      </c>
      <c r="D50" s="38" t="s">
        <v>28</v>
      </c>
      <c r="E50" s="39">
        <f t="shared" ref="E50:O50" si="26">IFERROR(IF(D12=0,"--",(E12/D12)*100-100),"--")</f>
        <v>31.316869790308232</v>
      </c>
      <c r="F50" s="39">
        <f t="shared" si="26"/>
        <v>7.5819720274991909</v>
      </c>
      <c r="G50" s="39">
        <f t="shared" si="26"/>
        <v>68.348416644947122</v>
      </c>
      <c r="H50" s="39">
        <f t="shared" si="26"/>
        <v>-6.2242979809212784E-3</v>
      </c>
      <c r="I50" s="39">
        <f t="shared" si="26"/>
        <v>30.484635775650418</v>
      </c>
      <c r="J50" s="39">
        <f t="shared" si="26"/>
        <v>36.630938871076211</v>
      </c>
      <c r="K50" s="39">
        <f t="shared" si="26"/>
        <v>24.780659022571811</v>
      </c>
      <c r="L50" s="39">
        <f t="shared" si="26"/>
        <v>87.465072215278013</v>
      </c>
      <c r="M50" s="39">
        <f t="shared" si="26"/>
        <v>42.976033011683342</v>
      </c>
      <c r="N50" s="39">
        <f t="shared" si="26"/>
        <v>12.784536256719136</v>
      </c>
      <c r="O50" s="39">
        <f t="shared" si="26"/>
        <v>-6.8072444612316048</v>
      </c>
      <c r="P50" s="39">
        <f>IF(N12=0,"--",(P12/N12)*100-100)</f>
        <v>-6.4169565360321315</v>
      </c>
      <c r="Q50" s="39">
        <f t="shared" si="22"/>
        <v>18.967620493019567</v>
      </c>
      <c r="R50" s="39">
        <f t="shared" si="22"/>
        <v>12.764865111798372</v>
      </c>
      <c r="S50" s="39">
        <f t="shared" si="22"/>
        <v>-9.4028525891559553</v>
      </c>
      <c r="T50" s="39">
        <f t="shared" si="22"/>
        <v>4.6734527036219902</v>
      </c>
      <c r="U50" s="39">
        <f t="shared" si="24"/>
        <v>21.874803809023092</v>
      </c>
    </row>
    <row r="51" spans="1:21" x14ac:dyDescent="0.2">
      <c r="B51" s="1" t="s">
        <v>34</v>
      </c>
      <c r="C51" s="38" t="s">
        <v>28</v>
      </c>
      <c r="D51" s="38" t="s">
        <v>28</v>
      </c>
      <c r="E51" s="39">
        <f t="shared" ref="E51:O51" si="27">IFERROR(IF(D13=0,"--",(E13/D13)*100-100),"--")</f>
        <v>10.169562147859111</v>
      </c>
      <c r="F51" s="39">
        <f t="shared" si="27"/>
        <v>-1.3184612700980551</v>
      </c>
      <c r="G51" s="39">
        <f t="shared" si="27"/>
        <v>88.030782208240737</v>
      </c>
      <c r="H51" s="39">
        <f t="shared" si="27"/>
        <v>7.4366273181902756</v>
      </c>
      <c r="I51" s="39">
        <f t="shared" si="27"/>
        <v>28.497315271484865</v>
      </c>
      <c r="J51" s="39">
        <f t="shared" si="27"/>
        <v>4.5301709402832273</v>
      </c>
      <c r="K51" s="39">
        <f t="shared" si="27"/>
        <v>7.9457762643056782</v>
      </c>
      <c r="L51" s="39">
        <f t="shared" si="27"/>
        <v>67.323023704540361</v>
      </c>
      <c r="M51" s="39">
        <f t="shared" si="27"/>
        <v>23.205908352460497</v>
      </c>
      <c r="N51" s="39">
        <f t="shared" si="27"/>
        <v>8.5933898425016935</v>
      </c>
      <c r="O51" s="39">
        <f t="shared" si="27"/>
        <v>5.2874025584089566</v>
      </c>
      <c r="P51" s="39">
        <f>IF(N13=0,"--",(P13/N13)*100-100)</f>
        <v>7.349561870961125</v>
      </c>
      <c r="Q51" s="39">
        <f t="shared" si="22"/>
        <v>5.818210595412026</v>
      </c>
      <c r="R51" s="39">
        <f t="shared" si="22"/>
        <v>68.971297536867979</v>
      </c>
      <c r="S51" s="39">
        <f t="shared" si="22"/>
        <v>-24.201888068548826</v>
      </c>
      <c r="T51" s="39">
        <f t="shared" si="22"/>
        <v>-10.734009061324286</v>
      </c>
      <c r="U51" s="39">
        <f t="shared" si="24"/>
        <v>20.662437486343023</v>
      </c>
    </row>
    <row r="52" spans="1:21" x14ac:dyDescent="0.2">
      <c r="B52" s="1" t="s">
        <v>44</v>
      </c>
      <c r="C52" s="38" t="s">
        <v>28</v>
      </c>
      <c r="D52" s="38" t="s">
        <v>28</v>
      </c>
      <c r="E52" s="39">
        <f t="shared" ref="E52:O52" si="28">IFERROR(IF(D14=0,"--",(E14/D14)*100-100),"--")</f>
        <v>40.245418538841079</v>
      </c>
      <c r="F52" s="39">
        <f t="shared" si="28"/>
        <v>70.652685924764512</v>
      </c>
      <c r="G52" s="39">
        <f t="shared" si="28"/>
        <v>417.77267572679307</v>
      </c>
      <c r="H52" s="39">
        <f t="shared" si="28"/>
        <v>20.392643125941532</v>
      </c>
      <c r="I52" s="39">
        <f t="shared" si="28"/>
        <v>42.500841909366898</v>
      </c>
      <c r="J52" s="39">
        <f t="shared" si="28"/>
        <v>10.12009132491805</v>
      </c>
      <c r="K52" s="39">
        <f t="shared" si="28"/>
        <v>15.158906740760543</v>
      </c>
      <c r="L52" s="39">
        <f t="shared" si="28"/>
        <v>73.164635671370405</v>
      </c>
      <c r="M52" s="39">
        <f t="shared" si="28"/>
        <v>68.189306933150306</v>
      </c>
      <c r="N52" s="39">
        <f t="shared" si="28"/>
        <v>4.3873322583351637E-2</v>
      </c>
      <c r="O52" s="39">
        <f t="shared" si="28"/>
        <v>8.4205496150525789</v>
      </c>
      <c r="P52" s="39">
        <f t="shared" ref="P52:P60" si="29">IF(N14=0,"--",(P14/N14)*100-100)</f>
        <v>10.212134470124028</v>
      </c>
      <c r="Q52" s="39">
        <f t="shared" ref="Q52:Q60" si="30">IF(P14=0,"--",(Q14/P14)*100-100)</f>
        <v>10.346015792532867</v>
      </c>
      <c r="R52" s="39">
        <f t="shared" ref="R52:R60" si="31">IF(Q14=0,"--",(R14/Q14)*100-100)</f>
        <v>15.333874753873161</v>
      </c>
      <c r="S52" s="39">
        <f t="shared" ref="S52:S60" si="32">IF(R14=0,"--",(S14/R14)*100-100)</f>
        <v>7.3015796429689743</v>
      </c>
      <c r="T52" s="39">
        <f t="shared" ref="T52:T60" si="33">IF(S14=0,"--",(T14/S14)*100-100)</f>
        <v>12.823441144346234</v>
      </c>
      <c r="U52" s="39">
        <f t="shared" si="24"/>
        <v>85.279702354727021</v>
      </c>
    </row>
    <row r="53" spans="1:21" x14ac:dyDescent="0.2">
      <c r="C53" s="38" t="s">
        <v>28</v>
      </c>
      <c r="D53" s="38" t="s">
        <v>28</v>
      </c>
      <c r="E53" s="39">
        <f t="shared" ref="E53:O53" si="34">IFERROR(IF(D15=0,"--",(E15/D15)*100-100),"--")</f>
        <v>84.624540271125028</v>
      </c>
      <c r="F53" s="39">
        <f t="shared" si="34"/>
        <v>65.986295426766958</v>
      </c>
      <c r="G53" s="39">
        <f t="shared" si="34"/>
        <v>321.38989511660458</v>
      </c>
      <c r="H53" s="39">
        <f t="shared" si="34"/>
        <v>21.683548753978016</v>
      </c>
      <c r="I53" s="39">
        <f t="shared" si="34"/>
        <v>39.658804135381331</v>
      </c>
      <c r="J53" s="39">
        <f t="shared" si="34"/>
        <v>8.6703211340940669</v>
      </c>
      <c r="K53" s="39">
        <f t="shared" si="34"/>
        <v>17.6595469305378</v>
      </c>
      <c r="L53" s="39">
        <f t="shared" si="34"/>
        <v>-9.7340930778050136</v>
      </c>
      <c r="M53" s="39">
        <f t="shared" si="34"/>
        <v>69.211157477326168</v>
      </c>
      <c r="N53" s="39">
        <f t="shared" si="34"/>
        <v>2.1097337729273846</v>
      </c>
      <c r="O53" s="39" t="str">
        <f t="shared" si="34"/>
        <v>--</v>
      </c>
      <c r="P53" s="39">
        <f t="shared" si="29"/>
        <v>10.530575855987053</v>
      </c>
      <c r="Q53" s="39">
        <f t="shared" si="30"/>
        <v>11.228011158092798</v>
      </c>
      <c r="R53" s="39">
        <f t="shared" si="31"/>
        <v>15.322471569629514</v>
      </c>
      <c r="S53" s="39">
        <f t="shared" si="32"/>
        <v>8.4261415213799751</v>
      </c>
      <c r="T53" s="39">
        <f t="shared" si="33"/>
        <v>10.815373205550841</v>
      </c>
      <c r="U53" s="39">
        <f t="shared" si="24"/>
        <v>53.996007440919556</v>
      </c>
    </row>
    <row r="54" spans="1:21" x14ac:dyDescent="0.2">
      <c r="C54" s="38" t="s">
        <v>28</v>
      </c>
      <c r="D54" s="38" t="s">
        <v>28</v>
      </c>
      <c r="E54" s="39">
        <f t="shared" ref="E54:O54" si="35">IFERROR(IF(D16=0,"--",(E16/D16)*100-100),"--")</f>
        <v>1230.431179278642</v>
      </c>
      <c r="F54" s="39">
        <f t="shared" si="35"/>
        <v>-47.183648992887797</v>
      </c>
      <c r="G54" s="39">
        <f t="shared" si="35"/>
        <v>192.96102229588843</v>
      </c>
      <c r="H54" s="39">
        <f t="shared" si="35"/>
        <v>71.893426805407557</v>
      </c>
      <c r="I54" s="39">
        <f t="shared" si="35"/>
        <v>5.684824562499216</v>
      </c>
      <c r="J54" s="39">
        <f t="shared" si="35"/>
        <v>-13.251686304266372</v>
      </c>
      <c r="K54" s="39">
        <f t="shared" si="35"/>
        <v>89.572981398194173</v>
      </c>
      <c r="L54" s="39">
        <f t="shared" si="35"/>
        <v>71.553428428765699</v>
      </c>
      <c r="M54" s="39">
        <f t="shared" si="35"/>
        <v>80.973952339991087</v>
      </c>
      <c r="N54" s="39">
        <f t="shared" si="35"/>
        <v>27.004569064050798</v>
      </c>
      <c r="O54" s="39" t="str">
        <f t="shared" si="35"/>
        <v>--</v>
      </c>
      <c r="P54" s="39">
        <f t="shared" si="29"/>
        <v>12.140441769284436</v>
      </c>
      <c r="Q54" s="39">
        <f t="shared" si="30"/>
        <v>12.647942621022352</v>
      </c>
      <c r="R54" s="39">
        <f t="shared" si="31"/>
        <v>32.977030936647026</v>
      </c>
      <c r="S54" s="39">
        <f t="shared" si="32"/>
        <v>29.446996112828202</v>
      </c>
      <c r="T54" s="39">
        <f t="shared" si="33"/>
        <v>-2.839772519454371</v>
      </c>
      <c r="U54" s="39" t="str">
        <f t="shared" si="24"/>
        <v>--</v>
      </c>
    </row>
    <row r="55" spans="1:21" x14ac:dyDescent="0.2">
      <c r="C55" s="38" t="s">
        <v>28</v>
      </c>
      <c r="D55" s="38" t="s">
        <v>28</v>
      </c>
      <c r="E55" s="39" t="str">
        <f t="shared" ref="E55:O55" si="36">IFERROR(IF(D17=0,"--",(E17/D17)*100-100),"--")</f>
        <v>--</v>
      </c>
      <c r="F55" s="39" t="str">
        <f t="shared" si="36"/>
        <v>--</v>
      </c>
      <c r="G55" s="39">
        <f t="shared" si="36"/>
        <v>45.567651632970467</v>
      </c>
      <c r="H55" s="39">
        <f t="shared" si="36"/>
        <v>-83.689458689458689</v>
      </c>
      <c r="I55" s="39">
        <f t="shared" si="36"/>
        <v>810.48034934497809</v>
      </c>
      <c r="J55" s="39">
        <f t="shared" si="36"/>
        <v>92.03836930455634</v>
      </c>
      <c r="K55" s="39">
        <f t="shared" si="36"/>
        <v>-16.658341658341641</v>
      </c>
      <c r="L55" s="39">
        <f t="shared" si="36"/>
        <v>-90.230746179202882</v>
      </c>
      <c r="M55" s="39">
        <f t="shared" si="36"/>
        <v>1203.8343558282209</v>
      </c>
      <c r="N55" s="39">
        <f t="shared" si="36"/>
        <v>1.4233619574167733</v>
      </c>
      <c r="O55" s="39" t="str">
        <f t="shared" si="36"/>
        <v>--</v>
      </c>
      <c r="P55" s="39">
        <f t="shared" si="29"/>
        <v>-73.324054743678957</v>
      </c>
      <c r="Q55" s="39">
        <f t="shared" si="30"/>
        <v>76.043478260869534</v>
      </c>
      <c r="R55" s="39">
        <f t="shared" si="31"/>
        <v>134.15658187206719</v>
      </c>
      <c r="S55" s="39">
        <f t="shared" si="32"/>
        <v>-18.289209998945253</v>
      </c>
      <c r="T55" s="39">
        <f t="shared" si="33"/>
        <v>378.63689170001288</v>
      </c>
      <c r="U55" s="39" t="str">
        <f t="shared" si="24"/>
        <v>--</v>
      </c>
    </row>
    <row r="56" spans="1:21" x14ac:dyDescent="0.2">
      <c r="C56" s="38" t="s">
        <v>28</v>
      </c>
      <c r="D56" s="38" t="s">
        <v>28</v>
      </c>
      <c r="E56" s="39">
        <f t="shared" ref="E56:O56" si="37">IFERROR(IF(D18=0,"--",(E18/D18)*100-100),"--")</f>
        <v>-100</v>
      </c>
      <c r="F56" s="39" t="str">
        <f t="shared" si="37"/>
        <v>--</v>
      </c>
      <c r="G56" s="39">
        <f t="shared" si="37"/>
        <v>-100</v>
      </c>
      <c r="H56" s="39" t="str">
        <f t="shared" si="37"/>
        <v>--</v>
      </c>
      <c r="I56" s="39" t="str">
        <f t="shared" si="37"/>
        <v>--</v>
      </c>
      <c r="J56" s="39" t="str">
        <f t="shared" si="37"/>
        <v>--</v>
      </c>
      <c r="K56" s="39" t="str">
        <f t="shared" si="37"/>
        <v>--</v>
      </c>
      <c r="L56" s="39" t="str">
        <f t="shared" si="37"/>
        <v>--</v>
      </c>
      <c r="M56" s="39" t="str">
        <f t="shared" si="37"/>
        <v>--</v>
      </c>
      <c r="N56" s="39">
        <f t="shared" si="37"/>
        <v>-100</v>
      </c>
      <c r="O56" s="39" t="str">
        <f t="shared" si="37"/>
        <v>--</v>
      </c>
      <c r="P56" s="39" t="str">
        <f t="shared" si="29"/>
        <v>--</v>
      </c>
      <c r="Q56" s="39" t="str">
        <f t="shared" si="30"/>
        <v>--</v>
      </c>
      <c r="R56" s="39">
        <f t="shared" si="31"/>
        <v>-100</v>
      </c>
      <c r="S56" s="39" t="str">
        <f t="shared" si="32"/>
        <v>--</v>
      </c>
      <c r="T56" s="39" t="str">
        <f t="shared" si="33"/>
        <v>--</v>
      </c>
      <c r="U56" s="39" t="str">
        <f t="shared" si="24"/>
        <v>--</v>
      </c>
    </row>
    <row r="57" spans="1:21" x14ac:dyDescent="0.2">
      <c r="C57" s="38" t="s">
        <v>28</v>
      </c>
      <c r="D57" s="38" t="s">
        <v>28</v>
      </c>
      <c r="E57" s="39" t="str">
        <f t="shared" ref="E57:O57" si="38">IFERROR(IF(D19=0,"--",(E19/D19)*100-100),"--")</f>
        <v>--</v>
      </c>
      <c r="F57" s="39">
        <f t="shared" si="38"/>
        <v>622.3300970873787</v>
      </c>
      <c r="G57" s="39">
        <f t="shared" si="38"/>
        <v>-40.092165898617516</v>
      </c>
      <c r="H57" s="39">
        <f t="shared" si="38"/>
        <v>633.14102564102552</v>
      </c>
      <c r="I57" s="39">
        <f t="shared" si="38"/>
        <v>242.97892804057011</v>
      </c>
      <c r="J57" s="39">
        <f t="shared" si="38"/>
        <v>-46.426522886314103</v>
      </c>
      <c r="K57" s="39">
        <f t="shared" si="38"/>
        <v>244.71567927670719</v>
      </c>
      <c r="L57" s="39">
        <f t="shared" si="38"/>
        <v>-89.553711935065294</v>
      </c>
      <c r="M57" s="39">
        <f t="shared" si="38"/>
        <v>2773.8156590683848</v>
      </c>
      <c r="N57" s="39">
        <f t="shared" si="38"/>
        <v>-98.86953043094411</v>
      </c>
      <c r="O57" s="39" t="str">
        <f t="shared" si="38"/>
        <v>--</v>
      </c>
      <c r="P57" s="39">
        <f t="shared" si="29"/>
        <v>2156.4571893430953</v>
      </c>
      <c r="Q57" s="39">
        <f t="shared" si="30"/>
        <v>372.23163587201446</v>
      </c>
      <c r="R57" s="39">
        <f t="shared" si="31"/>
        <v>20.24865395149456</v>
      </c>
      <c r="S57" s="39">
        <f t="shared" si="32"/>
        <v>5.2773509916956556</v>
      </c>
      <c r="T57" s="39">
        <f t="shared" si="33"/>
        <v>-16.341791789603505</v>
      </c>
      <c r="U57" s="39" t="str">
        <f t="shared" si="24"/>
        <v>--</v>
      </c>
    </row>
    <row r="58" spans="1:21" x14ac:dyDescent="0.2">
      <c r="C58" s="38" t="s">
        <v>28</v>
      </c>
      <c r="D58" s="38" t="s">
        <v>28</v>
      </c>
      <c r="E58" s="39" t="str">
        <f t="shared" ref="E58:O58" si="39">IFERROR(IF(D20=0,"--",(E20/D20)*100-100),"--")</f>
        <v>--</v>
      </c>
      <c r="F58" s="39" t="str">
        <f t="shared" si="39"/>
        <v>--</v>
      </c>
      <c r="G58" s="39" t="str">
        <f t="shared" si="39"/>
        <v>--</v>
      </c>
      <c r="H58" s="39">
        <f t="shared" si="39"/>
        <v>-96.902654867256643</v>
      </c>
      <c r="I58" s="39">
        <f t="shared" si="39"/>
        <v>14671.428571428572</v>
      </c>
      <c r="J58" s="39">
        <f t="shared" si="39"/>
        <v>-94.951644100580268</v>
      </c>
      <c r="K58" s="39">
        <f t="shared" si="39"/>
        <v>-100</v>
      </c>
      <c r="L58" s="39" t="str">
        <f t="shared" si="39"/>
        <v>--</v>
      </c>
      <c r="M58" s="39" t="str">
        <f t="shared" si="39"/>
        <v>--</v>
      </c>
      <c r="N58" s="39" t="str">
        <f t="shared" si="39"/>
        <v>--</v>
      </c>
      <c r="O58" s="39" t="str">
        <f t="shared" si="39"/>
        <v>--</v>
      </c>
      <c r="P58" s="39">
        <f t="shared" si="29"/>
        <v>-100</v>
      </c>
      <c r="Q58" s="39" t="str">
        <f t="shared" si="30"/>
        <v>--</v>
      </c>
      <c r="R58" s="39">
        <f t="shared" si="31"/>
        <v>-100</v>
      </c>
      <c r="S58" s="39" t="str">
        <f t="shared" si="32"/>
        <v>--</v>
      </c>
      <c r="T58" s="39" t="str">
        <f t="shared" si="33"/>
        <v>--</v>
      </c>
      <c r="U58" s="39" t="str">
        <f t="shared" si="24"/>
        <v>--</v>
      </c>
    </row>
    <row r="59" spans="1:21" x14ac:dyDescent="0.2">
      <c r="C59" s="38" t="s">
        <v>28</v>
      </c>
      <c r="D59" s="38" t="s">
        <v>28</v>
      </c>
      <c r="E59" s="39" t="str">
        <f t="shared" ref="E59:O59" si="40">IFERROR(IF(D21=0,"--",(E21/D21)*100-100),"--")</f>
        <v>--</v>
      </c>
      <c r="F59" s="39" t="str">
        <f t="shared" si="40"/>
        <v>--</v>
      </c>
      <c r="G59" s="39">
        <f t="shared" si="40"/>
        <v>-100</v>
      </c>
      <c r="H59" s="39" t="str">
        <f t="shared" si="40"/>
        <v>--</v>
      </c>
      <c r="I59" s="39" t="str">
        <f t="shared" si="40"/>
        <v>--</v>
      </c>
      <c r="J59" s="39">
        <f t="shared" si="40"/>
        <v>21.276595744680861</v>
      </c>
      <c r="K59" s="39">
        <f t="shared" si="40"/>
        <v>-100</v>
      </c>
      <c r="L59" s="39" t="str">
        <f t="shared" si="40"/>
        <v>--</v>
      </c>
      <c r="M59" s="39">
        <f t="shared" si="40"/>
        <v>148.91428571428568</v>
      </c>
      <c r="N59" s="39">
        <f t="shared" si="40"/>
        <v>3235.0045913682279</v>
      </c>
      <c r="O59" s="39" t="str">
        <f t="shared" si="40"/>
        <v>--</v>
      </c>
      <c r="P59" s="39">
        <f t="shared" si="29"/>
        <v>779.95082355403065</v>
      </c>
      <c r="Q59" s="39">
        <f t="shared" si="30"/>
        <v>55.124924002361837</v>
      </c>
      <c r="R59" s="39">
        <f t="shared" si="31"/>
        <v>-98.738844720281392</v>
      </c>
      <c r="S59" s="39">
        <f t="shared" si="32"/>
        <v>-70.778286043312747</v>
      </c>
      <c r="T59" s="39">
        <f t="shared" si="33"/>
        <v>-61.674876847290641</v>
      </c>
      <c r="U59" s="39">
        <f t="shared" si="24"/>
        <v>31.033236979958758</v>
      </c>
    </row>
    <row r="60" spans="1:21" x14ac:dyDescent="0.2">
      <c r="C60" s="38" t="s">
        <v>28</v>
      </c>
      <c r="D60" s="38" t="s">
        <v>28</v>
      </c>
      <c r="E60" s="39">
        <f t="shared" ref="E60:O60" si="41">IFERROR(IF(D22=0,"--",(E22/D22)*100-100),"--")</f>
        <v>1231.0513987713794</v>
      </c>
      <c r="F60" s="39">
        <f t="shared" si="41"/>
        <v>-46.621587969864898</v>
      </c>
      <c r="G60" s="39">
        <f t="shared" si="41"/>
        <v>190.80030603961723</v>
      </c>
      <c r="H60" s="39">
        <f t="shared" si="41"/>
        <v>72.494215249922064</v>
      </c>
      <c r="I60" s="39">
        <f t="shared" si="41"/>
        <v>7.643861836090565</v>
      </c>
      <c r="J60" s="39">
        <f t="shared" si="41"/>
        <v>-13.995520433522046</v>
      </c>
      <c r="K60" s="39">
        <f t="shared" si="41"/>
        <v>91.447855961492962</v>
      </c>
      <c r="L60" s="39">
        <f t="shared" si="41"/>
        <v>67.358296346502868</v>
      </c>
      <c r="M60" s="39">
        <f t="shared" si="41"/>
        <v>85.341912272291069</v>
      </c>
      <c r="N60" s="39">
        <f t="shared" si="41"/>
        <v>25.962107782777906</v>
      </c>
      <c r="O60" s="39" t="str">
        <f t="shared" si="41"/>
        <v>--</v>
      </c>
      <c r="P60" s="39">
        <f t="shared" si="29"/>
        <v>24.985027555654611</v>
      </c>
      <c r="Q60" s="39">
        <f t="shared" si="30"/>
        <v>18.957738953019557</v>
      </c>
      <c r="R60" s="39">
        <f t="shared" si="31"/>
        <v>13.112352800846125</v>
      </c>
      <c r="S60" s="39">
        <f t="shared" si="32"/>
        <v>28.862789480665526</v>
      </c>
      <c r="T60" s="39">
        <f t="shared" si="33"/>
        <v>-2.9859279885788226</v>
      </c>
      <c r="U60" s="39">
        <f t="shared" si="24"/>
        <v>99.341458042965826</v>
      </c>
    </row>
    <row r="61" spans="1:21" x14ac:dyDescent="0.2">
      <c r="B61" s="35" t="s">
        <v>79</v>
      </c>
      <c r="C61" s="38" t="s">
        <v>28</v>
      </c>
      <c r="D61" s="38" t="s">
        <v>28</v>
      </c>
      <c r="E61" s="39">
        <f t="shared" ref="E61:O61" si="42">IFERROR(IF(D23=0,"--",(E23/D23)*100-100),"--")</f>
        <v>19.571810803852955</v>
      </c>
      <c r="F61" s="39">
        <f t="shared" si="42"/>
        <v>31.850827954790532</v>
      </c>
      <c r="G61" s="39">
        <f t="shared" si="42"/>
        <v>116.49648689843883</v>
      </c>
      <c r="H61" s="39">
        <f t="shared" si="42"/>
        <v>33.847637489949619</v>
      </c>
      <c r="I61" s="39">
        <f t="shared" si="42"/>
        <v>35.415544378506951</v>
      </c>
      <c r="J61" s="39">
        <f t="shared" si="42"/>
        <v>22.272130699138941</v>
      </c>
      <c r="K61" s="39">
        <f t="shared" si="42"/>
        <v>7.8473102661836833</v>
      </c>
      <c r="L61" s="39">
        <f t="shared" si="42"/>
        <v>85.551685365517869</v>
      </c>
      <c r="M61" s="39">
        <f t="shared" si="42"/>
        <v>32.667853130449799</v>
      </c>
      <c r="N61" s="39">
        <f t="shared" si="42"/>
        <v>10.430656452572464</v>
      </c>
      <c r="O61" s="39">
        <f t="shared" si="42"/>
        <v>-36.502998651633902</v>
      </c>
      <c r="P61" s="39">
        <f t="shared" ref="P61:P63" si="43">IF(N23=0,"--",(P23/N23)*100-100)</f>
        <v>2.9756788589384797</v>
      </c>
      <c r="Q61" s="39">
        <f t="shared" ref="Q61:R63" si="44">IF(P23=0,"--",(Q23/P23)*100-100)</f>
        <v>3.4383401647174026</v>
      </c>
      <c r="R61" s="39">
        <f t="shared" si="44"/>
        <v>6.3099680323068128</v>
      </c>
      <c r="S61" s="39">
        <f t="shared" ref="S61:T63" si="45">IF(R23=0,"--",(S23/R23)*100-100)</f>
        <v>-7.0891791571492888</v>
      </c>
      <c r="T61" s="39">
        <f t="shared" si="45"/>
        <v>-1.6664394030924825</v>
      </c>
      <c r="U61" s="39">
        <f t="shared" si="24"/>
        <v>23.036957619028556</v>
      </c>
    </row>
    <row r="62" spans="1:21" x14ac:dyDescent="0.2">
      <c r="B62" s="35" t="s">
        <v>80</v>
      </c>
      <c r="C62" s="38" t="s">
        <v>28</v>
      </c>
      <c r="D62" s="38" t="s">
        <v>28</v>
      </c>
      <c r="E62" s="39">
        <f t="shared" ref="E62:O62" si="46">IFERROR(IF(D24=0,"--",(E24/D24)*100-100),"--")</f>
        <v>14.637667583217493</v>
      </c>
      <c r="F62" s="39">
        <f t="shared" si="46"/>
        <v>7.2644350183954174</v>
      </c>
      <c r="G62" s="39">
        <f t="shared" si="46"/>
        <v>49.620623643638908</v>
      </c>
      <c r="H62" s="39">
        <f t="shared" si="46"/>
        <v>15.237770518595028</v>
      </c>
      <c r="I62" s="39">
        <f t="shared" si="46"/>
        <v>15.14616364116965</v>
      </c>
      <c r="J62" s="39">
        <f t="shared" si="46"/>
        <v>8.8771223888895747</v>
      </c>
      <c r="K62" s="39">
        <f t="shared" si="46"/>
        <v>5.5265597216085212</v>
      </c>
      <c r="L62" s="39">
        <f t="shared" si="46"/>
        <v>80.114227937356816</v>
      </c>
      <c r="M62" s="39">
        <f t="shared" si="46"/>
        <v>34.983553217594533</v>
      </c>
      <c r="N62" s="39">
        <f t="shared" si="46"/>
        <v>15.112720036706492</v>
      </c>
      <c r="O62" s="39">
        <f t="shared" si="46"/>
        <v>-0.80174200495676473</v>
      </c>
      <c r="P62" s="39">
        <f t="shared" si="43"/>
        <v>0.29337795414741663</v>
      </c>
      <c r="Q62" s="39">
        <f t="shared" si="44"/>
        <v>10.111081632349197</v>
      </c>
      <c r="R62" s="39">
        <f t="shared" si="44"/>
        <v>9.3768686312743625</v>
      </c>
      <c r="S62" s="39">
        <f t="shared" si="45"/>
        <v>-7.0584613105610856</v>
      </c>
      <c r="T62" s="39">
        <f t="shared" si="45"/>
        <v>3.8239337252022949</v>
      </c>
      <c r="U62" s="39">
        <f t="shared" si="24"/>
        <v>17.78923795137402</v>
      </c>
    </row>
    <row r="63" spans="1:21" x14ac:dyDescent="0.2">
      <c r="B63" s="35" t="s">
        <v>81</v>
      </c>
      <c r="C63" s="38" t="s">
        <v>28</v>
      </c>
      <c r="D63" s="38" t="s">
        <v>28</v>
      </c>
      <c r="E63" s="39">
        <f t="shared" ref="E63:O63" si="47">IFERROR(IF(D25=0,"--",(E25/D25)*100-100),"--")</f>
        <v>17.539824620305495</v>
      </c>
      <c r="F63" s="39">
        <f t="shared" si="47"/>
        <v>21.975622943971246</v>
      </c>
      <c r="G63" s="39">
        <f t="shared" si="47"/>
        <v>92.875207960463371</v>
      </c>
      <c r="H63" s="39">
        <f t="shared" si="47"/>
        <v>28.748551580602623</v>
      </c>
      <c r="I63" s="39">
        <f t="shared" si="47"/>
        <v>30.444564143238495</v>
      </c>
      <c r="J63" s="39">
        <f t="shared" si="47"/>
        <v>19.372330800779423</v>
      </c>
      <c r="K63" s="39">
        <f t="shared" si="47"/>
        <v>7.3890771583905916</v>
      </c>
      <c r="L63" s="39">
        <f t="shared" si="47"/>
        <v>84.496677876560511</v>
      </c>
      <c r="M63" s="39">
        <f t="shared" si="47"/>
        <v>33.106486284894402</v>
      </c>
      <c r="N63" s="39">
        <f t="shared" si="47"/>
        <v>11.330025811380466</v>
      </c>
      <c r="O63" s="39">
        <f t="shared" si="47"/>
        <v>-29.412197780072589</v>
      </c>
      <c r="P63" s="39">
        <f t="shared" si="43"/>
        <v>2.4429339815882827</v>
      </c>
      <c r="Q63" s="39">
        <f t="shared" si="44"/>
        <v>4.7358370848221654</v>
      </c>
      <c r="R63" s="39">
        <f t="shared" si="44"/>
        <v>6.9369246026239608</v>
      </c>
      <c r="S63" s="39">
        <f t="shared" si="45"/>
        <v>-7.0827563287285926</v>
      </c>
      <c r="T63" s="39">
        <f t="shared" si="45"/>
        <v>-0.51815106676285438</v>
      </c>
      <c r="U63" s="39">
        <f t="shared" si="24"/>
        <v>21.390922075139954</v>
      </c>
    </row>
    <row r="64" spans="1:21" ht="13.5" thickBot="1" x14ac:dyDescent="0.25">
      <c r="A64" s="107"/>
      <c r="B64" s="107"/>
      <c r="C64" s="107"/>
      <c r="D64" s="107"/>
      <c r="E64" s="107"/>
      <c r="F64" s="107"/>
      <c r="G64" s="107"/>
      <c r="H64" s="107"/>
      <c r="I64" s="107"/>
      <c r="J64" s="107"/>
      <c r="K64" s="107"/>
      <c r="L64" s="107"/>
      <c r="M64" s="107"/>
      <c r="N64" s="107"/>
      <c r="O64" s="11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 sqref="P47:P63"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topLeftCell="A16"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11" width="11.42578125" style="1" bestFit="1" customWidth="1"/>
    <col min="12" max="20" width="11.42578125" style="1" customWidth="1"/>
    <col min="21" max="21" width="12.42578125" style="1" bestFit="1" customWidth="1"/>
    <col min="22" max="16384" width="10.85546875" style="1"/>
  </cols>
  <sheetData>
    <row r="1" spans="1:22" x14ac:dyDescent="0.2">
      <c r="A1" s="5" t="s">
        <v>75</v>
      </c>
    </row>
    <row r="2" spans="1:22" x14ac:dyDescent="0.2">
      <c r="B2" s="110"/>
      <c r="C2" s="201" t="s">
        <v>57</v>
      </c>
      <c r="D2" s="201"/>
      <c r="E2" s="201"/>
      <c r="F2" s="201"/>
      <c r="G2" s="201"/>
      <c r="H2" s="201"/>
      <c r="I2" s="201"/>
      <c r="J2" s="201"/>
      <c r="K2" s="201"/>
      <c r="L2" s="201"/>
      <c r="M2" s="201"/>
      <c r="N2" s="201"/>
      <c r="O2" s="201"/>
      <c r="P2" s="201"/>
      <c r="Q2" s="201"/>
      <c r="R2" s="201"/>
      <c r="S2" s="201"/>
      <c r="T2" s="201"/>
      <c r="U2" s="201"/>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B4" s="110"/>
      <c r="C4" s="201" t="s">
        <v>781</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122</v>
      </c>
      <c r="D5" s="209"/>
      <c r="E5" s="209"/>
      <c r="F5" s="209"/>
      <c r="G5" s="209"/>
      <c r="H5" s="209"/>
      <c r="I5" s="209"/>
      <c r="J5" s="209"/>
      <c r="K5" s="209"/>
      <c r="L5" s="209"/>
      <c r="M5" s="209"/>
      <c r="N5" s="209"/>
      <c r="O5" s="209"/>
      <c r="P5" s="209"/>
      <c r="Q5" s="209"/>
      <c r="R5" s="209"/>
      <c r="S5" s="209"/>
      <c r="T5" s="209"/>
      <c r="U5" s="209"/>
    </row>
    <row r="6" spans="1:22"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B9" s="1" t="s">
        <v>29</v>
      </c>
      <c r="C9" s="9">
        <v>2.487117</v>
      </c>
      <c r="D9" s="9">
        <v>17.723495</v>
      </c>
      <c r="E9" s="9">
        <v>16.228083999999999</v>
      </c>
      <c r="F9" s="9">
        <v>15.5301835</v>
      </c>
      <c r="G9" s="9">
        <v>61.7776025</v>
      </c>
      <c r="H9" s="9">
        <v>189.27703099999999</v>
      </c>
      <c r="I9" s="9">
        <v>131.7109055</v>
      </c>
      <c r="J9" s="9">
        <v>145.8493685</v>
      </c>
      <c r="K9" s="9">
        <v>214.11004</v>
      </c>
      <c r="L9" s="9">
        <v>284.45584300000002</v>
      </c>
      <c r="M9" s="9">
        <v>473.83565700000003</v>
      </c>
      <c r="N9" s="9">
        <v>600.21155699999997</v>
      </c>
      <c r="O9" s="17">
        <v>657.68980799999997</v>
      </c>
      <c r="P9" s="9">
        <v>658.59934199999998</v>
      </c>
      <c r="Q9" s="9">
        <v>719.41990599999997</v>
      </c>
      <c r="R9" s="166">
        <v>782.886887</v>
      </c>
      <c r="S9" s="166">
        <v>814.85475599999995</v>
      </c>
      <c r="T9" s="166">
        <v>775.11129200000005</v>
      </c>
      <c r="U9" s="9">
        <f>(SUM(C9:N9)+P9+Q9+R9)</f>
        <v>4314.1030190000001</v>
      </c>
      <c r="V9" s="9"/>
    </row>
    <row r="10" spans="1:22" x14ac:dyDescent="0.2">
      <c r="B10" s="1" t="s">
        <v>34</v>
      </c>
      <c r="C10" s="9">
        <v>1.9197329999999999</v>
      </c>
      <c r="D10" s="9">
        <v>11.626066</v>
      </c>
      <c r="E10" s="9">
        <v>9.2696055000000008</v>
      </c>
      <c r="F10" s="9">
        <v>11.319428500000001</v>
      </c>
      <c r="G10" s="9">
        <v>30.785353000000001</v>
      </c>
      <c r="H10" s="9">
        <v>81.515675999999999</v>
      </c>
      <c r="I10" s="9">
        <v>66.021623500000004</v>
      </c>
      <c r="J10" s="9">
        <v>118.12009500000001</v>
      </c>
      <c r="K10" s="9">
        <v>156.70576550000001</v>
      </c>
      <c r="L10" s="9">
        <v>291.21654999999998</v>
      </c>
      <c r="M10" s="9">
        <v>498.954137</v>
      </c>
      <c r="N10" s="9">
        <v>648.23364400000003</v>
      </c>
      <c r="O10" s="17">
        <v>817.90769300000011</v>
      </c>
      <c r="P10" s="9">
        <v>820.93855099999996</v>
      </c>
      <c r="Q10" s="9">
        <v>946.64539100000002</v>
      </c>
      <c r="R10" s="166">
        <v>1109.1144859999999</v>
      </c>
      <c r="S10" s="166">
        <v>1386.0132269999999</v>
      </c>
      <c r="T10" s="166">
        <v>1449.6354080000001</v>
      </c>
      <c r="U10" s="9">
        <f t="shared" ref="U10:U25" si="0">(SUM(C10:N10)+P10+Q10+R10)</f>
        <v>4802.3861049999996</v>
      </c>
      <c r="V10" s="9"/>
    </row>
    <row r="11" spans="1:22" x14ac:dyDescent="0.2">
      <c r="B11" s="1" t="s">
        <v>41</v>
      </c>
      <c r="C11" s="9">
        <v>5.2680259999999999</v>
      </c>
      <c r="D11" s="9">
        <v>15.81959</v>
      </c>
      <c r="E11" s="9">
        <v>35.142848999999998</v>
      </c>
      <c r="F11" s="9">
        <v>23.065777000000001</v>
      </c>
      <c r="G11" s="9">
        <v>36.702138499999997</v>
      </c>
      <c r="H11" s="9">
        <v>52.644706999999997</v>
      </c>
      <c r="I11" s="9">
        <v>46.346887500000001</v>
      </c>
      <c r="J11" s="9">
        <v>74.459093499999994</v>
      </c>
      <c r="K11" s="9">
        <v>124.3090045</v>
      </c>
      <c r="L11" s="9">
        <v>223.135786</v>
      </c>
      <c r="M11" s="9">
        <v>278.87563999999998</v>
      </c>
      <c r="N11" s="9">
        <v>319.75229400000001</v>
      </c>
      <c r="O11" s="17">
        <v>346.70782000000003</v>
      </c>
      <c r="P11" s="9">
        <v>348.16324700000001</v>
      </c>
      <c r="Q11" s="9">
        <v>355.76220000000001</v>
      </c>
      <c r="R11" s="166">
        <v>345.131934</v>
      </c>
      <c r="S11" s="166">
        <v>376.769654</v>
      </c>
      <c r="T11" s="166">
        <v>489.24837200000002</v>
      </c>
      <c r="U11" s="9">
        <f t="shared" si="0"/>
        <v>2284.579174</v>
      </c>
      <c r="V11" s="9"/>
    </row>
    <row r="12" spans="1:22" x14ac:dyDescent="0.2">
      <c r="B12" s="1" t="s">
        <v>167</v>
      </c>
      <c r="C12" s="9">
        <v>0.33448850000000002</v>
      </c>
      <c r="D12" s="9">
        <v>0.20213249999999999</v>
      </c>
      <c r="E12" s="9">
        <v>1.3838684999999999</v>
      </c>
      <c r="F12" s="9">
        <v>0.420209</v>
      </c>
      <c r="G12" s="9">
        <v>3.8080940000000001</v>
      </c>
      <c r="H12" s="9">
        <v>6.151192</v>
      </c>
      <c r="I12" s="9">
        <v>13.122002999999999</v>
      </c>
      <c r="J12" s="9">
        <v>14.831555</v>
      </c>
      <c r="K12" s="9">
        <v>47.946586000000003</v>
      </c>
      <c r="L12" s="9">
        <v>63.053055999999998</v>
      </c>
      <c r="M12" s="9">
        <v>124.394308</v>
      </c>
      <c r="N12" s="9">
        <v>94.442547000000005</v>
      </c>
      <c r="O12" s="17">
        <v>128.55834200000001</v>
      </c>
      <c r="P12" s="9">
        <v>128.74879999999999</v>
      </c>
      <c r="Q12" s="9">
        <v>172.38337000000001</v>
      </c>
      <c r="R12" s="166">
        <v>226.89796899999999</v>
      </c>
      <c r="S12" s="166">
        <v>220.32831899999999</v>
      </c>
      <c r="T12" s="166">
        <v>174.01277999999999</v>
      </c>
      <c r="U12" s="9">
        <f t="shared" si="0"/>
        <v>898.12017849999995</v>
      </c>
      <c r="V12" s="9"/>
    </row>
    <row r="13" spans="1:22" x14ac:dyDescent="0.2">
      <c r="B13" s="1" t="s">
        <v>36</v>
      </c>
      <c r="C13" s="9">
        <v>0.2189325</v>
      </c>
      <c r="D13" s="9">
        <v>1.2024079999999999</v>
      </c>
      <c r="E13" s="9">
        <v>2.9469319999999999</v>
      </c>
      <c r="F13" s="9">
        <v>2.3597199999999998</v>
      </c>
      <c r="G13" s="9">
        <v>5.1406020000000003</v>
      </c>
      <c r="H13" s="9">
        <v>21.164003999999998</v>
      </c>
      <c r="I13" s="9">
        <v>23.327215500000001</v>
      </c>
      <c r="J13" s="9">
        <v>40.347446499999997</v>
      </c>
      <c r="K13" s="9">
        <v>45.7351435</v>
      </c>
      <c r="L13" s="9">
        <v>66.640086999999994</v>
      </c>
      <c r="M13" s="9">
        <v>123.762124</v>
      </c>
      <c r="N13" s="9">
        <v>162.08402899999999</v>
      </c>
      <c r="O13" s="17">
        <v>164.40583999999998</v>
      </c>
      <c r="P13" s="9">
        <v>164.36165</v>
      </c>
      <c r="Q13" s="9">
        <v>200.33984100000001</v>
      </c>
      <c r="R13" s="166">
        <v>234.86606</v>
      </c>
      <c r="S13" s="166">
        <v>235.481582</v>
      </c>
      <c r="T13" s="166">
        <v>240.76742899999999</v>
      </c>
      <c r="U13" s="9">
        <f t="shared" si="0"/>
        <v>1094.4961949999999</v>
      </c>
      <c r="V13" s="9"/>
    </row>
    <row r="14" spans="1:22" x14ac:dyDescent="0.2">
      <c r="B14" s="1" t="s">
        <v>44</v>
      </c>
      <c r="C14" s="9">
        <v>0</v>
      </c>
      <c r="D14" s="9">
        <v>2.1519999999999998E-3</v>
      </c>
      <c r="E14" s="9">
        <v>3.7959999999999999E-3</v>
      </c>
      <c r="F14" s="9">
        <v>1.3707499999999999E-2</v>
      </c>
      <c r="G14" s="9">
        <v>4.5160499999999999E-2</v>
      </c>
      <c r="H14" s="9">
        <v>1.0189079999999999</v>
      </c>
      <c r="I14" s="9">
        <v>0.84747950000000005</v>
      </c>
      <c r="J14" s="9">
        <v>10.618843999999999</v>
      </c>
      <c r="K14" s="9">
        <v>23.711099999999998</v>
      </c>
      <c r="L14" s="9">
        <v>16.067145</v>
      </c>
      <c r="M14" s="9">
        <v>21.412402</v>
      </c>
      <c r="N14" s="9">
        <v>38.800654000000002</v>
      </c>
      <c r="O14" s="17">
        <v>53.669448000000003</v>
      </c>
      <c r="P14" s="9">
        <v>53.669448000000003</v>
      </c>
      <c r="Q14" s="9">
        <v>78.776267000000004</v>
      </c>
      <c r="R14" s="166">
        <v>108.735061</v>
      </c>
      <c r="S14" s="166">
        <v>104.870622</v>
      </c>
      <c r="T14" s="166">
        <v>121.506027</v>
      </c>
      <c r="U14" s="9">
        <f t="shared" si="0"/>
        <v>353.72212450000006</v>
      </c>
      <c r="V14" s="9"/>
    </row>
    <row r="15" spans="1:22" x14ac:dyDescent="0.2">
      <c r="A15" s="1" t="s">
        <v>121</v>
      </c>
      <c r="B15" s="1" t="s">
        <v>792</v>
      </c>
      <c r="C15" s="9">
        <v>1.406847</v>
      </c>
      <c r="D15" s="9">
        <v>0.63361900000000004</v>
      </c>
      <c r="E15" s="9">
        <v>1.054883</v>
      </c>
      <c r="F15" s="9">
        <v>0.36978699999999998</v>
      </c>
      <c r="G15" s="9">
        <v>5.4598240000000002</v>
      </c>
      <c r="H15" s="9">
        <v>4.633095</v>
      </c>
      <c r="I15" s="9">
        <v>13.084876</v>
      </c>
      <c r="J15" s="9">
        <v>44.204624000000003</v>
      </c>
      <c r="K15" s="9">
        <v>95.278848999999994</v>
      </c>
      <c r="L15" s="9">
        <v>65.761442000000002</v>
      </c>
      <c r="M15" s="9">
        <v>86.255408000000003</v>
      </c>
      <c r="N15" s="9">
        <v>127.404708</v>
      </c>
      <c r="O15" s="177" t="s">
        <v>28</v>
      </c>
      <c r="P15" s="9">
        <v>253.231111</v>
      </c>
      <c r="Q15" s="9">
        <v>316.64507900000001</v>
      </c>
      <c r="R15" s="166">
        <v>419.48837800000001</v>
      </c>
      <c r="S15" s="166">
        <v>313.66747400000003</v>
      </c>
      <c r="T15" s="166">
        <v>324.39197999999999</v>
      </c>
      <c r="U15" s="9">
        <f t="shared" si="0"/>
        <v>1434.9125300000001</v>
      </c>
      <c r="V15" s="9"/>
    </row>
    <row r="16" spans="1:22" x14ac:dyDescent="0.2">
      <c r="B16" s="1" t="s">
        <v>793</v>
      </c>
      <c r="C16" s="9">
        <v>0</v>
      </c>
      <c r="D16" s="9">
        <v>0</v>
      </c>
      <c r="E16" s="9">
        <v>0</v>
      </c>
      <c r="F16" s="9">
        <v>2.1100000000000001E-4</v>
      </c>
      <c r="G16" s="9">
        <v>0</v>
      </c>
      <c r="H16" s="9">
        <v>9.2870000000000001E-3</v>
      </c>
      <c r="I16" s="9">
        <v>1.1586000000000001E-2</v>
      </c>
      <c r="J16" s="9">
        <v>0.17968600000000001</v>
      </c>
      <c r="K16" s="9">
        <v>0.122946</v>
      </c>
      <c r="L16" s="9">
        <v>0.28842000000000001</v>
      </c>
      <c r="M16" s="9">
        <v>1.350292</v>
      </c>
      <c r="N16" s="9">
        <v>0.38377800000000001</v>
      </c>
      <c r="O16" s="177" t="s">
        <v>28</v>
      </c>
      <c r="P16" s="9">
        <v>0.238398</v>
      </c>
      <c r="Q16" s="9">
        <v>0.26831300000000002</v>
      </c>
      <c r="R16" s="166">
        <v>6.4055229999999996</v>
      </c>
      <c r="S16" s="166">
        <v>4.483962</v>
      </c>
      <c r="T16" s="166">
        <v>1.117388</v>
      </c>
      <c r="U16" s="9">
        <f t="shared" si="0"/>
        <v>9.2584400000000002</v>
      </c>
      <c r="V16" s="9"/>
    </row>
    <row r="17" spans="1:22" x14ac:dyDescent="0.2">
      <c r="B17" s="1" t="s">
        <v>794</v>
      </c>
      <c r="C17" s="9">
        <v>0</v>
      </c>
      <c r="D17" s="9">
        <v>0</v>
      </c>
      <c r="E17" s="9">
        <v>0</v>
      </c>
      <c r="F17" s="9">
        <v>0</v>
      </c>
      <c r="G17" s="9">
        <v>2.52E-4</v>
      </c>
      <c r="H17" s="9">
        <v>3.3873E-2</v>
      </c>
      <c r="I17" s="9">
        <v>8.2206000000000001E-2</v>
      </c>
      <c r="J17" s="9">
        <v>8.8467000000000004E-2</v>
      </c>
      <c r="K17" s="9">
        <v>0.149674</v>
      </c>
      <c r="L17" s="9">
        <v>0.112993</v>
      </c>
      <c r="M17" s="9">
        <v>0.24968000000000001</v>
      </c>
      <c r="N17" s="9">
        <v>0.103467</v>
      </c>
      <c r="O17" s="177" t="s">
        <v>28</v>
      </c>
      <c r="P17" s="9">
        <v>0.24724499999999999</v>
      </c>
      <c r="Q17" s="9">
        <v>0.207644</v>
      </c>
      <c r="R17" s="166">
        <v>0.116318</v>
      </c>
      <c r="S17" s="166">
        <v>0.15423600000000001</v>
      </c>
      <c r="T17" s="166">
        <v>0.13822100000000001</v>
      </c>
      <c r="U17" s="9">
        <f t="shared" si="0"/>
        <v>1.3918189999999999</v>
      </c>
      <c r="V17" s="9"/>
    </row>
    <row r="18" spans="1:22" x14ac:dyDescent="0.2">
      <c r="B18" s="1" t="s">
        <v>795</v>
      </c>
      <c r="C18" s="9">
        <v>0</v>
      </c>
      <c r="D18" s="9">
        <v>0</v>
      </c>
      <c r="E18" s="9">
        <v>0</v>
      </c>
      <c r="F18" s="9">
        <v>9.2999999999999997E-5</v>
      </c>
      <c r="G18" s="9">
        <v>3.6000000000000002E-4</v>
      </c>
      <c r="H18" s="9">
        <v>1.096E-3</v>
      </c>
      <c r="I18" s="9">
        <v>1.916E-3</v>
      </c>
      <c r="J18" s="9">
        <v>4.231E-2</v>
      </c>
      <c r="K18" s="9">
        <v>9.9285999999999999E-2</v>
      </c>
      <c r="L18" s="9">
        <v>0.20823900000000001</v>
      </c>
      <c r="M18" s="9">
        <v>0.27875499999999998</v>
      </c>
      <c r="N18" s="9">
        <v>0.370421</v>
      </c>
      <c r="O18" s="177" t="s">
        <v>28</v>
      </c>
      <c r="P18" s="9">
        <v>0.30959100000000001</v>
      </c>
      <c r="Q18" s="9">
        <v>2.2410580000000002</v>
      </c>
      <c r="R18" s="166">
        <v>8.2504849999999994</v>
      </c>
      <c r="S18" s="166">
        <v>0.88788699999999998</v>
      </c>
      <c r="T18" s="166">
        <v>2.5424669999999998</v>
      </c>
      <c r="U18" s="9">
        <f t="shared" si="0"/>
        <v>11.803609999999999</v>
      </c>
      <c r="V18" s="9"/>
    </row>
    <row r="19" spans="1:22" x14ac:dyDescent="0.2">
      <c r="B19" s="1" t="s">
        <v>796</v>
      </c>
      <c r="C19" s="9">
        <v>0</v>
      </c>
      <c r="D19" s="9">
        <v>0</v>
      </c>
      <c r="E19" s="9">
        <v>2E-3</v>
      </c>
      <c r="F19" s="9">
        <v>0</v>
      </c>
      <c r="G19" s="9">
        <v>0</v>
      </c>
      <c r="H19" s="9">
        <v>5.8573E-2</v>
      </c>
      <c r="I19" s="9">
        <v>6.5859999999999998E-3</v>
      </c>
      <c r="J19" s="9">
        <v>0.112924</v>
      </c>
      <c r="K19" s="9">
        <v>0.31101299999999998</v>
      </c>
      <c r="L19" s="9">
        <v>0.285553</v>
      </c>
      <c r="M19" s="9">
        <v>0.77437599999999995</v>
      </c>
      <c r="N19" s="9">
        <v>1.658196</v>
      </c>
      <c r="O19" s="177" t="s">
        <v>28</v>
      </c>
      <c r="P19" s="9">
        <v>0.49359799999999998</v>
      </c>
      <c r="Q19" s="9">
        <v>2.1731980000000002</v>
      </c>
      <c r="R19" s="166">
        <v>2.445103</v>
      </c>
      <c r="S19" s="166">
        <v>2.2696649999999998</v>
      </c>
      <c r="T19" s="166">
        <v>1.461598</v>
      </c>
      <c r="U19" s="9">
        <f t="shared" si="0"/>
        <v>8.3211200000000005</v>
      </c>
      <c r="V19" s="9"/>
    </row>
    <row r="20" spans="1:22" x14ac:dyDescent="0.2">
      <c r="B20" s="1" t="s">
        <v>797</v>
      </c>
      <c r="C20" s="9">
        <v>0</v>
      </c>
      <c r="D20" s="9">
        <v>0</v>
      </c>
      <c r="E20" s="9">
        <v>0</v>
      </c>
      <c r="F20" s="9">
        <v>1.1130000000000001E-3</v>
      </c>
      <c r="G20" s="9">
        <v>3.7019999999999997E-2</v>
      </c>
      <c r="H20" s="9">
        <v>4.5030000000000001E-2</v>
      </c>
      <c r="I20" s="9">
        <v>7.9340000000000001E-3</v>
      </c>
      <c r="J20" s="9">
        <v>1.1073E-2</v>
      </c>
      <c r="K20" s="9">
        <v>1.2359999999999999E-3</v>
      </c>
      <c r="L20" s="9">
        <v>9.0795000000000001E-2</v>
      </c>
      <c r="M20" s="9">
        <v>0.23449</v>
      </c>
      <c r="N20" s="9">
        <v>0.38268099999999999</v>
      </c>
      <c r="O20" s="177" t="s">
        <v>28</v>
      </c>
      <c r="P20" s="9">
        <v>0.66665600000000003</v>
      </c>
      <c r="Q20" s="9">
        <v>0.451706</v>
      </c>
      <c r="R20" s="166">
        <v>0.967252</v>
      </c>
      <c r="S20" s="166">
        <v>0.46857300000000002</v>
      </c>
      <c r="T20" s="166">
        <v>1.750192</v>
      </c>
      <c r="U20" s="9">
        <f t="shared" si="0"/>
        <v>2.8969860000000001</v>
      </c>
      <c r="V20" s="9"/>
    </row>
    <row r="21" spans="1:22" x14ac:dyDescent="0.2">
      <c r="B21" s="1" t="s">
        <v>798</v>
      </c>
      <c r="C21" s="9">
        <v>0</v>
      </c>
      <c r="D21" s="9">
        <v>4.1820999999999997E-2</v>
      </c>
      <c r="E21" s="9">
        <v>4.4658000000000003E-2</v>
      </c>
      <c r="F21" s="9">
        <v>4.6063E-2</v>
      </c>
      <c r="G21" s="9">
        <v>6.497E-2</v>
      </c>
      <c r="H21" s="9">
        <v>6.7381999999999997E-2</v>
      </c>
      <c r="I21" s="9">
        <v>8.6600999999999997E-2</v>
      </c>
      <c r="J21" s="9">
        <v>0.38241199999999997</v>
      </c>
      <c r="K21" s="9">
        <v>1.2599089999999999</v>
      </c>
      <c r="L21" s="9">
        <v>0.507799</v>
      </c>
      <c r="M21" s="9">
        <v>0.72505600000000003</v>
      </c>
      <c r="N21" s="9">
        <v>0.75484799999999996</v>
      </c>
      <c r="O21" s="177" t="s">
        <v>28</v>
      </c>
      <c r="P21" s="9">
        <v>1.1624909999999999</v>
      </c>
      <c r="Q21" s="9">
        <v>7.1078270000000003</v>
      </c>
      <c r="R21" s="166">
        <v>31.899996000000002</v>
      </c>
      <c r="S21" s="166">
        <v>2.3829660000000001</v>
      </c>
      <c r="T21" s="166">
        <v>3.3244889999999998</v>
      </c>
      <c r="U21" s="9">
        <f t="shared" si="0"/>
        <v>44.151833000000003</v>
      </c>
      <c r="V21" s="9"/>
    </row>
    <row r="22" spans="1:22" x14ac:dyDescent="0.2">
      <c r="B22" s="1" t="s">
        <v>799</v>
      </c>
      <c r="C22" s="9">
        <v>0</v>
      </c>
      <c r="D22" s="9">
        <v>4.1820999999999997E-2</v>
      </c>
      <c r="E22" s="9">
        <v>4.6658000000000005E-2</v>
      </c>
      <c r="F22" s="9">
        <v>4.7480000000000001E-2</v>
      </c>
      <c r="G22" s="9">
        <v>0.102602</v>
      </c>
      <c r="H22" s="9">
        <v>0.21524100000000002</v>
      </c>
      <c r="I22" s="9">
        <v>0.19682899999999998</v>
      </c>
      <c r="J22" s="9">
        <v>0.81687200000000004</v>
      </c>
      <c r="K22" s="9">
        <v>1.944064</v>
      </c>
      <c r="L22" s="9">
        <v>1.4937990000000001</v>
      </c>
      <c r="M22" s="9">
        <v>3.6126489999999998</v>
      </c>
      <c r="N22" s="9">
        <v>3.6533910000000001</v>
      </c>
      <c r="O22" s="177" t="s">
        <v>28</v>
      </c>
      <c r="P22" s="9">
        <v>3.1179790000000001</v>
      </c>
      <c r="Q22" s="9">
        <v>12.449746000000001</v>
      </c>
      <c r="R22" s="166">
        <v>50.084676999999999</v>
      </c>
      <c r="S22" s="166">
        <v>10.647288999999999</v>
      </c>
      <c r="T22" s="166">
        <v>10.334355</v>
      </c>
      <c r="U22" s="9">
        <f t="shared" si="0"/>
        <v>77.823808</v>
      </c>
      <c r="V22" s="9"/>
    </row>
    <row r="23" spans="1:22" x14ac:dyDescent="0.2">
      <c r="B23" s="35" t="s">
        <v>79</v>
      </c>
      <c r="C23" s="9">
        <f t="shared" ref="C23:K23" si="1">SUM(C9:C14)</f>
        <v>10.228297000000001</v>
      </c>
      <c r="D23" s="9">
        <f t="shared" si="1"/>
        <v>46.575843499999998</v>
      </c>
      <c r="E23" s="9">
        <f t="shared" si="1"/>
        <v>64.975134999999995</v>
      </c>
      <c r="F23" s="9">
        <f t="shared" si="1"/>
        <v>52.70902550000001</v>
      </c>
      <c r="G23" s="9">
        <f t="shared" si="1"/>
        <v>138.25895050000003</v>
      </c>
      <c r="H23" s="9">
        <f t="shared" si="1"/>
        <v>351.77151799999996</v>
      </c>
      <c r="I23" s="9">
        <f t="shared" si="1"/>
        <v>281.37611450000003</v>
      </c>
      <c r="J23" s="9">
        <f t="shared" si="1"/>
        <v>404.22640250000001</v>
      </c>
      <c r="K23" s="9">
        <f t="shared" si="1"/>
        <v>612.51763950000009</v>
      </c>
      <c r="L23" s="9">
        <f t="shared" ref="L23:Q23" si="2">SUM(L9:L14)</f>
        <v>944.56846700000006</v>
      </c>
      <c r="M23" s="9">
        <f t="shared" si="2"/>
        <v>1521.2342679999999</v>
      </c>
      <c r="N23" s="9">
        <f t="shared" si="2"/>
        <v>1863.524725</v>
      </c>
      <c r="O23" s="17">
        <f t="shared" si="2"/>
        <v>2168.9389510000005</v>
      </c>
      <c r="P23" s="9">
        <f t="shared" si="2"/>
        <v>2174.4810379999999</v>
      </c>
      <c r="Q23" s="9">
        <f t="shared" si="2"/>
        <v>2473.3269750000004</v>
      </c>
      <c r="R23" s="17">
        <v>2807.6323969999999</v>
      </c>
      <c r="S23" s="17">
        <v>3138.3181600000003</v>
      </c>
      <c r="T23" s="17">
        <v>3250.2813080000001</v>
      </c>
      <c r="U23" s="9">
        <f t="shared" si="0"/>
        <v>13747.406795999999</v>
      </c>
      <c r="V23" s="9"/>
    </row>
    <row r="24" spans="1:22" x14ac:dyDescent="0.2">
      <c r="B24" s="35" t="s">
        <v>80</v>
      </c>
      <c r="C24" s="9">
        <f>+C25-C23</f>
        <v>14.6277185</v>
      </c>
      <c r="D24" s="9">
        <f t="shared" ref="D24:Q24" si="3">+D25-D23</f>
        <v>30.711526999999997</v>
      </c>
      <c r="E24" s="9">
        <f t="shared" si="3"/>
        <v>30.142851000000007</v>
      </c>
      <c r="F24" s="9">
        <f t="shared" si="3"/>
        <v>36.316698499999987</v>
      </c>
      <c r="G24" s="9">
        <f t="shared" si="3"/>
        <v>73.758568499999967</v>
      </c>
      <c r="H24" s="9">
        <f t="shared" si="3"/>
        <v>265.79415900000009</v>
      </c>
      <c r="I24" s="9">
        <f t="shared" si="3"/>
        <v>200.07687199999998</v>
      </c>
      <c r="J24" s="9">
        <f t="shared" si="3"/>
        <v>331.44891549999994</v>
      </c>
      <c r="K24" s="9">
        <f t="shared" si="3"/>
        <v>555.01745599999822</v>
      </c>
      <c r="L24" s="9">
        <f t="shared" si="3"/>
        <v>1319.5511130000009</v>
      </c>
      <c r="M24" s="9">
        <f t="shared" si="3"/>
        <v>1706.8287510000002</v>
      </c>
      <c r="N24" s="9">
        <f t="shared" si="3"/>
        <v>2135.1312630000002</v>
      </c>
      <c r="O24" s="9">
        <f t="shared" si="3"/>
        <v>2527.5528659999995</v>
      </c>
      <c r="P24" s="9">
        <f t="shared" si="3"/>
        <v>2527.0766229999999</v>
      </c>
      <c r="Q24" s="9">
        <f t="shared" si="3"/>
        <v>3031.0662519999992</v>
      </c>
      <c r="R24" s="17">
        <v>3499.2064620000006</v>
      </c>
      <c r="S24" s="17">
        <v>3623.8390789999999</v>
      </c>
      <c r="T24" s="17">
        <v>3730.6889329999999</v>
      </c>
      <c r="U24" s="9">
        <f t="shared" si="0"/>
        <v>15756.755229999999</v>
      </c>
      <c r="V24" s="9"/>
    </row>
    <row r="25" spans="1:22" x14ac:dyDescent="0.2">
      <c r="B25" s="35" t="s">
        <v>755</v>
      </c>
      <c r="C25" s="9">
        <v>24.856015500000002</v>
      </c>
      <c r="D25" s="9">
        <v>77.287370499999994</v>
      </c>
      <c r="E25" s="9">
        <v>95.117986000000002</v>
      </c>
      <c r="F25" s="9">
        <v>89.025723999999997</v>
      </c>
      <c r="G25" s="9">
        <v>212.01751899999999</v>
      </c>
      <c r="H25" s="9">
        <v>617.56567700000005</v>
      </c>
      <c r="I25" s="9">
        <v>481.45298650000001</v>
      </c>
      <c r="J25" s="9">
        <v>735.67531799999995</v>
      </c>
      <c r="K25" s="9">
        <v>1167.5350954999983</v>
      </c>
      <c r="L25" s="166">
        <v>2264.119580000001</v>
      </c>
      <c r="M25" s="9">
        <v>3228.0630190000002</v>
      </c>
      <c r="N25" s="9">
        <v>3998.655988</v>
      </c>
      <c r="O25" s="9">
        <v>4696.4918170000001</v>
      </c>
      <c r="P25" s="9">
        <v>4701.5576609999998</v>
      </c>
      <c r="Q25" s="9">
        <v>5504.3932269999996</v>
      </c>
      <c r="R25" s="166">
        <v>6306.8388590000004</v>
      </c>
      <c r="S25" s="166">
        <v>6762.1572390000001</v>
      </c>
      <c r="T25" s="166">
        <v>6980.970241</v>
      </c>
      <c r="U25" s="9">
        <f t="shared" si="0"/>
        <v>29504.162026000002</v>
      </c>
      <c r="V25" s="9"/>
    </row>
    <row r="26" spans="1:22"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2" ht="13.5" thickBot="1" x14ac:dyDescent="0.25">
      <c r="A27" s="105"/>
      <c r="B27" s="35"/>
      <c r="C27" s="203"/>
      <c r="D27" s="203"/>
      <c r="E27" s="203"/>
      <c r="F27" s="203"/>
      <c r="G27" s="203"/>
      <c r="H27" s="203"/>
      <c r="I27" s="203"/>
      <c r="J27" s="203"/>
      <c r="K27" s="203"/>
      <c r="L27" s="203"/>
      <c r="M27" s="203"/>
      <c r="N27" s="203"/>
      <c r="O27" s="203"/>
      <c r="P27" s="203"/>
      <c r="Q27" s="203"/>
      <c r="R27" s="203"/>
      <c r="S27" s="203"/>
      <c r="T27" s="203"/>
      <c r="U27" s="203"/>
    </row>
    <row r="28" spans="1:22" ht="13.5" thickTop="1" x14ac:dyDescent="0.2">
      <c r="B28" s="1" t="s">
        <v>29</v>
      </c>
      <c r="C28" s="37">
        <f>IFERROR(C9/C$25*100,"--")</f>
        <v>10.006096914447129</v>
      </c>
      <c r="D28" s="37">
        <f t="shared" ref="D28:U28" si="4">IFERROR(D9/D$25*100,"--")</f>
        <v>22.931942030554659</v>
      </c>
      <c r="E28" s="37">
        <f t="shared" si="4"/>
        <v>17.061004634812178</v>
      </c>
      <c r="F28" s="37">
        <f t="shared" si="4"/>
        <v>17.444602303936332</v>
      </c>
      <c r="G28" s="37">
        <f t="shared" si="4"/>
        <v>29.137970669301154</v>
      </c>
      <c r="H28" s="37">
        <f t="shared" si="4"/>
        <v>30.648890968077552</v>
      </c>
      <c r="I28" s="37">
        <f t="shared" si="4"/>
        <v>27.356960948044716</v>
      </c>
      <c r="J28" s="37">
        <f t="shared" si="4"/>
        <v>19.825236069697802</v>
      </c>
      <c r="K28" s="37">
        <f t="shared" si="4"/>
        <v>18.33863845508705</v>
      </c>
      <c r="L28" s="37">
        <f t="shared" si="4"/>
        <v>12.563640432807876</v>
      </c>
      <c r="M28" s="37">
        <f t="shared" si="4"/>
        <v>14.678637133508824</v>
      </c>
      <c r="N28" s="37">
        <f t="shared" si="4"/>
        <v>15.010332441731419</v>
      </c>
      <c r="O28" s="37">
        <f t="shared" si="4"/>
        <v>14.003852952949794</v>
      </c>
      <c r="P28" s="37">
        <f t="shared" si="4"/>
        <v>14.008109428565829</v>
      </c>
      <c r="Q28" s="37">
        <f t="shared" si="4"/>
        <v>13.069922084619993</v>
      </c>
      <c r="R28" s="37">
        <f t="shared" si="4"/>
        <v>12.413300934156624</v>
      </c>
      <c r="S28" s="37">
        <f t="shared" si="4"/>
        <v>12.050218993731979</v>
      </c>
      <c r="T28" s="37">
        <f t="shared" si="4"/>
        <v>11.103202925113287</v>
      </c>
      <c r="U28" s="37">
        <f t="shared" si="4"/>
        <v>14.622015074341974</v>
      </c>
    </row>
    <row r="29" spans="1:22" x14ac:dyDescent="0.2">
      <c r="B29" s="1" t="s">
        <v>34</v>
      </c>
      <c r="C29" s="37">
        <f t="shared" ref="C29:U29" si="5">IFERROR(C10/C$25*100,"--")</f>
        <v>7.723414076564282</v>
      </c>
      <c r="D29" s="37">
        <f t="shared" si="5"/>
        <v>15.042646586093907</v>
      </c>
      <c r="E29" s="37">
        <f t="shared" si="5"/>
        <v>9.7453761268662706</v>
      </c>
      <c r="F29" s="37">
        <f t="shared" si="5"/>
        <v>12.714783987603404</v>
      </c>
      <c r="G29" s="37">
        <f t="shared" si="5"/>
        <v>14.520193022351139</v>
      </c>
      <c r="H29" s="37">
        <f t="shared" si="5"/>
        <v>13.199515296249212</v>
      </c>
      <c r="I29" s="37">
        <f t="shared" si="5"/>
        <v>13.712994903189784</v>
      </c>
      <c r="J29" s="37">
        <f t="shared" si="5"/>
        <v>16.056008963454175</v>
      </c>
      <c r="K29" s="37">
        <f t="shared" si="5"/>
        <v>13.421931906285916</v>
      </c>
      <c r="L29" s="37">
        <f t="shared" si="5"/>
        <v>12.862242461592945</v>
      </c>
      <c r="M29" s="37">
        <f t="shared" si="5"/>
        <v>15.45676568466026</v>
      </c>
      <c r="N29" s="37">
        <f t="shared" si="5"/>
        <v>16.211288141449394</v>
      </c>
      <c r="O29" s="37">
        <f t="shared" si="5"/>
        <v>17.415290494905168</v>
      </c>
      <c r="P29" s="37">
        <f t="shared" si="5"/>
        <v>17.460990807573975</v>
      </c>
      <c r="Q29" s="37">
        <f t="shared" si="5"/>
        <v>17.197997162639851</v>
      </c>
      <c r="R29" s="37">
        <f t="shared" si="5"/>
        <v>17.585901761502416</v>
      </c>
      <c r="S29" s="37">
        <f t="shared" si="5"/>
        <v>20.496613403283803</v>
      </c>
      <c r="T29" s="37">
        <f t="shared" si="5"/>
        <v>20.765529116370288</v>
      </c>
      <c r="U29" s="37">
        <f t="shared" si="5"/>
        <v>16.276978484486307</v>
      </c>
    </row>
    <row r="30" spans="1:22" x14ac:dyDescent="0.2">
      <c r="B30" s="1" t="s">
        <v>41</v>
      </c>
      <c r="C30" s="37">
        <f t="shared" ref="C30:U30" si="6">IFERROR(C11/C$25*100,"--")</f>
        <v>21.194169274636955</v>
      </c>
      <c r="D30" s="37">
        <f t="shared" si="6"/>
        <v>20.468531789420886</v>
      </c>
      <c r="E30" s="37">
        <f t="shared" si="6"/>
        <v>36.946586526758459</v>
      </c>
      <c r="F30" s="37">
        <f t="shared" si="6"/>
        <v>25.909114763278986</v>
      </c>
      <c r="G30" s="37">
        <f t="shared" si="6"/>
        <v>17.310898963967215</v>
      </c>
      <c r="H30" s="37">
        <f t="shared" si="6"/>
        <v>8.5245519562771932</v>
      </c>
      <c r="I30" s="37">
        <f t="shared" si="6"/>
        <v>9.6264617313782104</v>
      </c>
      <c r="J30" s="37">
        <f t="shared" si="6"/>
        <v>10.121189562594514</v>
      </c>
      <c r="K30" s="37">
        <f t="shared" si="6"/>
        <v>10.647132148671258</v>
      </c>
      <c r="L30" s="37">
        <f t="shared" si="6"/>
        <v>9.8553003989303392</v>
      </c>
      <c r="M30" s="37">
        <f t="shared" si="6"/>
        <v>8.6391014784584641</v>
      </c>
      <c r="N30" s="37">
        <f t="shared" si="6"/>
        <v>7.996494196039353</v>
      </c>
      <c r="O30" s="37">
        <f t="shared" si="6"/>
        <v>7.3822724175737671</v>
      </c>
      <c r="P30" s="37">
        <f t="shared" si="6"/>
        <v>7.4052744240075379</v>
      </c>
      <c r="Q30" s="37">
        <f t="shared" si="6"/>
        <v>6.4632410027489486</v>
      </c>
      <c r="R30" s="37">
        <f t="shared" si="6"/>
        <v>5.4723442554345425</v>
      </c>
      <c r="S30" s="37">
        <f t="shared" si="6"/>
        <v>5.5717375488848786</v>
      </c>
      <c r="T30" s="37">
        <f t="shared" si="6"/>
        <v>7.0083148202894634</v>
      </c>
      <c r="U30" s="37">
        <f t="shared" si="6"/>
        <v>7.7432437226543041</v>
      </c>
    </row>
    <row r="31" spans="1:22" x14ac:dyDescent="0.2">
      <c r="B31" s="1" t="s">
        <v>167</v>
      </c>
      <c r="C31" s="37">
        <f t="shared" ref="C31:U31" si="7">IFERROR(C12/C$25*100,"--")</f>
        <v>1.3457044231405473</v>
      </c>
      <c r="D31" s="37">
        <f t="shared" si="7"/>
        <v>0.26153367450895487</v>
      </c>
      <c r="E31" s="37">
        <f t="shared" si="7"/>
        <v>1.4548967636888357</v>
      </c>
      <c r="F31" s="37">
        <f t="shared" si="7"/>
        <v>0.47200851744828271</v>
      </c>
      <c r="G31" s="37">
        <f t="shared" si="7"/>
        <v>1.7961223289288657</v>
      </c>
      <c r="H31" s="37">
        <f t="shared" si="7"/>
        <v>0.9960385152687169</v>
      </c>
      <c r="I31" s="37">
        <f t="shared" si="7"/>
        <v>2.7255003848646804</v>
      </c>
      <c r="J31" s="37">
        <f t="shared" si="7"/>
        <v>2.0160462961189083</v>
      </c>
      <c r="K31" s="37">
        <f t="shared" si="7"/>
        <v>4.1066505139587965</v>
      </c>
      <c r="L31" s="37">
        <f t="shared" si="7"/>
        <v>2.78488188331466</v>
      </c>
      <c r="M31" s="37">
        <f t="shared" si="7"/>
        <v>3.8535278669539501</v>
      </c>
      <c r="N31" s="37">
        <f t="shared" si="7"/>
        <v>2.3618572661269903</v>
      </c>
      <c r="O31" s="37">
        <f t="shared" si="7"/>
        <v>2.7373270732561359</v>
      </c>
      <c r="P31" s="37">
        <f t="shared" si="7"/>
        <v>2.7384286077779532</v>
      </c>
      <c r="Q31" s="37">
        <f t="shared" si="7"/>
        <v>3.1317415542630531</v>
      </c>
      <c r="R31" s="37">
        <f t="shared" si="7"/>
        <v>3.5976496953971084</v>
      </c>
      <c r="S31" s="37">
        <f t="shared" si="7"/>
        <v>3.2582548913426703</v>
      </c>
      <c r="T31" s="37">
        <f t="shared" si="7"/>
        <v>2.4926732816880373</v>
      </c>
      <c r="U31" s="37">
        <f t="shared" si="7"/>
        <v>3.0440457102579224</v>
      </c>
    </row>
    <row r="32" spans="1:22" x14ac:dyDescent="0.2">
      <c r="B32" s="1" t="s">
        <v>36</v>
      </c>
      <c r="C32" s="37">
        <f t="shared" ref="C32:U32" si="8">IFERROR(C13/C$25*100,"--")</f>
        <v>0.88080287848227323</v>
      </c>
      <c r="D32" s="37">
        <f t="shared" si="8"/>
        <v>1.5557625938380191</v>
      </c>
      <c r="E32" s="37">
        <f t="shared" si="8"/>
        <v>3.0981858678126342</v>
      </c>
      <c r="F32" s="37">
        <f t="shared" si="8"/>
        <v>2.6506046724202994</v>
      </c>
      <c r="G32" s="37">
        <f t="shared" si="8"/>
        <v>2.4246119020004193</v>
      </c>
      <c r="H32" s="37">
        <f t="shared" si="8"/>
        <v>3.4270045742843314</v>
      </c>
      <c r="I32" s="37">
        <f t="shared" si="8"/>
        <v>4.8451699655206104</v>
      </c>
      <c r="J32" s="37">
        <f t="shared" si="8"/>
        <v>5.4844094280188962</v>
      </c>
      <c r="K32" s="37">
        <f t="shared" si="8"/>
        <v>3.9172392912449348</v>
      </c>
      <c r="L32" s="37">
        <f t="shared" si="8"/>
        <v>2.9433112804050734</v>
      </c>
      <c r="M32" s="37">
        <f t="shared" si="8"/>
        <v>3.8339438626678186</v>
      </c>
      <c r="N32" s="37">
        <f t="shared" si="8"/>
        <v>4.053462700627799</v>
      </c>
      <c r="O32" s="37">
        <f t="shared" si="8"/>
        <v>3.5006095274114259</v>
      </c>
      <c r="P32" s="37">
        <f t="shared" si="8"/>
        <v>3.4958977822052497</v>
      </c>
      <c r="Q32" s="37">
        <f t="shared" si="8"/>
        <v>3.6396353374119146</v>
      </c>
      <c r="R32" s="37">
        <f t="shared" si="8"/>
        <v>3.7239901835265834</v>
      </c>
      <c r="S32" s="37">
        <f t="shared" si="8"/>
        <v>3.4823440756728608</v>
      </c>
      <c r="T32" s="37">
        <f t="shared" si="8"/>
        <v>3.4489106913240599</v>
      </c>
      <c r="U32" s="37">
        <f t="shared" si="8"/>
        <v>3.709633217291497</v>
      </c>
    </row>
    <row r="33" spans="1:22" x14ac:dyDescent="0.2">
      <c r="B33" s="1" t="s">
        <v>44</v>
      </c>
      <c r="C33" s="37">
        <f t="shared" ref="C33:U33" si="9">IFERROR(C14/C$25*100,"--")</f>
        <v>0</v>
      </c>
      <c r="D33" s="37">
        <f t="shared" si="9"/>
        <v>2.7844135284690531E-3</v>
      </c>
      <c r="E33" s="37">
        <f t="shared" si="9"/>
        <v>3.9908330270996273E-3</v>
      </c>
      <c r="F33" s="37">
        <f t="shared" si="9"/>
        <v>1.5397235073314315E-2</v>
      </c>
      <c r="G33" s="37">
        <f t="shared" si="9"/>
        <v>2.1300362447878661E-2</v>
      </c>
      <c r="H33" s="37">
        <f t="shared" si="9"/>
        <v>0.16498779610771663</v>
      </c>
      <c r="I33" s="37">
        <f t="shared" si="9"/>
        <v>0.17602539059127842</v>
      </c>
      <c r="J33" s="37">
        <f t="shared" si="9"/>
        <v>1.4434144710561025</v>
      </c>
      <c r="K33" s="37">
        <f t="shared" si="9"/>
        <v>2.0308682875049411</v>
      </c>
      <c r="L33" s="37">
        <f t="shared" si="9"/>
        <v>0.70964206758019355</v>
      </c>
      <c r="M33" s="37">
        <f t="shared" si="9"/>
        <v>0.66332044554177272</v>
      </c>
      <c r="N33" s="37">
        <f t="shared" si="9"/>
        <v>0.97034238795337957</v>
      </c>
      <c r="O33" s="37">
        <f t="shared" si="9"/>
        <v>1.1427561271528561</v>
      </c>
      <c r="P33" s="37">
        <f t="shared" si="9"/>
        <v>1.1415248279351051</v>
      </c>
      <c r="Q33" s="37">
        <f t="shared" si="9"/>
        <v>1.431152603952581</v>
      </c>
      <c r="R33" s="37">
        <f t="shared" si="9"/>
        <v>1.7240818012154002</v>
      </c>
      <c r="S33" s="37">
        <f t="shared" si="9"/>
        <v>1.550845659062321</v>
      </c>
      <c r="T33" s="37">
        <f t="shared" si="9"/>
        <v>1.7405320865913718</v>
      </c>
      <c r="U33" s="37">
        <f t="shared" si="9"/>
        <v>1.1988889031597945</v>
      </c>
    </row>
    <row r="34" spans="1:22" x14ac:dyDescent="0.2">
      <c r="C34" s="37">
        <f t="shared" ref="C34:U34" si="10">IFERROR(C15/C$25*100,"--")</f>
        <v>5.6599860102275841</v>
      </c>
      <c r="D34" s="37">
        <f t="shared" si="10"/>
        <v>0.81982217262780344</v>
      </c>
      <c r="E34" s="37">
        <f t="shared" si="10"/>
        <v>1.1090257945537241</v>
      </c>
      <c r="F34" s="37">
        <f t="shared" si="10"/>
        <v>0.41537095502868365</v>
      </c>
      <c r="G34" s="37">
        <f t="shared" si="10"/>
        <v>2.5751758749709737</v>
      </c>
      <c r="H34" s="37">
        <f t="shared" si="10"/>
        <v>0.75021899249753798</v>
      </c>
      <c r="I34" s="37">
        <f t="shared" si="10"/>
        <v>2.717788936178922</v>
      </c>
      <c r="J34" s="37">
        <f t="shared" si="10"/>
        <v>6.0087137516281341</v>
      </c>
      <c r="K34" s="37">
        <f t="shared" si="10"/>
        <v>8.1606839372307451</v>
      </c>
      <c r="L34" s="37">
        <f t="shared" si="10"/>
        <v>2.9045039220057438</v>
      </c>
      <c r="M34" s="37">
        <f t="shared" si="10"/>
        <v>2.6720484542064638</v>
      </c>
      <c r="N34" s="37">
        <f t="shared" si="10"/>
        <v>3.186188268816887</v>
      </c>
      <c r="O34" s="37" t="str">
        <f t="shared" si="10"/>
        <v>--</v>
      </c>
      <c r="P34" s="37">
        <f t="shared" si="10"/>
        <v>5.386110928737156</v>
      </c>
      <c r="Q34" s="37">
        <f t="shared" si="10"/>
        <v>5.7525882679820404</v>
      </c>
      <c r="R34" s="37">
        <f t="shared" si="10"/>
        <v>6.6513254481106756</v>
      </c>
      <c r="S34" s="37">
        <f t="shared" si="10"/>
        <v>4.6385711380823462</v>
      </c>
      <c r="T34" s="37">
        <f t="shared" si="10"/>
        <v>4.6468036505127968</v>
      </c>
      <c r="U34" s="37">
        <f t="shared" si="10"/>
        <v>4.8634241119456627</v>
      </c>
      <c r="V34" s="9"/>
    </row>
    <row r="35" spans="1:22" x14ac:dyDescent="0.2">
      <c r="C35" s="37">
        <f t="shared" ref="C35:U35" si="11">IFERROR(C16/C$25*100,"--")</f>
        <v>0</v>
      </c>
      <c r="D35" s="37">
        <f t="shared" si="11"/>
        <v>0</v>
      </c>
      <c r="E35" s="37">
        <f t="shared" si="11"/>
        <v>0</v>
      </c>
      <c r="F35" s="37">
        <f t="shared" si="11"/>
        <v>2.3701014776358347E-4</v>
      </c>
      <c r="G35" s="37">
        <f t="shared" si="11"/>
        <v>0</v>
      </c>
      <c r="H35" s="37">
        <f t="shared" si="11"/>
        <v>1.5038076670831561E-3</v>
      </c>
      <c r="I35" s="37">
        <f t="shared" si="11"/>
        <v>2.4064654960863976E-3</v>
      </c>
      <c r="J35" s="37">
        <f t="shared" si="11"/>
        <v>2.4424633476693589E-2</v>
      </c>
      <c r="K35" s="37">
        <f t="shared" si="11"/>
        <v>1.0530390090530703E-2</v>
      </c>
      <c r="L35" s="37">
        <f t="shared" si="11"/>
        <v>1.2738726458962025E-2</v>
      </c>
      <c r="M35" s="37">
        <f t="shared" si="11"/>
        <v>4.1829790560231936E-2</v>
      </c>
      <c r="N35" s="37">
        <f t="shared" si="11"/>
        <v>9.5976748475417994E-3</v>
      </c>
      <c r="O35" s="37" t="str">
        <f t="shared" si="11"/>
        <v>--</v>
      </c>
      <c r="P35" s="37">
        <f t="shared" si="11"/>
        <v>5.0706173823526785E-3</v>
      </c>
      <c r="Q35" s="37">
        <f t="shared" si="11"/>
        <v>4.8745245649216779E-3</v>
      </c>
      <c r="R35" s="37">
        <f t="shared" si="11"/>
        <v>0.1015647163849632</v>
      </c>
      <c r="S35" s="37">
        <f t="shared" si="11"/>
        <v>6.6309638204495466E-2</v>
      </c>
      <c r="T35" s="37">
        <f t="shared" si="11"/>
        <v>1.6006199158928633E-2</v>
      </c>
      <c r="U35" s="37">
        <f t="shared" si="11"/>
        <v>3.1380115089664873E-2</v>
      </c>
      <c r="V35" s="9"/>
    </row>
    <row r="36" spans="1:22" x14ac:dyDescent="0.2">
      <c r="C36" s="37">
        <f t="shared" ref="C36:U36" si="12">IFERROR(C17/C$25*100,"--")</f>
        <v>0</v>
      </c>
      <c r="D36" s="37">
        <f t="shared" si="12"/>
        <v>0</v>
      </c>
      <c r="E36" s="37">
        <f t="shared" si="12"/>
        <v>0</v>
      </c>
      <c r="F36" s="37">
        <f t="shared" si="12"/>
        <v>0</v>
      </c>
      <c r="G36" s="37">
        <f t="shared" si="12"/>
        <v>1.1885810247595625E-4</v>
      </c>
      <c r="H36" s="37">
        <f t="shared" si="12"/>
        <v>5.4849226991609502E-3</v>
      </c>
      <c r="I36" s="37">
        <f t="shared" si="12"/>
        <v>1.7074564351051126E-2</v>
      </c>
      <c r="J36" s="37">
        <f t="shared" si="12"/>
        <v>1.2025277705456472E-2</v>
      </c>
      <c r="K36" s="37">
        <f t="shared" si="12"/>
        <v>1.2819657462707959E-2</v>
      </c>
      <c r="L36" s="37">
        <f t="shared" si="12"/>
        <v>4.9905932971967826E-3</v>
      </c>
      <c r="M36" s="37">
        <f t="shared" si="12"/>
        <v>7.7346693212125301E-3</v>
      </c>
      <c r="N36" s="37">
        <f t="shared" si="12"/>
        <v>2.5875444226886569E-3</v>
      </c>
      <c r="O36" s="37" t="str">
        <f t="shared" si="12"/>
        <v>--</v>
      </c>
      <c r="P36" s="37">
        <f t="shared" si="12"/>
        <v>5.2587890615684195E-3</v>
      </c>
      <c r="Q36" s="37">
        <f t="shared" si="12"/>
        <v>3.7723322342137606E-3</v>
      </c>
      <c r="R36" s="37">
        <f t="shared" si="12"/>
        <v>1.8443153947720039E-3</v>
      </c>
      <c r="S36" s="37">
        <f t="shared" si="12"/>
        <v>2.2808697660927019E-3</v>
      </c>
      <c r="T36" s="37">
        <f t="shared" si="12"/>
        <v>1.9799683314535993E-3</v>
      </c>
      <c r="U36" s="37">
        <f t="shared" si="12"/>
        <v>4.7173649560813997E-3</v>
      </c>
      <c r="V36" s="9"/>
    </row>
    <row r="37" spans="1:22" x14ac:dyDescent="0.2">
      <c r="C37" s="37">
        <f t="shared" ref="C37:U37" si="13">IFERROR(C18/C$25*100,"--")</f>
        <v>0</v>
      </c>
      <c r="D37" s="37">
        <f t="shared" si="13"/>
        <v>0</v>
      </c>
      <c r="E37" s="37">
        <f t="shared" si="13"/>
        <v>0</v>
      </c>
      <c r="F37" s="37">
        <f t="shared" si="13"/>
        <v>1.0446418835077377E-4</v>
      </c>
      <c r="G37" s="37">
        <f t="shared" si="13"/>
        <v>1.6979728925136606E-4</v>
      </c>
      <c r="H37" s="37">
        <f t="shared" si="13"/>
        <v>1.7747100281287164E-4</v>
      </c>
      <c r="I37" s="37">
        <f t="shared" si="13"/>
        <v>3.9796201368043647E-4</v>
      </c>
      <c r="J37" s="37">
        <f t="shared" si="13"/>
        <v>5.7511784023179646E-3</v>
      </c>
      <c r="K37" s="37">
        <f t="shared" si="13"/>
        <v>8.5038985451208783E-3</v>
      </c>
      <c r="L37" s="37">
        <f t="shared" si="13"/>
        <v>9.1973499032237463E-3</v>
      </c>
      <c r="M37" s="37">
        <f t="shared" si="13"/>
        <v>8.6353642527819546E-3</v>
      </c>
      <c r="N37" s="37">
        <f t="shared" si="13"/>
        <v>9.2636376100278823E-3</v>
      </c>
      <c r="O37" s="37" t="str">
        <f t="shared" si="13"/>
        <v>--</v>
      </c>
      <c r="P37" s="37">
        <f t="shared" si="13"/>
        <v>6.5848602170318045E-3</v>
      </c>
      <c r="Q37" s="37">
        <f t="shared" si="13"/>
        <v>4.0713988037904408E-2</v>
      </c>
      <c r="R37" s="37">
        <f t="shared" si="13"/>
        <v>0.13081807200807694</v>
      </c>
      <c r="S37" s="37">
        <f t="shared" si="13"/>
        <v>1.3130232980670857E-2</v>
      </c>
      <c r="T37" s="37">
        <f t="shared" si="13"/>
        <v>3.6419966168424751E-2</v>
      </c>
      <c r="U37" s="37">
        <f t="shared" si="13"/>
        <v>4.0006592932882772E-2</v>
      </c>
      <c r="V37" s="9"/>
    </row>
    <row r="38" spans="1:22" x14ac:dyDescent="0.2">
      <c r="C38" s="37">
        <f t="shared" ref="C38:U38" si="14">IFERROR(C19/C$25*100,"--")</f>
        <v>0</v>
      </c>
      <c r="D38" s="37">
        <f t="shared" si="14"/>
        <v>0</v>
      </c>
      <c r="E38" s="37">
        <f t="shared" si="14"/>
        <v>2.1026517529502782E-3</v>
      </c>
      <c r="F38" s="37">
        <f t="shared" si="14"/>
        <v>0</v>
      </c>
      <c r="G38" s="37">
        <f t="shared" si="14"/>
        <v>0</v>
      </c>
      <c r="H38" s="37">
        <f t="shared" si="14"/>
        <v>9.4844973063488436E-3</v>
      </c>
      <c r="I38" s="37">
        <f t="shared" si="14"/>
        <v>1.3679424958764899E-3</v>
      </c>
      <c r="J38" s="37">
        <f t="shared" si="14"/>
        <v>1.5349706213740341E-2</v>
      </c>
      <c r="K38" s="37">
        <f t="shared" si="14"/>
        <v>2.6638428360631704E-2</v>
      </c>
      <c r="L38" s="37">
        <f t="shared" si="14"/>
        <v>1.2612098871562246E-2</v>
      </c>
      <c r="M38" s="37">
        <f t="shared" si="14"/>
        <v>2.3988874921032015E-2</v>
      </c>
      <c r="N38" s="37">
        <f t="shared" si="14"/>
        <v>4.1468833652513748E-2</v>
      </c>
      <c r="O38" s="37" t="str">
        <f t="shared" si="14"/>
        <v>--</v>
      </c>
      <c r="P38" s="37">
        <f t="shared" si="14"/>
        <v>1.0498605687524715E-2</v>
      </c>
      <c r="Q38" s="37">
        <f t="shared" si="14"/>
        <v>3.9481154604654491E-2</v>
      </c>
      <c r="R38" s="37">
        <f t="shared" si="14"/>
        <v>3.8769073614601447E-2</v>
      </c>
      <c r="S38" s="37">
        <f t="shared" si="14"/>
        <v>3.3564215083759896E-2</v>
      </c>
      <c r="T38" s="37">
        <f t="shared" si="14"/>
        <v>2.0936889136353502E-2</v>
      </c>
      <c r="U38" s="37">
        <f t="shared" si="14"/>
        <v>2.8203207373478919E-2</v>
      </c>
      <c r="V38" s="9"/>
    </row>
    <row r="39" spans="1:22" x14ac:dyDescent="0.2">
      <c r="C39" s="37">
        <f t="shared" ref="C39:U39" si="15">IFERROR(C20/C$25*100,"--")</f>
        <v>0</v>
      </c>
      <c r="D39" s="37">
        <f t="shared" si="15"/>
        <v>0</v>
      </c>
      <c r="E39" s="37">
        <f t="shared" si="15"/>
        <v>0</v>
      </c>
      <c r="F39" s="37">
        <f t="shared" si="15"/>
        <v>1.250200447681841E-3</v>
      </c>
      <c r="G39" s="37">
        <f t="shared" si="15"/>
        <v>1.7460821244682144E-2</v>
      </c>
      <c r="H39" s="37">
        <f t="shared" si="15"/>
        <v>7.2915321684886951E-3</v>
      </c>
      <c r="I39" s="37">
        <f t="shared" si="15"/>
        <v>1.6479282967330809E-3</v>
      </c>
      <c r="J39" s="37">
        <f t="shared" si="15"/>
        <v>1.5051476825541673E-3</v>
      </c>
      <c r="K39" s="37">
        <f t="shared" si="15"/>
        <v>1.0586405537305766E-4</v>
      </c>
      <c r="L39" s="37">
        <f t="shared" si="15"/>
        <v>4.0101680495161817E-3</v>
      </c>
      <c r="M39" s="37">
        <f t="shared" si="15"/>
        <v>7.2641084953986145E-3</v>
      </c>
      <c r="N39" s="37">
        <f t="shared" si="15"/>
        <v>9.5702406295622554E-3</v>
      </c>
      <c r="O39" s="37" t="str">
        <f t="shared" si="15"/>
        <v>--</v>
      </c>
      <c r="P39" s="37">
        <f t="shared" si="15"/>
        <v>1.417947089174283E-2</v>
      </c>
      <c r="Q39" s="37">
        <f t="shared" si="15"/>
        <v>8.2062814441436344E-3</v>
      </c>
      <c r="R39" s="37">
        <f t="shared" si="15"/>
        <v>1.5336558006705844E-2</v>
      </c>
      <c r="S39" s="37">
        <f t="shared" si="15"/>
        <v>6.9293419753323196E-3</v>
      </c>
      <c r="T39" s="37">
        <f t="shared" si="15"/>
        <v>2.5070899023762219E-2</v>
      </c>
      <c r="U39" s="37">
        <f t="shared" si="15"/>
        <v>9.8189062188822184E-3</v>
      </c>
      <c r="V39" s="9"/>
    </row>
    <row r="40" spans="1:22" x14ac:dyDescent="0.2">
      <c r="C40" s="37">
        <f t="shared" ref="C40:U40" si="16">IFERROR(C21/C$25*100,"--")</f>
        <v>0</v>
      </c>
      <c r="D40" s="37">
        <f t="shared" si="16"/>
        <v>5.4111040043728756E-2</v>
      </c>
      <c r="E40" s="37">
        <f t="shared" si="16"/>
        <v>4.6950110991626756E-2</v>
      </c>
      <c r="F40" s="37">
        <f t="shared" si="16"/>
        <v>5.1741224817222493E-2</v>
      </c>
      <c r="G40" s="37">
        <f t="shared" si="16"/>
        <v>3.064369411850348E-2</v>
      </c>
      <c r="H40" s="37">
        <f t="shared" si="16"/>
        <v>1.0910904298847553E-2</v>
      </c>
      <c r="I40" s="37">
        <f t="shared" si="16"/>
        <v>1.7987426068235633E-2</v>
      </c>
      <c r="J40" s="37">
        <f t="shared" si="16"/>
        <v>5.1981083318062338E-2</v>
      </c>
      <c r="K40" s="37">
        <f t="shared" si="16"/>
        <v>0.10791187390049653</v>
      </c>
      <c r="L40" s="37">
        <f t="shared" si="16"/>
        <v>2.242809984444372E-2</v>
      </c>
      <c r="M40" s="37">
        <f t="shared" si="16"/>
        <v>2.2461023707790261E-2</v>
      </c>
      <c r="N40" s="37">
        <f t="shared" si="16"/>
        <v>1.8877542911050739E-2</v>
      </c>
      <c r="O40" s="37" t="str">
        <f t="shared" si="16"/>
        <v>--</v>
      </c>
      <c r="P40" s="37">
        <f t="shared" si="16"/>
        <v>2.4725656555124403E-2</v>
      </c>
      <c r="Q40" s="37">
        <f t="shared" si="16"/>
        <v>0.12913007314112082</v>
      </c>
      <c r="R40" s="37">
        <f t="shared" si="16"/>
        <v>0.50580008009048771</v>
      </c>
      <c r="S40" s="37">
        <f t="shared" si="16"/>
        <v>3.5239730692100818E-2</v>
      </c>
      <c r="T40" s="37">
        <f t="shared" si="16"/>
        <v>4.7622162611078225E-2</v>
      </c>
      <c r="U40" s="37">
        <f t="shared" si="16"/>
        <v>0.14964611759212823</v>
      </c>
      <c r="V40" s="9"/>
    </row>
    <row r="41" spans="1:22" x14ac:dyDescent="0.2">
      <c r="C41" s="37">
        <f t="shared" ref="C41:U41" si="17">IFERROR(C22/C$25*100,"--")</f>
        <v>0</v>
      </c>
      <c r="D41" s="37">
        <f t="shared" si="17"/>
        <v>5.4111040043728756E-2</v>
      </c>
      <c r="E41" s="37">
        <f t="shared" si="17"/>
        <v>4.9052762744577039E-2</v>
      </c>
      <c r="F41" s="37">
        <f t="shared" si="17"/>
        <v>5.3332899601018689E-2</v>
      </c>
      <c r="G41" s="37">
        <f t="shared" si="17"/>
        <v>4.8393170754912951E-2</v>
      </c>
      <c r="H41" s="37">
        <f t="shared" si="17"/>
        <v>3.4853135142742069E-2</v>
      </c>
      <c r="I41" s="37">
        <f t="shared" si="17"/>
        <v>4.0882288721663163E-2</v>
      </c>
      <c r="J41" s="37">
        <f t="shared" si="17"/>
        <v>0.11103702679882486</v>
      </c>
      <c r="K41" s="37">
        <f t="shared" si="17"/>
        <v>0.16651011241486083</v>
      </c>
      <c r="L41" s="37">
        <f t="shared" si="17"/>
        <v>6.5977036424904711E-2</v>
      </c>
      <c r="M41" s="37">
        <f t="shared" si="17"/>
        <v>0.11191383125844731</v>
      </c>
      <c r="N41" s="37">
        <f t="shared" si="17"/>
        <v>9.1365474073385078E-2</v>
      </c>
      <c r="O41" s="37" t="str">
        <f t="shared" si="17"/>
        <v>--</v>
      </c>
      <c r="P41" s="37">
        <f t="shared" si="17"/>
        <v>6.6317999795344848E-2</v>
      </c>
      <c r="Q41" s="37">
        <f t="shared" si="17"/>
        <v>0.22617835402695879</v>
      </c>
      <c r="R41" s="37">
        <f t="shared" si="17"/>
        <v>0.79413281549960713</v>
      </c>
      <c r="S41" s="37">
        <f t="shared" si="17"/>
        <v>0.15745402870245204</v>
      </c>
      <c r="T41" s="37">
        <f t="shared" si="17"/>
        <v>0.14803608443000094</v>
      </c>
      <c r="U41" s="37">
        <f t="shared" si="17"/>
        <v>0.26377230416311842</v>
      </c>
      <c r="V41" s="9"/>
    </row>
    <row r="42" spans="1:22" x14ac:dyDescent="0.2">
      <c r="B42" s="35" t="s">
        <v>79</v>
      </c>
      <c r="C42" s="37">
        <f t="shared" ref="C42:U42" si="18">IFERROR(C23/C$25*100,"--")</f>
        <v>41.150187567271189</v>
      </c>
      <c r="D42" s="37">
        <f t="shared" si="18"/>
        <v>60.263201087944893</v>
      </c>
      <c r="E42" s="37">
        <f t="shared" si="18"/>
        <v>68.310040752965477</v>
      </c>
      <c r="F42" s="37">
        <f t="shared" si="18"/>
        <v>59.206511479760628</v>
      </c>
      <c r="G42" s="37">
        <f t="shared" si="18"/>
        <v>65.21109724899668</v>
      </c>
      <c r="H42" s="37">
        <f t="shared" si="18"/>
        <v>56.960989106264712</v>
      </c>
      <c r="I42" s="37">
        <f t="shared" si="18"/>
        <v>58.443113323589287</v>
      </c>
      <c r="J42" s="37">
        <f t="shared" si="18"/>
        <v>54.946304790940403</v>
      </c>
      <c r="K42" s="37">
        <f t="shared" si="18"/>
        <v>52.462460602752905</v>
      </c>
      <c r="L42" s="37">
        <f t="shared" si="18"/>
        <v>41.719018524631089</v>
      </c>
      <c r="M42" s="37">
        <f t="shared" si="18"/>
        <v>47.125296471791088</v>
      </c>
      <c r="N42" s="37">
        <f t="shared" si="18"/>
        <v>46.603777133928332</v>
      </c>
      <c r="O42" s="37">
        <f t="shared" si="18"/>
        <v>46.182108593249161</v>
      </c>
      <c r="P42" s="37">
        <f t="shared" si="18"/>
        <v>46.250225878065649</v>
      </c>
      <c r="Q42" s="37">
        <f t="shared" si="18"/>
        <v>44.933689745636343</v>
      </c>
      <c r="R42" s="37">
        <f t="shared" si="18"/>
        <v>44.517268631232675</v>
      </c>
      <c r="S42" s="37">
        <f t="shared" si="18"/>
        <v>46.410014571978522</v>
      </c>
      <c r="T42" s="37">
        <f t="shared" si="18"/>
        <v>46.559162921376505</v>
      </c>
      <c r="U42" s="37">
        <f t="shared" si="18"/>
        <v>46.594805112191793</v>
      </c>
    </row>
    <row r="43" spans="1:22" x14ac:dyDescent="0.2">
      <c r="B43" s="35" t="s">
        <v>80</v>
      </c>
      <c r="C43" s="37">
        <f t="shared" ref="C43:U43" si="19">IFERROR(C24/C$25*100,"--")</f>
        <v>58.849812432728811</v>
      </c>
      <c r="D43" s="37">
        <f t="shared" si="19"/>
        <v>39.736798912055107</v>
      </c>
      <c r="E43" s="37">
        <f t="shared" si="19"/>
        <v>31.689959247034526</v>
      </c>
      <c r="F43" s="37">
        <f t="shared" si="19"/>
        <v>40.793488520239372</v>
      </c>
      <c r="G43" s="37">
        <f t="shared" si="19"/>
        <v>34.788902751003313</v>
      </c>
      <c r="H43" s="37">
        <f t="shared" si="19"/>
        <v>43.039010893735288</v>
      </c>
      <c r="I43" s="37">
        <f t="shared" si="19"/>
        <v>41.556886676410713</v>
      </c>
      <c r="J43" s="37">
        <f t="shared" si="19"/>
        <v>45.053695209059597</v>
      </c>
      <c r="K43" s="37">
        <f t="shared" si="19"/>
        <v>47.537539397247095</v>
      </c>
      <c r="L43" s="37">
        <f t="shared" si="19"/>
        <v>58.280981475368911</v>
      </c>
      <c r="M43" s="37">
        <f t="shared" si="19"/>
        <v>52.874703528208912</v>
      </c>
      <c r="N43" s="37">
        <f t="shared" si="19"/>
        <v>53.396222866071675</v>
      </c>
      <c r="O43" s="37">
        <f t="shared" si="19"/>
        <v>53.817891406750839</v>
      </c>
      <c r="P43" s="37">
        <f t="shared" si="19"/>
        <v>53.749774121934358</v>
      </c>
      <c r="Q43" s="37">
        <f t="shared" si="19"/>
        <v>55.06631025436365</v>
      </c>
      <c r="R43" s="37">
        <f t="shared" si="19"/>
        <v>55.482731368767325</v>
      </c>
      <c r="S43" s="37">
        <f t="shared" si="19"/>
        <v>53.589985428021478</v>
      </c>
      <c r="T43" s="37">
        <f t="shared" si="19"/>
        <v>53.440837078623495</v>
      </c>
      <c r="U43" s="37">
        <f t="shared" si="19"/>
        <v>53.405194887808193</v>
      </c>
    </row>
    <row r="44" spans="1:22" x14ac:dyDescent="0.2">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2"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2"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2" ht="13.5" thickTop="1" x14ac:dyDescent="0.2">
      <c r="B47" s="1" t="s">
        <v>29</v>
      </c>
      <c r="C47" s="38" t="s">
        <v>28</v>
      </c>
      <c r="D47" s="39">
        <f>IFERROR(IF(C9=0,"--",(D9/C9)*100-100),"--")</f>
        <v>612.61203232497701</v>
      </c>
      <c r="E47" s="39">
        <f>IFERROR(IF(D9=0,"--",(E9/D9)*100-100),"--")</f>
        <v>-8.4374498370665663</v>
      </c>
      <c r="F47" s="39">
        <f t="shared" ref="F47:O47" si="21">IFERROR(IF(E9=0,"--",(F9/E9)*100-100),"--")</f>
        <v>-4.3005723904312987</v>
      </c>
      <c r="G47" s="39">
        <f t="shared" si="21"/>
        <v>297.79055089722539</v>
      </c>
      <c r="H47" s="39">
        <f t="shared" si="21"/>
        <v>206.38455255689149</v>
      </c>
      <c r="I47" s="39">
        <f t="shared" si="21"/>
        <v>-30.413687913352788</v>
      </c>
      <c r="J47" s="39">
        <f t="shared" si="21"/>
        <v>10.734466478935573</v>
      </c>
      <c r="K47" s="39">
        <f t="shared" si="21"/>
        <v>46.802171447180456</v>
      </c>
      <c r="L47" s="39">
        <f t="shared" si="21"/>
        <v>32.854976347676171</v>
      </c>
      <c r="M47" s="39">
        <f t="shared" si="21"/>
        <v>66.576172949275644</v>
      </c>
      <c r="N47" s="39">
        <f t="shared" si="21"/>
        <v>26.67082946018138</v>
      </c>
      <c r="O47" s="39">
        <f t="shared" si="21"/>
        <v>9.5763319332419883</v>
      </c>
      <c r="P47" s="39">
        <f>IF(N9=0,"--",(P9/N9)*100-100)</f>
        <v>9.7278675025579417</v>
      </c>
      <c r="Q47" s="39">
        <f t="shared" ref="Q47:T51" si="22">IF(P9=0,"--",(Q9/P9)*100-100)</f>
        <v>9.2348352209559437</v>
      </c>
      <c r="R47" s="39">
        <f t="shared" si="22"/>
        <v>8.8219662078685985</v>
      </c>
      <c r="S47" s="39">
        <f t="shared" si="22"/>
        <v>4.0833317725501814</v>
      </c>
      <c r="T47" s="39">
        <f t="shared" si="22"/>
        <v>-4.8773678630894466</v>
      </c>
      <c r="U47" s="39">
        <f>IFERROR(POWER(T9/C9,1/21)*100-100,"--")</f>
        <v>31.445610546748583</v>
      </c>
    </row>
    <row r="48" spans="1:22" x14ac:dyDescent="0.2">
      <c r="B48" s="1" t="s">
        <v>34</v>
      </c>
      <c r="C48" s="38" t="s">
        <v>28</v>
      </c>
      <c r="D48" s="39">
        <f t="shared" ref="D48:E48" si="23">IFERROR(IF(C10=0,"--",(D10/C10)*100-100),"--")</f>
        <v>505.60848826373251</v>
      </c>
      <c r="E48" s="39">
        <f t="shared" si="23"/>
        <v>-20.268769332635813</v>
      </c>
      <c r="F48" s="39">
        <f t="shared" ref="F48:O48" si="24">IFERROR(IF(E10=0,"--",(F10/E10)*100-100),"--")</f>
        <v>22.11337904293768</v>
      </c>
      <c r="G48" s="39">
        <f t="shared" si="24"/>
        <v>171.96914579212194</v>
      </c>
      <c r="H48" s="39">
        <f t="shared" si="24"/>
        <v>164.78720578581641</v>
      </c>
      <c r="I48" s="39">
        <f t="shared" si="24"/>
        <v>-19.007451401126815</v>
      </c>
      <c r="J48" s="39">
        <f t="shared" si="24"/>
        <v>78.911224441489225</v>
      </c>
      <c r="K48" s="39">
        <f t="shared" si="24"/>
        <v>32.666474320055357</v>
      </c>
      <c r="L48" s="39">
        <f t="shared" si="24"/>
        <v>85.836525587183928</v>
      </c>
      <c r="M48" s="39">
        <f t="shared" si="24"/>
        <v>71.334402869617151</v>
      </c>
      <c r="N48" s="39">
        <f t="shared" si="24"/>
        <v>29.91848266807736</v>
      </c>
      <c r="O48" s="39">
        <f t="shared" si="24"/>
        <v>26.174829179338303</v>
      </c>
      <c r="P48" s="39">
        <f>IF(N10=0,"--",(P10/N10)*100-100)</f>
        <v>26.642385596388451</v>
      </c>
      <c r="Q48" s="39">
        <f t="shared" si="22"/>
        <v>15.312576056621324</v>
      </c>
      <c r="R48" s="39">
        <f t="shared" si="22"/>
        <v>17.162614062735116</v>
      </c>
      <c r="S48" s="39">
        <f t="shared" si="22"/>
        <v>24.965749207607061</v>
      </c>
      <c r="T48" s="39">
        <f t="shared" si="22"/>
        <v>4.5903011429197562</v>
      </c>
      <c r="U48" s="39">
        <f t="shared" ref="U48:U63" si="25">IFERROR(POWER(T10/C10,1/21)*100-100,"--")</f>
        <v>37.103478695395864</v>
      </c>
    </row>
    <row r="49" spans="1:21" x14ac:dyDescent="0.2">
      <c r="B49" s="1" t="s">
        <v>41</v>
      </c>
      <c r="C49" s="38" t="s">
        <v>28</v>
      </c>
      <c r="D49" s="39">
        <f t="shared" ref="D49:E49" si="26">IFERROR(IF(C11=0,"--",(D11/C11)*100-100),"--")</f>
        <v>200.29445564619459</v>
      </c>
      <c r="E49" s="39">
        <f t="shared" si="26"/>
        <v>122.14765995831752</v>
      </c>
      <c r="F49" s="39">
        <f t="shared" ref="F49:O49" si="27">IFERROR(IF(E11=0,"--",(F11/E11)*100-100),"--")</f>
        <v>-34.365659995295189</v>
      </c>
      <c r="G49" s="39">
        <f t="shared" si="27"/>
        <v>59.119454332711172</v>
      </c>
      <c r="H49" s="39">
        <f t="shared" si="27"/>
        <v>43.437710039702438</v>
      </c>
      <c r="I49" s="39">
        <f t="shared" si="27"/>
        <v>-11.962873114670387</v>
      </c>
      <c r="J49" s="39">
        <f t="shared" si="27"/>
        <v>60.656081813476675</v>
      </c>
      <c r="K49" s="39">
        <f t="shared" si="27"/>
        <v>66.94939282332254</v>
      </c>
      <c r="L49" s="39">
        <f t="shared" si="27"/>
        <v>79.500903331584482</v>
      </c>
      <c r="M49" s="39">
        <f t="shared" si="27"/>
        <v>24.980239610691584</v>
      </c>
      <c r="N49" s="39">
        <f t="shared" si="27"/>
        <v>14.657663896351806</v>
      </c>
      <c r="O49" s="39">
        <f t="shared" si="27"/>
        <v>8.4301274786163134</v>
      </c>
      <c r="P49" s="39">
        <f>IF(N11=0,"--",(P11/N11)*100-100)</f>
        <v>8.8853007572167684</v>
      </c>
      <c r="Q49" s="39">
        <f t="shared" si="22"/>
        <v>2.1825833328122712</v>
      </c>
      <c r="R49" s="39">
        <f t="shared" si="22"/>
        <v>-2.9880257093080758</v>
      </c>
      <c r="S49" s="39">
        <f t="shared" si="22"/>
        <v>9.1668480610664034</v>
      </c>
      <c r="T49" s="39">
        <f t="shared" si="22"/>
        <v>29.853444088679169</v>
      </c>
      <c r="U49" s="39">
        <f t="shared" si="25"/>
        <v>24.081959114091205</v>
      </c>
    </row>
    <row r="50" spans="1:21" x14ac:dyDescent="0.2">
      <c r="B50" s="1" t="s">
        <v>167</v>
      </c>
      <c r="C50" s="38" t="s">
        <v>28</v>
      </c>
      <c r="D50" s="39">
        <f t="shared" ref="D50:E50" si="28">IFERROR(IF(C12=0,"--",(D12/C12)*100-100),"--")</f>
        <v>-39.569671304095664</v>
      </c>
      <c r="E50" s="39">
        <f t="shared" si="28"/>
        <v>584.63433638826018</v>
      </c>
      <c r="F50" s="39">
        <f t="shared" ref="F50:O50" si="29">IFERROR(IF(E12=0,"--",(F12/E12)*100-100),"--")</f>
        <v>-69.63519293921351</v>
      </c>
      <c r="G50" s="39">
        <f t="shared" si="29"/>
        <v>806.23808628563404</v>
      </c>
      <c r="H50" s="39">
        <f t="shared" si="29"/>
        <v>61.529416028070727</v>
      </c>
      <c r="I50" s="39">
        <f t="shared" si="29"/>
        <v>113.32455563084358</v>
      </c>
      <c r="J50" s="39">
        <f t="shared" si="29"/>
        <v>13.028132976345148</v>
      </c>
      <c r="K50" s="39">
        <f t="shared" si="29"/>
        <v>223.27416781315247</v>
      </c>
      <c r="L50" s="39">
        <f t="shared" si="29"/>
        <v>31.5068730858126</v>
      </c>
      <c r="M50" s="39">
        <f t="shared" si="29"/>
        <v>97.285137139110276</v>
      </c>
      <c r="N50" s="39">
        <f t="shared" si="29"/>
        <v>-24.078080003467676</v>
      </c>
      <c r="O50" s="39">
        <f t="shared" si="29"/>
        <v>36.123332209581349</v>
      </c>
      <c r="P50" s="39">
        <f>IF(N12=0,"--",(P12/N12)*100-100)</f>
        <v>36.324997672923814</v>
      </c>
      <c r="Q50" s="39">
        <f t="shared" si="22"/>
        <v>33.891244034895863</v>
      </c>
      <c r="R50" s="39">
        <f t="shared" si="22"/>
        <v>31.624047609696902</v>
      </c>
      <c r="S50" s="39">
        <f t="shared" si="22"/>
        <v>-2.8954203640315512</v>
      </c>
      <c r="T50" s="39">
        <f t="shared" si="22"/>
        <v>-21.021146628001091</v>
      </c>
      <c r="U50" s="39">
        <f t="shared" si="25"/>
        <v>34.692326670509686</v>
      </c>
    </row>
    <row r="51" spans="1:21" x14ac:dyDescent="0.2">
      <c r="B51" s="1" t="s">
        <v>36</v>
      </c>
      <c r="C51" s="38" t="s">
        <v>28</v>
      </c>
      <c r="D51" s="39">
        <f t="shared" ref="D51:E51" si="30">IFERROR(IF(C13=0,"--",(D13/C13)*100-100),"--")</f>
        <v>449.21402715448812</v>
      </c>
      <c r="E51" s="39">
        <f t="shared" si="30"/>
        <v>145.08586103884872</v>
      </c>
      <c r="F51" s="39">
        <f t="shared" ref="F51:O51" si="31">IFERROR(IF(E13=0,"--",(F13/E13)*100-100),"--")</f>
        <v>-19.926214788804089</v>
      </c>
      <c r="G51" s="39">
        <f t="shared" si="31"/>
        <v>117.84796501279814</v>
      </c>
      <c r="H51" s="39">
        <f t="shared" si="31"/>
        <v>311.70283169169676</v>
      </c>
      <c r="I51" s="39">
        <f t="shared" si="31"/>
        <v>10.221182626879127</v>
      </c>
      <c r="J51" s="39">
        <f t="shared" si="31"/>
        <v>72.962977514397267</v>
      </c>
      <c r="K51" s="39">
        <f t="shared" si="31"/>
        <v>13.353253966146283</v>
      </c>
      <c r="L51" s="39">
        <f t="shared" si="31"/>
        <v>45.708708665142808</v>
      </c>
      <c r="M51" s="39">
        <f t="shared" si="31"/>
        <v>85.717230531226676</v>
      </c>
      <c r="N51" s="39">
        <f t="shared" si="31"/>
        <v>30.964162347439981</v>
      </c>
      <c r="O51" s="39">
        <f t="shared" si="31"/>
        <v>1.4324736461233982</v>
      </c>
      <c r="P51" s="39">
        <f>IF(N13=0,"--",(P13/N13)*100-100)</f>
        <v>1.4052100099263924</v>
      </c>
      <c r="Q51" s="39">
        <f t="shared" si="22"/>
        <v>21.889650657559116</v>
      </c>
      <c r="R51" s="39">
        <f t="shared" si="22"/>
        <v>17.233825697206171</v>
      </c>
      <c r="S51" s="39">
        <f t="shared" si="22"/>
        <v>0.26207362613396867</v>
      </c>
      <c r="T51" s="39">
        <f t="shared" si="22"/>
        <v>2.2446965724903123</v>
      </c>
      <c r="U51" s="39">
        <f t="shared" si="25"/>
        <v>39.58000650636825</v>
      </c>
    </row>
    <row r="52" spans="1:21" x14ac:dyDescent="0.2">
      <c r="B52" s="1" t="s">
        <v>44</v>
      </c>
      <c r="C52" s="38" t="s">
        <v>28</v>
      </c>
      <c r="D52" s="39" t="str">
        <f t="shared" ref="D52:E52" si="32">IFERROR(IF(C14=0,"--",(D14/C14)*100-100),"--")</f>
        <v>--</v>
      </c>
      <c r="E52" s="39">
        <f t="shared" si="32"/>
        <v>76.39405204460968</v>
      </c>
      <c r="F52" s="39">
        <f t="shared" ref="F52:O52" si="33">IFERROR(IF(E14=0,"--",(F14/E14)*100-100),"--")</f>
        <v>261.10379346680713</v>
      </c>
      <c r="G52" s="39">
        <f t="shared" si="33"/>
        <v>229.45832573408723</v>
      </c>
      <c r="H52" s="39">
        <f t="shared" si="33"/>
        <v>2156.1929119473875</v>
      </c>
      <c r="I52" s="39">
        <f t="shared" si="33"/>
        <v>-16.824728042178478</v>
      </c>
      <c r="J52" s="39">
        <f t="shared" si="33"/>
        <v>1152.9912522957782</v>
      </c>
      <c r="K52" s="39">
        <f t="shared" si="33"/>
        <v>123.29266726208616</v>
      </c>
      <c r="L52" s="39">
        <f t="shared" si="33"/>
        <v>-32.237875931525735</v>
      </c>
      <c r="M52" s="39">
        <f t="shared" si="33"/>
        <v>33.268243984852319</v>
      </c>
      <c r="N52" s="39">
        <f t="shared" si="33"/>
        <v>81.206452223342353</v>
      </c>
      <c r="O52" s="39">
        <f t="shared" si="33"/>
        <v>38.320988094685191</v>
      </c>
      <c r="P52" s="39">
        <f t="shared" ref="P52:P60" si="34">IF(N14=0,"--",(P14/N14)*100-100)</f>
        <v>38.320988094685191</v>
      </c>
      <c r="Q52" s="39">
        <f t="shared" ref="Q52:Q60" si="35">IF(P14=0,"--",(Q14/P14)*100-100)</f>
        <v>46.780468097976325</v>
      </c>
      <c r="R52" s="39">
        <f t="shared" ref="R52:R60" si="36">IF(Q14=0,"--",(R14/Q14)*100-100)</f>
        <v>38.03022806348514</v>
      </c>
      <c r="S52" s="39">
        <f t="shared" ref="S52:S60" si="37">IF(R14=0,"--",(S14/R14)*100-100)</f>
        <v>-3.5539953391850361</v>
      </c>
      <c r="T52" s="39">
        <f t="shared" ref="T52:T60" si="38">IF(S14=0,"--",(T14/S14)*100-100)</f>
        <v>15.862788531949406</v>
      </c>
      <c r="U52" s="39" t="str">
        <f t="shared" si="25"/>
        <v>--</v>
      </c>
    </row>
    <row r="53" spans="1:21" x14ac:dyDescent="0.2">
      <c r="C53" s="38" t="s">
        <v>28</v>
      </c>
      <c r="D53" s="39">
        <f t="shared" ref="D53:E53" si="39">IFERROR(IF(C15=0,"--",(D15/C15)*100-100),"--")</f>
        <v>-54.96176911917216</v>
      </c>
      <c r="E53" s="39">
        <f t="shared" si="39"/>
        <v>66.48538001543514</v>
      </c>
      <c r="F53" s="39">
        <f t="shared" ref="F53:O53" si="40">IFERROR(IF(E15=0,"--",(F15/E15)*100-100),"--")</f>
        <v>-64.945211933456136</v>
      </c>
      <c r="G53" s="39">
        <f t="shared" si="40"/>
        <v>1376.4780806247923</v>
      </c>
      <c r="H53" s="39">
        <f t="shared" si="40"/>
        <v>-15.142044871776093</v>
      </c>
      <c r="I53" s="39">
        <f t="shared" si="40"/>
        <v>182.42192314208967</v>
      </c>
      <c r="J53" s="39">
        <f t="shared" si="40"/>
        <v>237.82990377593188</v>
      </c>
      <c r="K53" s="39">
        <f t="shared" si="40"/>
        <v>115.54045793942279</v>
      </c>
      <c r="L53" s="39">
        <f t="shared" si="40"/>
        <v>-30.980020549996354</v>
      </c>
      <c r="M53" s="39">
        <f t="shared" si="40"/>
        <v>31.164106772476174</v>
      </c>
      <c r="N53" s="39">
        <f t="shared" si="40"/>
        <v>47.706342076545496</v>
      </c>
      <c r="O53" s="39" t="str">
        <f t="shared" si="40"/>
        <v>--</v>
      </c>
      <c r="P53" s="39">
        <f t="shared" si="34"/>
        <v>98.761187851864946</v>
      </c>
      <c r="Q53" s="39">
        <f t="shared" si="35"/>
        <v>25.041934124752956</v>
      </c>
      <c r="R53" s="39">
        <f t="shared" si="36"/>
        <v>32.479045410966279</v>
      </c>
      <c r="S53" s="39">
        <f t="shared" si="37"/>
        <v>-25.226182547541271</v>
      </c>
      <c r="T53" s="39">
        <f t="shared" si="38"/>
        <v>3.4190685643102228</v>
      </c>
      <c r="U53" s="39">
        <f t="shared" si="25"/>
        <v>29.573262036461671</v>
      </c>
    </row>
    <row r="54" spans="1:21" x14ac:dyDescent="0.2">
      <c r="C54" s="38" t="s">
        <v>28</v>
      </c>
      <c r="D54" s="39" t="str">
        <f t="shared" ref="D54:E54" si="41">IFERROR(IF(C16=0,"--",(D16/C16)*100-100),"--")</f>
        <v>--</v>
      </c>
      <c r="E54" s="39" t="str">
        <f t="shared" si="41"/>
        <v>--</v>
      </c>
      <c r="F54" s="39" t="str">
        <f t="shared" ref="F54:O54" si="42">IFERROR(IF(E16=0,"--",(F16/E16)*100-100),"--")</f>
        <v>--</v>
      </c>
      <c r="G54" s="39">
        <f t="shared" si="42"/>
        <v>-100</v>
      </c>
      <c r="H54" s="39" t="str">
        <f t="shared" si="42"/>
        <v>--</v>
      </c>
      <c r="I54" s="39">
        <f t="shared" si="42"/>
        <v>24.755033918380548</v>
      </c>
      <c r="J54" s="39">
        <f t="shared" si="42"/>
        <v>1450.889003970309</v>
      </c>
      <c r="K54" s="39">
        <f t="shared" si="42"/>
        <v>-31.577307080128662</v>
      </c>
      <c r="L54" s="39">
        <f t="shared" si="42"/>
        <v>134.59079595920161</v>
      </c>
      <c r="M54" s="39">
        <f t="shared" si="42"/>
        <v>368.16864295125163</v>
      </c>
      <c r="N54" s="39">
        <f t="shared" si="42"/>
        <v>-71.578147541420677</v>
      </c>
      <c r="O54" s="39" t="str">
        <f t="shared" si="42"/>
        <v>--</v>
      </c>
      <c r="P54" s="39">
        <f t="shared" si="34"/>
        <v>-37.881275112174229</v>
      </c>
      <c r="Q54" s="39">
        <f t="shared" si="35"/>
        <v>12.54834352637188</v>
      </c>
      <c r="R54" s="39">
        <f t="shared" si="36"/>
        <v>2287.3323320152208</v>
      </c>
      <c r="S54" s="39">
        <f t="shared" si="37"/>
        <v>-29.998502854489786</v>
      </c>
      <c r="T54" s="39">
        <f t="shared" si="38"/>
        <v>-75.080341894066009</v>
      </c>
      <c r="U54" s="39" t="str">
        <f t="shared" si="25"/>
        <v>--</v>
      </c>
    </row>
    <row r="55" spans="1:21" x14ac:dyDescent="0.2">
      <c r="C55" s="38" t="s">
        <v>28</v>
      </c>
      <c r="D55" s="39" t="str">
        <f t="shared" ref="D55:E55" si="43">IFERROR(IF(C17=0,"--",(D17/C17)*100-100),"--")</f>
        <v>--</v>
      </c>
      <c r="E55" s="39" t="str">
        <f t="shared" si="43"/>
        <v>--</v>
      </c>
      <c r="F55" s="39" t="str">
        <f t="shared" ref="F55:O55" si="44">IFERROR(IF(E17=0,"--",(F17/E17)*100-100),"--")</f>
        <v>--</v>
      </c>
      <c r="G55" s="39" t="str">
        <f t="shared" si="44"/>
        <v>--</v>
      </c>
      <c r="H55" s="39">
        <f t="shared" si="44"/>
        <v>13341.666666666666</v>
      </c>
      <c r="I55" s="39">
        <f t="shared" si="44"/>
        <v>142.68886723939423</v>
      </c>
      <c r="J55" s="39">
        <f t="shared" si="44"/>
        <v>7.6162323917962311</v>
      </c>
      <c r="K55" s="39">
        <f t="shared" si="44"/>
        <v>69.186250240202554</v>
      </c>
      <c r="L55" s="39">
        <f t="shared" si="44"/>
        <v>-24.50726245039219</v>
      </c>
      <c r="M55" s="39">
        <f t="shared" si="44"/>
        <v>120.969440584815</v>
      </c>
      <c r="N55" s="39">
        <f t="shared" si="44"/>
        <v>-58.560157000961233</v>
      </c>
      <c r="O55" s="39" t="str">
        <f t="shared" si="44"/>
        <v>--</v>
      </c>
      <c r="P55" s="39">
        <f t="shared" si="34"/>
        <v>138.96024819507667</v>
      </c>
      <c r="Q55" s="39">
        <f t="shared" si="35"/>
        <v>-16.016906307508748</v>
      </c>
      <c r="R55" s="39">
        <f t="shared" si="36"/>
        <v>-43.982007666968457</v>
      </c>
      <c r="S55" s="39">
        <f t="shared" si="37"/>
        <v>32.598566000103176</v>
      </c>
      <c r="T55" s="39">
        <f t="shared" si="38"/>
        <v>-10.383438367177575</v>
      </c>
      <c r="U55" s="39" t="str">
        <f t="shared" si="25"/>
        <v>--</v>
      </c>
    </row>
    <row r="56" spans="1:21" x14ac:dyDescent="0.2">
      <c r="C56" s="38" t="s">
        <v>28</v>
      </c>
      <c r="D56" s="39" t="str">
        <f t="shared" ref="D56:E56" si="45">IFERROR(IF(C18=0,"--",(D18/C18)*100-100),"--")</f>
        <v>--</v>
      </c>
      <c r="E56" s="39" t="str">
        <f t="shared" si="45"/>
        <v>--</v>
      </c>
      <c r="F56" s="39" t="str">
        <f t="shared" ref="F56:O56" si="46">IFERROR(IF(E18=0,"--",(F18/E18)*100-100),"--")</f>
        <v>--</v>
      </c>
      <c r="G56" s="39">
        <f t="shared" si="46"/>
        <v>287.09677419354847</v>
      </c>
      <c r="H56" s="39">
        <f t="shared" si="46"/>
        <v>204.44444444444446</v>
      </c>
      <c r="I56" s="39">
        <f t="shared" si="46"/>
        <v>74.817518248175162</v>
      </c>
      <c r="J56" s="39">
        <f t="shared" si="46"/>
        <v>2108.2463465553237</v>
      </c>
      <c r="K56" s="39">
        <f t="shared" si="46"/>
        <v>134.66320018908058</v>
      </c>
      <c r="L56" s="39">
        <f t="shared" si="46"/>
        <v>109.73651874383097</v>
      </c>
      <c r="M56" s="39">
        <f t="shared" si="46"/>
        <v>33.863013172364418</v>
      </c>
      <c r="N56" s="39">
        <f t="shared" si="46"/>
        <v>32.884073828272136</v>
      </c>
      <c r="O56" s="39" t="str">
        <f t="shared" si="46"/>
        <v>--</v>
      </c>
      <c r="P56" s="39">
        <f t="shared" si="34"/>
        <v>-16.421855132403394</v>
      </c>
      <c r="Q56" s="39">
        <f t="shared" si="35"/>
        <v>623.87698608809694</v>
      </c>
      <c r="R56" s="39">
        <f t="shared" si="36"/>
        <v>268.15133744865142</v>
      </c>
      <c r="S56" s="39">
        <f t="shared" si="37"/>
        <v>-89.238365986969256</v>
      </c>
      <c r="T56" s="39">
        <f t="shared" si="38"/>
        <v>186.35029007069591</v>
      </c>
      <c r="U56" s="39" t="str">
        <f t="shared" si="25"/>
        <v>--</v>
      </c>
    </row>
    <row r="57" spans="1:21" x14ac:dyDescent="0.2">
      <c r="C57" s="38" t="s">
        <v>28</v>
      </c>
      <c r="D57" s="39" t="str">
        <f t="shared" ref="D57:E57" si="47">IFERROR(IF(C19=0,"--",(D19/C19)*100-100),"--")</f>
        <v>--</v>
      </c>
      <c r="E57" s="39" t="str">
        <f t="shared" si="47"/>
        <v>--</v>
      </c>
      <c r="F57" s="39">
        <f t="shared" ref="F57:O57" si="48">IFERROR(IF(E19=0,"--",(F19/E19)*100-100),"--")</f>
        <v>-100</v>
      </c>
      <c r="G57" s="39" t="str">
        <f t="shared" si="48"/>
        <v>--</v>
      </c>
      <c r="H57" s="39" t="str">
        <f t="shared" si="48"/>
        <v>--</v>
      </c>
      <c r="I57" s="39">
        <f t="shared" si="48"/>
        <v>-88.755911426766602</v>
      </c>
      <c r="J57" s="39">
        <f t="shared" si="48"/>
        <v>1614.6067415730336</v>
      </c>
      <c r="K57" s="39">
        <f t="shared" si="48"/>
        <v>175.417980234494</v>
      </c>
      <c r="L57" s="39">
        <f t="shared" si="48"/>
        <v>-8.1861529903894592</v>
      </c>
      <c r="M57" s="39">
        <f t="shared" si="48"/>
        <v>171.18468375397907</v>
      </c>
      <c r="N57" s="39">
        <f t="shared" si="48"/>
        <v>114.13318594584544</v>
      </c>
      <c r="O57" s="39" t="str">
        <f t="shared" si="48"/>
        <v>--</v>
      </c>
      <c r="P57" s="39">
        <f t="shared" si="34"/>
        <v>-70.232831342012645</v>
      </c>
      <c r="Q57" s="39">
        <f t="shared" si="35"/>
        <v>340.27690549799638</v>
      </c>
      <c r="R57" s="39">
        <f t="shared" si="36"/>
        <v>12.511745363284874</v>
      </c>
      <c r="S57" s="39">
        <f t="shared" si="37"/>
        <v>-7.1750760601905199</v>
      </c>
      <c r="T57" s="39">
        <f t="shared" si="38"/>
        <v>-35.602919373563935</v>
      </c>
      <c r="U57" s="39" t="str">
        <f t="shared" si="25"/>
        <v>--</v>
      </c>
    </row>
    <row r="58" spans="1:21" x14ac:dyDescent="0.2">
      <c r="C58" s="38" t="s">
        <v>28</v>
      </c>
      <c r="D58" s="39" t="str">
        <f t="shared" ref="D58:E58" si="49">IFERROR(IF(C20=0,"--",(D20/C20)*100-100),"--")</f>
        <v>--</v>
      </c>
      <c r="E58" s="39" t="str">
        <f t="shared" si="49"/>
        <v>--</v>
      </c>
      <c r="F58" s="39" t="str">
        <f t="shared" ref="F58:O58" si="50">IFERROR(IF(E20=0,"--",(F20/E20)*100-100),"--")</f>
        <v>--</v>
      </c>
      <c r="G58" s="39">
        <f t="shared" si="50"/>
        <v>3226.1455525606466</v>
      </c>
      <c r="H58" s="39">
        <f t="shared" si="50"/>
        <v>21.636952998379272</v>
      </c>
      <c r="I58" s="39">
        <f t="shared" si="50"/>
        <v>-82.380635132134131</v>
      </c>
      <c r="J58" s="39">
        <f t="shared" si="50"/>
        <v>39.563902193093014</v>
      </c>
      <c r="K58" s="39">
        <f t="shared" si="50"/>
        <v>-88.837713356813879</v>
      </c>
      <c r="L58" s="39">
        <f t="shared" si="50"/>
        <v>7245.8737864077675</v>
      </c>
      <c r="M58" s="39">
        <f t="shared" si="50"/>
        <v>158.26312021587091</v>
      </c>
      <c r="N58" s="39">
        <f t="shared" si="50"/>
        <v>63.197151264446262</v>
      </c>
      <c r="O58" s="39" t="str">
        <f t="shared" si="50"/>
        <v>--</v>
      </c>
      <c r="P58" s="39">
        <f t="shared" si="34"/>
        <v>74.206715253696956</v>
      </c>
      <c r="Q58" s="39">
        <f t="shared" si="35"/>
        <v>-32.243015888254206</v>
      </c>
      <c r="R58" s="39">
        <f t="shared" si="36"/>
        <v>114.13308656515522</v>
      </c>
      <c r="S58" s="39">
        <f t="shared" si="37"/>
        <v>-51.556264551533623</v>
      </c>
      <c r="T58" s="39">
        <f t="shared" si="38"/>
        <v>273.5153327229695</v>
      </c>
      <c r="U58" s="39" t="str">
        <f t="shared" si="25"/>
        <v>--</v>
      </c>
    </row>
    <row r="59" spans="1:21" x14ac:dyDescent="0.2">
      <c r="C59" s="38" t="s">
        <v>28</v>
      </c>
      <c r="D59" s="39" t="str">
        <f t="shared" ref="D59:E59" si="51">IFERROR(IF(C21=0,"--",(D21/C21)*100-100),"--")</f>
        <v>--</v>
      </c>
      <c r="E59" s="39">
        <f t="shared" si="51"/>
        <v>6.7836732741924095</v>
      </c>
      <c r="F59" s="39">
        <f t="shared" ref="F59:O59" si="52">IFERROR(IF(E21=0,"--",(F21/E21)*100-100),"--")</f>
        <v>3.146132831743472</v>
      </c>
      <c r="G59" s="39">
        <f t="shared" si="52"/>
        <v>41.045958795562598</v>
      </c>
      <c r="H59" s="39">
        <f t="shared" si="52"/>
        <v>3.7124826843158303</v>
      </c>
      <c r="I59" s="39">
        <f t="shared" si="52"/>
        <v>28.522454067851953</v>
      </c>
      <c r="J59" s="39">
        <f t="shared" si="52"/>
        <v>341.57919654507458</v>
      </c>
      <c r="K59" s="39">
        <f t="shared" si="52"/>
        <v>229.46377205736223</v>
      </c>
      <c r="L59" s="39">
        <f t="shared" si="52"/>
        <v>-59.695581188800141</v>
      </c>
      <c r="M59" s="39">
        <f t="shared" si="52"/>
        <v>42.78405432070565</v>
      </c>
      <c r="N59" s="39">
        <f t="shared" si="52"/>
        <v>4.1089240003530705</v>
      </c>
      <c r="O59" s="39" t="str">
        <f t="shared" si="52"/>
        <v>--</v>
      </c>
      <c r="P59" s="39">
        <f t="shared" si="34"/>
        <v>54.00332252320996</v>
      </c>
      <c r="Q59" s="39">
        <f t="shared" si="35"/>
        <v>511.43071215175007</v>
      </c>
      <c r="R59" s="39">
        <f t="shared" si="36"/>
        <v>348.8009626570821</v>
      </c>
      <c r="S59" s="39">
        <f t="shared" si="37"/>
        <v>-92.529886210644037</v>
      </c>
      <c r="T59" s="39">
        <f t="shared" si="38"/>
        <v>39.510551136692669</v>
      </c>
      <c r="U59" s="39" t="str">
        <f t="shared" si="25"/>
        <v>--</v>
      </c>
    </row>
    <row r="60" spans="1:21" x14ac:dyDescent="0.2">
      <c r="C60" s="38" t="s">
        <v>28</v>
      </c>
      <c r="D60" s="39" t="str">
        <f t="shared" ref="D60:E60" si="53">IFERROR(IF(C22=0,"--",(D22/C22)*100-100),"--")</f>
        <v>--</v>
      </c>
      <c r="E60" s="39">
        <f t="shared" si="53"/>
        <v>11.565959685325566</v>
      </c>
      <c r="F60" s="39">
        <f t="shared" ref="F60:O60" si="54">IFERROR(IF(E22=0,"--",(F22/E22)*100-100),"--")</f>
        <v>1.7617557546401486</v>
      </c>
      <c r="G60" s="39">
        <f t="shared" si="54"/>
        <v>116.09519797809602</v>
      </c>
      <c r="H60" s="39">
        <f t="shared" si="54"/>
        <v>109.78246038088929</v>
      </c>
      <c r="I60" s="39">
        <f t="shared" si="54"/>
        <v>-8.5541323446741302</v>
      </c>
      <c r="J60" s="39">
        <f t="shared" si="54"/>
        <v>315.01607994756881</v>
      </c>
      <c r="K60" s="39">
        <f t="shared" si="54"/>
        <v>137.98881587323351</v>
      </c>
      <c r="L60" s="39">
        <f t="shared" si="54"/>
        <v>-23.161017332762697</v>
      </c>
      <c r="M60" s="39">
        <f t="shared" si="54"/>
        <v>141.84304581807856</v>
      </c>
      <c r="N60" s="39">
        <f t="shared" si="54"/>
        <v>1.1277597131633854</v>
      </c>
      <c r="O60" s="39" t="str">
        <f t="shared" si="54"/>
        <v>--</v>
      </c>
      <c r="P60" s="39">
        <f t="shared" si="34"/>
        <v>-14.655206628581496</v>
      </c>
      <c r="Q60" s="39">
        <f t="shared" si="35"/>
        <v>299.28896249782315</v>
      </c>
      <c r="R60" s="39">
        <f t="shared" si="36"/>
        <v>302.29476970855467</v>
      </c>
      <c r="S60" s="39">
        <f t="shared" si="37"/>
        <v>-78.741424248378408</v>
      </c>
      <c r="T60" s="39">
        <f t="shared" si="38"/>
        <v>-2.9390955763481088</v>
      </c>
      <c r="U60" s="39" t="str">
        <f t="shared" si="25"/>
        <v>--</v>
      </c>
    </row>
    <row r="61" spans="1:21" x14ac:dyDescent="0.2">
      <c r="B61" s="35" t="s">
        <v>79</v>
      </c>
      <c r="C61" s="38" t="s">
        <v>28</v>
      </c>
      <c r="D61" s="39">
        <f t="shared" ref="D61:E61" si="55">IFERROR(IF(C23=0,"--",(D23/C23)*100-100),"--")</f>
        <v>355.3626424809525</v>
      </c>
      <c r="E61" s="39">
        <f t="shared" si="55"/>
        <v>39.503936198171061</v>
      </c>
      <c r="F61" s="39">
        <f t="shared" ref="F61:O61" si="56">IFERROR(IF(E23=0,"--",(F23/E23)*100-100),"--")</f>
        <v>-18.878159314328443</v>
      </c>
      <c r="G61" s="39">
        <f t="shared" si="56"/>
        <v>162.30602669745809</v>
      </c>
      <c r="H61" s="39">
        <f t="shared" si="56"/>
        <v>154.42947218089861</v>
      </c>
      <c r="I61" s="39">
        <f t="shared" si="56"/>
        <v>-20.01168369179905</v>
      </c>
      <c r="J61" s="39">
        <f t="shared" si="56"/>
        <v>43.660524710245056</v>
      </c>
      <c r="K61" s="39">
        <f t="shared" si="56"/>
        <v>51.528360273300081</v>
      </c>
      <c r="L61" s="39">
        <f t="shared" si="56"/>
        <v>54.210818772673065</v>
      </c>
      <c r="M61" s="39">
        <f t="shared" si="56"/>
        <v>61.050714812820416</v>
      </c>
      <c r="N61" s="39">
        <f t="shared" si="56"/>
        <v>22.500837918279146</v>
      </c>
      <c r="O61" s="39">
        <f t="shared" si="56"/>
        <v>16.38906218429706</v>
      </c>
      <c r="P61" s="39">
        <f t="shared" ref="P61:P63" si="57">IF(N23=0,"--",(P23/N23)*100-100)</f>
        <v>16.686460277579627</v>
      </c>
      <c r="Q61" s="39">
        <f t="shared" ref="Q61:R63" si="58">IF(P23=0,"--",(Q23/P23)*100-100)</f>
        <v>13.743322281387506</v>
      </c>
      <c r="R61" s="39">
        <f t="shared" si="58"/>
        <v>13.516426472484483</v>
      </c>
      <c r="S61" s="39">
        <f t="shared" ref="S61:T63" si="59">IF(R23=0,"--",(S23/R23)*100-100)</f>
        <v>11.778100414902724</v>
      </c>
      <c r="T61" s="39">
        <f t="shared" si="59"/>
        <v>3.5676162291970996</v>
      </c>
      <c r="U61" s="39">
        <f t="shared" si="25"/>
        <v>31.567450209137405</v>
      </c>
    </row>
    <row r="62" spans="1:21" x14ac:dyDescent="0.2">
      <c r="B62" s="35" t="s">
        <v>80</v>
      </c>
      <c r="C62" s="38" t="s">
        <v>28</v>
      </c>
      <c r="D62" s="39">
        <f t="shared" ref="D62:E62" si="60">IFERROR(IF(C24=0,"--",(D24/C24)*100-100),"--")</f>
        <v>109.95432062764948</v>
      </c>
      <c r="E62" s="39">
        <f t="shared" si="60"/>
        <v>-1.8516695701909782</v>
      </c>
      <c r="F62" s="39">
        <f t="shared" ref="F62:O62" si="61">IFERROR(IF(E24=0,"--",(F24/E24)*100-100),"--")</f>
        <v>20.481962704854894</v>
      </c>
      <c r="G62" s="39">
        <f t="shared" si="61"/>
        <v>103.09822078127505</v>
      </c>
      <c r="H62" s="39">
        <f t="shared" si="61"/>
        <v>260.35699228625919</v>
      </c>
      <c r="I62" s="39">
        <f t="shared" si="61"/>
        <v>-24.72488005276297</v>
      </c>
      <c r="J62" s="39">
        <f t="shared" si="61"/>
        <v>65.660784370919174</v>
      </c>
      <c r="K62" s="39">
        <f t="shared" si="61"/>
        <v>67.451884753564173</v>
      </c>
      <c r="L62" s="39">
        <f t="shared" si="61"/>
        <v>137.74947954069486</v>
      </c>
      <c r="M62" s="39">
        <f t="shared" si="61"/>
        <v>29.349195660903433</v>
      </c>
      <c r="N62" s="39">
        <f t="shared" si="61"/>
        <v>25.093467153577365</v>
      </c>
      <c r="O62" s="39">
        <f t="shared" si="61"/>
        <v>18.379272965570337</v>
      </c>
      <c r="P62" s="39">
        <f t="shared" si="57"/>
        <v>18.356967873220626</v>
      </c>
      <c r="Q62" s="39">
        <f t="shared" si="58"/>
        <v>19.943583206499355</v>
      </c>
      <c r="R62" s="39">
        <f t="shared" si="58"/>
        <v>15.444736969741484</v>
      </c>
      <c r="S62" s="39">
        <f t="shared" si="59"/>
        <v>3.5617394501713591</v>
      </c>
      <c r="T62" s="39">
        <f t="shared" si="59"/>
        <v>2.9485264569056255</v>
      </c>
      <c r="U62" s="39">
        <f t="shared" si="25"/>
        <v>30.196884663868531</v>
      </c>
    </row>
    <row r="63" spans="1:21" x14ac:dyDescent="0.2">
      <c r="B63" s="35" t="s">
        <v>81</v>
      </c>
      <c r="C63" s="38" t="s">
        <v>28</v>
      </c>
      <c r="D63" s="39">
        <f t="shared" ref="D63:E63" si="62">IFERROR(IF(C25=0,"--",(D25/C25)*100-100),"--")</f>
        <v>210.94030537597621</v>
      </c>
      <c r="E63" s="39">
        <f t="shared" si="62"/>
        <v>23.070542295134771</v>
      </c>
      <c r="F63" s="39">
        <f t="shared" ref="F63:O63" si="63">IFERROR(IF(E25=0,"--",(F25/E25)*100-100),"--")</f>
        <v>-6.4049526868661815</v>
      </c>
      <c r="G63" s="39">
        <f t="shared" si="63"/>
        <v>138.15309718795436</v>
      </c>
      <c r="H63" s="39">
        <f t="shared" si="63"/>
        <v>191.28049413690201</v>
      </c>
      <c r="I63" s="39">
        <f t="shared" si="63"/>
        <v>-22.040196787037445</v>
      </c>
      <c r="J63" s="39">
        <f t="shared" si="63"/>
        <v>52.803147685947522</v>
      </c>
      <c r="K63" s="39">
        <f t="shared" si="63"/>
        <v>58.702496459178263</v>
      </c>
      <c r="L63" s="39">
        <f t="shared" si="63"/>
        <v>93.923042547204034</v>
      </c>
      <c r="M63" s="39">
        <f t="shared" si="63"/>
        <v>42.574758308481165</v>
      </c>
      <c r="N63" s="39">
        <f t="shared" si="63"/>
        <v>23.871682940028748</v>
      </c>
      <c r="O63" s="39">
        <f t="shared" si="63"/>
        <v>17.451759568570324</v>
      </c>
      <c r="P63" s="39">
        <f t="shared" si="57"/>
        <v>17.578448236342751</v>
      </c>
      <c r="Q63" s="39">
        <f t="shared" si="58"/>
        <v>17.075948523605703</v>
      </c>
      <c r="R63" s="39">
        <f t="shared" si="58"/>
        <v>14.578275913571474</v>
      </c>
      <c r="S63" s="39">
        <f t="shared" si="59"/>
        <v>7.2194389325525634</v>
      </c>
      <c r="T63" s="39">
        <f t="shared" si="59"/>
        <v>3.2358461104397236</v>
      </c>
      <c r="U63" s="39">
        <f t="shared" si="25"/>
        <v>30.796008042970584</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28"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9" width="11.42578125" style="1" bestFit="1" customWidth="1"/>
    <col min="10" max="10" width="12.28515625" style="1" bestFit="1" customWidth="1"/>
    <col min="11" max="11" width="11.42578125" style="1" bestFit="1" customWidth="1"/>
    <col min="12" max="20" width="11.42578125" style="1" customWidth="1"/>
    <col min="21" max="21" width="12.28515625" style="1" bestFit="1" customWidth="1"/>
    <col min="22" max="16384" width="10.85546875" style="1"/>
  </cols>
  <sheetData>
    <row r="1" spans="1:21" x14ac:dyDescent="0.2">
      <c r="A1" s="5" t="s">
        <v>75</v>
      </c>
    </row>
    <row r="2" spans="1:21" x14ac:dyDescent="0.2">
      <c r="B2" s="110"/>
      <c r="C2" s="201" t="s">
        <v>166</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C4" s="201" t="s">
        <v>782</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122</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36</v>
      </c>
      <c r="C9" s="9">
        <v>31.982605</v>
      </c>
      <c r="D9" s="9">
        <v>65.277516500000004</v>
      </c>
      <c r="E9" s="9">
        <v>106.10835350000001</v>
      </c>
      <c r="F9" s="9">
        <v>171.4620725</v>
      </c>
      <c r="G9" s="9">
        <v>238.39842250000001</v>
      </c>
      <c r="H9" s="9">
        <v>231.77614299999999</v>
      </c>
      <c r="I9" s="9">
        <v>316.61186550000002</v>
      </c>
      <c r="J9" s="9">
        <v>427.70215100000001</v>
      </c>
      <c r="K9" s="9">
        <v>653.82910900000002</v>
      </c>
      <c r="L9" s="166">
        <v>996.77889800000003</v>
      </c>
      <c r="M9" s="166">
        <v>937.26011400000004</v>
      </c>
      <c r="N9" s="166">
        <v>1210.0744050000001</v>
      </c>
      <c r="O9" s="166">
        <v>983.13506400000006</v>
      </c>
      <c r="P9" s="166">
        <v>985.31909099999996</v>
      </c>
      <c r="Q9" s="166">
        <v>1108.966653</v>
      </c>
      <c r="R9" s="166">
        <v>1544.860999</v>
      </c>
      <c r="S9" s="166">
        <v>1345.593077</v>
      </c>
      <c r="T9" s="166">
        <v>1331.237449</v>
      </c>
      <c r="U9" s="9">
        <f>(SUM(C9:N9)+P9+Q9+R9)</f>
        <v>9026.4083985000016</v>
      </c>
    </row>
    <row r="10" spans="1:21" x14ac:dyDescent="0.2">
      <c r="B10" s="1" t="s">
        <v>29</v>
      </c>
      <c r="C10" s="9">
        <v>47.200866499999997</v>
      </c>
      <c r="D10" s="9">
        <v>86.889068499999993</v>
      </c>
      <c r="E10" s="9">
        <v>110.3079055</v>
      </c>
      <c r="F10" s="9">
        <v>118.1151715</v>
      </c>
      <c r="G10" s="9">
        <v>206.17311699999999</v>
      </c>
      <c r="H10" s="9">
        <v>251.45426800000001</v>
      </c>
      <c r="I10" s="9">
        <v>310.18086599999998</v>
      </c>
      <c r="J10" s="9">
        <v>409.96662600000002</v>
      </c>
      <c r="K10" s="9">
        <v>317.76889199999999</v>
      </c>
      <c r="L10" s="166">
        <v>529.727439</v>
      </c>
      <c r="M10" s="166">
        <v>974.44968100000006</v>
      </c>
      <c r="N10" s="166">
        <v>1090.0250020000001</v>
      </c>
      <c r="O10" s="166">
        <v>998.31167200000004</v>
      </c>
      <c r="P10" s="166">
        <v>988.21520299999997</v>
      </c>
      <c r="Q10" s="166">
        <v>762.95811600000002</v>
      </c>
      <c r="R10" s="166">
        <v>738.04622199999994</v>
      </c>
      <c r="S10" s="166">
        <v>624.23722699999996</v>
      </c>
      <c r="T10" s="166">
        <v>697.77167999999995</v>
      </c>
      <c r="U10" s="9">
        <f t="shared" ref="U10:U25" si="0">(SUM(C10:N10)+P10+Q10+R10)</f>
        <v>6941.4784439999994</v>
      </c>
    </row>
    <row r="11" spans="1:21" x14ac:dyDescent="0.2">
      <c r="B11" s="1" t="s">
        <v>34</v>
      </c>
      <c r="C11" s="9">
        <v>30.510642000000001</v>
      </c>
      <c r="D11" s="9">
        <v>35.511544000000001</v>
      </c>
      <c r="E11" s="9">
        <v>48.528495999999997</v>
      </c>
      <c r="F11" s="9">
        <v>43.660367000000001</v>
      </c>
      <c r="G11" s="9">
        <v>55.175663499999999</v>
      </c>
      <c r="H11" s="9">
        <v>46.732742000000002</v>
      </c>
      <c r="I11" s="9">
        <v>74.244314000000003</v>
      </c>
      <c r="J11" s="9">
        <v>69.202318000000005</v>
      </c>
      <c r="K11" s="9">
        <v>87.499085500000007</v>
      </c>
      <c r="L11" s="166">
        <v>197.093783</v>
      </c>
      <c r="M11" s="166">
        <v>228.697857</v>
      </c>
      <c r="N11" s="166">
        <v>257.76485000000002</v>
      </c>
      <c r="O11" s="166">
        <v>295.94157799999999</v>
      </c>
      <c r="P11" s="166">
        <v>297.80627600000003</v>
      </c>
      <c r="Q11" s="166">
        <v>443.57548800000001</v>
      </c>
      <c r="R11" s="166">
        <v>372.17789299999998</v>
      </c>
      <c r="S11" s="166">
        <v>359.76693899999998</v>
      </c>
      <c r="T11" s="166">
        <v>369.09411899999998</v>
      </c>
      <c r="U11" s="9">
        <f t="shared" si="0"/>
        <v>2288.1813189999998</v>
      </c>
    </row>
    <row r="12" spans="1:21" x14ac:dyDescent="0.2">
      <c r="B12" s="1" t="s">
        <v>758</v>
      </c>
      <c r="C12" s="9">
        <v>5.9935790000000004</v>
      </c>
      <c r="D12" s="9">
        <v>8.5862350000000003</v>
      </c>
      <c r="E12" s="9">
        <v>10.096821500000001</v>
      </c>
      <c r="F12" s="9">
        <v>10.5606665</v>
      </c>
      <c r="G12" s="9">
        <v>29.380772499999999</v>
      </c>
      <c r="H12" s="9">
        <v>41.002118500000002</v>
      </c>
      <c r="I12" s="9">
        <v>40.910921000000002</v>
      </c>
      <c r="J12" s="9">
        <v>72.053138500000003</v>
      </c>
      <c r="K12" s="9">
        <v>85.175678000000005</v>
      </c>
      <c r="L12" s="166">
        <v>126.69415600000001</v>
      </c>
      <c r="M12" s="166">
        <v>162.636965</v>
      </c>
      <c r="N12" s="166">
        <v>177.99994100000001</v>
      </c>
      <c r="O12" s="166">
        <v>164.63616900000002</v>
      </c>
      <c r="P12" s="166">
        <v>163.22763499999999</v>
      </c>
      <c r="Q12" s="166">
        <v>302.74776900000001</v>
      </c>
      <c r="R12" s="166">
        <v>257.78623399999998</v>
      </c>
      <c r="S12" s="166">
        <v>327.88512200000002</v>
      </c>
      <c r="T12" s="166">
        <v>389.45291900000001</v>
      </c>
      <c r="U12" s="9">
        <f t="shared" si="0"/>
        <v>1494.8526305</v>
      </c>
    </row>
    <row r="13" spans="1:21" x14ac:dyDescent="0.2">
      <c r="B13" s="1" t="s">
        <v>168</v>
      </c>
      <c r="C13" s="9">
        <v>6.5396365000000003</v>
      </c>
      <c r="D13" s="9">
        <v>14.57765</v>
      </c>
      <c r="E13" s="9">
        <v>27.959687500000001</v>
      </c>
      <c r="F13" s="9">
        <v>18.633437000000001</v>
      </c>
      <c r="G13" s="9">
        <v>29.802087</v>
      </c>
      <c r="H13" s="9">
        <v>22.253408499999999</v>
      </c>
      <c r="I13" s="9">
        <v>49.840706500000003</v>
      </c>
      <c r="J13" s="9">
        <v>50.890744499999997</v>
      </c>
      <c r="K13" s="9">
        <v>69.350170000000006</v>
      </c>
      <c r="L13" s="166">
        <v>132.20550399999999</v>
      </c>
      <c r="M13" s="166">
        <v>99.200310000000002</v>
      </c>
      <c r="N13" s="166">
        <v>113.27447100000001</v>
      </c>
      <c r="O13" s="166">
        <v>105.387072</v>
      </c>
      <c r="P13" s="166">
        <v>104.819115</v>
      </c>
      <c r="Q13" s="166">
        <v>169.492707</v>
      </c>
      <c r="R13" s="166">
        <v>141.623943</v>
      </c>
      <c r="S13" s="166">
        <v>127.673451</v>
      </c>
      <c r="T13" s="166">
        <v>133.35092700000001</v>
      </c>
      <c r="U13" s="9">
        <f t="shared" si="0"/>
        <v>1050.4635774999999</v>
      </c>
    </row>
    <row r="14" spans="1:21" x14ac:dyDescent="0.2">
      <c r="B14" s="1" t="s">
        <v>44</v>
      </c>
      <c r="C14" s="9">
        <v>0</v>
      </c>
      <c r="D14" s="9">
        <v>5.0784999999999997E-3</v>
      </c>
      <c r="E14" s="9">
        <v>0.41656650000000001</v>
      </c>
      <c r="F14" s="9">
        <v>0.58415850000000002</v>
      </c>
      <c r="G14" s="9">
        <v>0.65510199999999996</v>
      </c>
      <c r="H14" s="9">
        <v>1.293954</v>
      </c>
      <c r="I14" s="9">
        <v>1.8723924999999999</v>
      </c>
      <c r="J14" s="9">
        <v>3.757749</v>
      </c>
      <c r="K14" s="9">
        <v>4.5519220000000002</v>
      </c>
      <c r="L14" s="166">
        <v>18.712624999999999</v>
      </c>
      <c r="M14" s="166">
        <v>27.926279000000001</v>
      </c>
      <c r="N14" s="166">
        <v>35.951061000000003</v>
      </c>
      <c r="O14" s="166">
        <v>52.362739000000005</v>
      </c>
      <c r="P14" s="166">
        <v>52.358629000000001</v>
      </c>
      <c r="Q14" s="166">
        <v>65.214398000000003</v>
      </c>
      <c r="R14" s="166">
        <v>91.742230000000006</v>
      </c>
      <c r="S14" s="166">
        <v>98.070211</v>
      </c>
      <c r="T14" s="166">
        <v>112.780407</v>
      </c>
      <c r="U14" s="9">
        <f t="shared" si="0"/>
        <v>305.042145</v>
      </c>
    </row>
    <row r="15" spans="1:21" x14ac:dyDescent="0.2">
      <c r="A15" s="1" t="s">
        <v>121</v>
      </c>
      <c r="B15" s="1" t="s">
        <v>792</v>
      </c>
      <c r="C15" s="9">
        <v>7.8399999999999997E-4</v>
      </c>
      <c r="D15" s="9">
        <v>2.7403E-2</v>
      </c>
      <c r="E15" s="9">
        <v>0.96243800000000002</v>
      </c>
      <c r="F15" s="9">
        <v>4.0890820000000003</v>
      </c>
      <c r="G15" s="9">
        <v>2.4419789999999999</v>
      </c>
      <c r="H15" s="9">
        <v>4.6463650000000003</v>
      </c>
      <c r="I15" s="9">
        <v>6.7483839999999997</v>
      </c>
      <c r="J15" s="9">
        <v>13.135839000000001</v>
      </c>
      <c r="K15" s="9">
        <v>11.638786</v>
      </c>
      <c r="L15" s="166">
        <v>19.636303000000002</v>
      </c>
      <c r="M15" s="166">
        <v>30.462472999999999</v>
      </c>
      <c r="N15" s="166">
        <v>38.068213</v>
      </c>
      <c r="O15" s="188" t="s">
        <v>28</v>
      </c>
      <c r="P15" s="166">
        <v>54.017530999999998</v>
      </c>
      <c r="Q15" s="166">
        <v>71.848930999999993</v>
      </c>
      <c r="R15" s="166">
        <v>105.561138</v>
      </c>
      <c r="S15" s="166">
        <v>122.49901300000001</v>
      </c>
      <c r="T15" s="166">
        <v>158.721495</v>
      </c>
      <c r="U15" s="9">
        <f t="shared" si="0"/>
        <v>363.28564900000003</v>
      </c>
    </row>
    <row r="16" spans="1:21" x14ac:dyDescent="0.2">
      <c r="B16" s="1" t="s">
        <v>793</v>
      </c>
      <c r="C16" s="9">
        <v>0</v>
      </c>
      <c r="D16" s="9">
        <v>0</v>
      </c>
      <c r="E16" s="9">
        <v>0</v>
      </c>
      <c r="F16" s="9">
        <v>5.0600000000000005E-4</v>
      </c>
      <c r="G16" s="9">
        <v>0</v>
      </c>
      <c r="H16" s="9">
        <v>0</v>
      </c>
      <c r="I16" s="9">
        <v>0</v>
      </c>
      <c r="J16" s="9">
        <v>3.0555629999999998</v>
      </c>
      <c r="K16" s="9">
        <v>9.0250999999999998E-2</v>
      </c>
      <c r="L16" s="166">
        <v>9.3369999999999998E-3</v>
      </c>
      <c r="M16" s="166">
        <v>1.8172000000000001E-2</v>
      </c>
      <c r="N16" s="166">
        <v>1.825E-3</v>
      </c>
      <c r="O16" s="188" t="s">
        <v>28</v>
      </c>
      <c r="P16" s="166">
        <v>5.4869999999999997E-3</v>
      </c>
      <c r="Q16" s="166">
        <v>1.8471000000000001E-2</v>
      </c>
      <c r="R16" s="166">
        <v>0</v>
      </c>
      <c r="S16" s="166">
        <v>2.5076000000000001E-2</v>
      </c>
      <c r="T16" s="166">
        <v>0.198881</v>
      </c>
      <c r="U16" s="9">
        <f t="shared" si="0"/>
        <v>3.1996119999999997</v>
      </c>
    </row>
    <row r="17" spans="1:21" x14ac:dyDescent="0.2">
      <c r="B17" s="1" t="s">
        <v>794</v>
      </c>
      <c r="C17" s="9">
        <v>0</v>
      </c>
      <c r="D17" s="9">
        <v>0</v>
      </c>
      <c r="E17" s="9">
        <v>0</v>
      </c>
      <c r="F17" s="9">
        <v>0</v>
      </c>
      <c r="G17" s="9">
        <v>0</v>
      </c>
      <c r="H17" s="9">
        <v>0</v>
      </c>
      <c r="I17" s="9">
        <v>0</v>
      </c>
      <c r="J17" s="9">
        <v>0</v>
      </c>
      <c r="K17" s="9">
        <v>0</v>
      </c>
      <c r="L17" s="166">
        <v>0</v>
      </c>
      <c r="M17" s="166">
        <v>0</v>
      </c>
      <c r="N17" s="166">
        <v>0</v>
      </c>
      <c r="O17" s="188" t="s">
        <v>28</v>
      </c>
      <c r="P17" s="166">
        <v>0</v>
      </c>
      <c r="Q17" s="166">
        <v>0</v>
      </c>
      <c r="R17" s="166">
        <v>0</v>
      </c>
      <c r="S17" s="166">
        <v>0</v>
      </c>
      <c r="T17" s="166">
        <v>0</v>
      </c>
      <c r="U17" s="9">
        <f t="shared" si="0"/>
        <v>0</v>
      </c>
    </row>
    <row r="18" spans="1:21" x14ac:dyDescent="0.2">
      <c r="B18" s="1" t="s">
        <v>795</v>
      </c>
      <c r="C18" s="9">
        <v>0</v>
      </c>
      <c r="D18" s="9">
        <v>0</v>
      </c>
      <c r="E18" s="9">
        <v>0</v>
      </c>
      <c r="F18" s="9">
        <v>0</v>
      </c>
      <c r="G18" s="9">
        <v>0</v>
      </c>
      <c r="H18" s="9">
        <v>0</v>
      </c>
      <c r="I18" s="9">
        <v>0</v>
      </c>
      <c r="J18" s="9">
        <v>0</v>
      </c>
      <c r="K18" s="9">
        <v>0</v>
      </c>
      <c r="L18" s="166">
        <v>0</v>
      </c>
      <c r="M18" s="166">
        <v>0</v>
      </c>
      <c r="N18" s="166">
        <v>6.2600000000000004E-4</v>
      </c>
      <c r="O18" s="188" t="s">
        <v>28</v>
      </c>
      <c r="P18" s="166">
        <v>0</v>
      </c>
      <c r="Q18" s="166">
        <v>0</v>
      </c>
      <c r="R18" s="166">
        <v>0</v>
      </c>
      <c r="S18" s="166">
        <v>0</v>
      </c>
      <c r="T18" s="166">
        <v>0</v>
      </c>
      <c r="U18" s="9">
        <f t="shared" si="0"/>
        <v>6.2600000000000004E-4</v>
      </c>
    </row>
    <row r="19" spans="1:21" x14ac:dyDescent="0.2">
      <c r="B19" s="1" t="s">
        <v>796</v>
      </c>
      <c r="C19" s="9">
        <v>0</v>
      </c>
      <c r="D19" s="9">
        <v>0</v>
      </c>
      <c r="E19" s="9">
        <v>0</v>
      </c>
      <c r="F19" s="9">
        <v>0</v>
      </c>
      <c r="G19" s="9">
        <v>0</v>
      </c>
      <c r="H19" s="9">
        <v>0</v>
      </c>
      <c r="I19" s="9">
        <v>0</v>
      </c>
      <c r="J19" s="9">
        <v>0</v>
      </c>
      <c r="K19" s="9">
        <v>0</v>
      </c>
      <c r="L19" s="166">
        <v>0</v>
      </c>
      <c r="M19" s="166">
        <v>0</v>
      </c>
      <c r="N19" s="166">
        <v>0</v>
      </c>
      <c r="O19" s="188" t="s">
        <v>28</v>
      </c>
      <c r="P19" s="166">
        <v>0</v>
      </c>
      <c r="Q19" s="166">
        <v>0</v>
      </c>
      <c r="R19" s="166">
        <v>0</v>
      </c>
      <c r="S19" s="166">
        <v>0</v>
      </c>
      <c r="T19" s="166">
        <v>0</v>
      </c>
      <c r="U19" s="9">
        <f t="shared" si="0"/>
        <v>0</v>
      </c>
    </row>
    <row r="20" spans="1:21" x14ac:dyDescent="0.2">
      <c r="B20" s="1" t="s">
        <v>797</v>
      </c>
      <c r="C20" s="9">
        <v>0</v>
      </c>
      <c r="D20" s="9">
        <v>0</v>
      </c>
      <c r="E20" s="9">
        <v>0</v>
      </c>
      <c r="F20" s="9">
        <v>0</v>
      </c>
      <c r="G20" s="9">
        <v>0</v>
      </c>
      <c r="H20" s="9">
        <v>0</v>
      </c>
      <c r="I20" s="9">
        <v>0</v>
      </c>
      <c r="J20" s="9">
        <v>0</v>
      </c>
      <c r="K20" s="9">
        <v>0</v>
      </c>
      <c r="L20" s="166">
        <v>0</v>
      </c>
      <c r="M20" s="166">
        <v>0</v>
      </c>
      <c r="N20" s="166">
        <v>0</v>
      </c>
      <c r="O20" s="188" t="s">
        <v>28</v>
      </c>
      <c r="P20" s="166">
        <v>0</v>
      </c>
      <c r="Q20" s="166">
        <v>5.0797000000000002E-2</v>
      </c>
      <c r="R20" s="166">
        <v>4.2707079999999999</v>
      </c>
      <c r="S20" s="166">
        <v>0</v>
      </c>
      <c r="T20" s="166">
        <v>0</v>
      </c>
      <c r="U20" s="9">
        <f t="shared" si="0"/>
        <v>4.3215050000000002</v>
      </c>
    </row>
    <row r="21" spans="1:21" x14ac:dyDescent="0.2">
      <c r="B21" s="1" t="s">
        <v>798</v>
      </c>
      <c r="C21" s="9">
        <v>0</v>
      </c>
      <c r="D21" s="9">
        <v>0</v>
      </c>
      <c r="E21" s="9">
        <v>0</v>
      </c>
      <c r="F21" s="9">
        <v>0</v>
      </c>
      <c r="G21" s="9">
        <v>0</v>
      </c>
      <c r="H21" s="9">
        <v>0</v>
      </c>
      <c r="I21" s="9">
        <v>0</v>
      </c>
      <c r="J21" s="9">
        <v>0</v>
      </c>
      <c r="K21" s="9">
        <v>0</v>
      </c>
      <c r="L21" s="166">
        <v>0</v>
      </c>
      <c r="M21" s="166">
        <v>0</v>
      </c>
      <c r="N21" s="166">
        <v>0</v>
      </c>
      <c r="O21" s="188" t="s">
        <v>28</v>
      </c>
      <c r="P21" s="166">
        <v>0</v>
      </c>
      <c r="Q21" s="166">
        <v>0</v>
      </c>
      <c r="R21" s="166">
        <v>2.2599999999999999E-4</v>
      </c>
      <c r="S21" s="166">
        <v>0</v>
      </c>
      <c r="T21" s="166">
        <v>0</v>
      </c>
      <c r="U21" s="9">
        <f t="shared" si="0"/>
        <v>2.2599999999999999E-4</v>
      </c>
    </row>
    <row r="22" spans="1:21" x14ac:dyDescent="0.2">
      <c r="B22" s="1" t="s">
        <v>799</v>
      </c>
      <c r="C22" s="9">
        <v>0</v>
      </c>
      <c r="D22" s="9">
        <v>0</v>
      </c>
      <c r="E22" s="9">
        <v>0</v>
      </c>
      <c r="F22" s="9">
        <v>5.0600000000000005E-4</v>
      </c>
      <c r="G22" s="9">
        <v>0</v>
      </c>
      <c r="H22" s="9">
        <v>0</v>
      </c>
      <c r="I22" s="9">
        <v>0</v>
      </c>
      <c r="J22" s="9">
        <v>3.0555629999999998</v>
      </c>
      <c r="K22" s="9">
        <v>9.0250999999999998E-2</v>
      </c>
      <c r="L22" s="166">
        <v>9.3369999999999998E-3</v>
      </c>
      <c r="M22" s="166">
        <v>1.8172000000000001E-2</v>
      </c>
      <c r="N22" s="166">
        <v>2.4510000000000001E-3</v>
      </c>
      <c r="O22" s="188" t="s">
        <v>28</v>
      </c>
      <c r="P22" s="166">
        <v>5.4869999999999997E-3</v>
      </c>
      <c r="Q22" s="166">
        <v>6.9267999999999996E-2</v>
      </c>
      <c r="R22" s="166">
        <v>4.2709339999999996</v>
      </c>
      <c r="S22" s="166">
        <v>2.5076000000000001E-2</v>
      </c>
      <c r="T22" s="166">
        <v>0.198881</v>
      </c>
      <c r="U22" s="9">
        <f t="shared" si="0"/>
        <v>7.5219689999999995</v>
      </c>
    </row>
    <row r="23" spans="1:21" x14ac:dyDescent="0.2">
      <c r="B23" s="35" t="s">
        <v>79</v>
      </c>
      <c r="C23" s="9">
        <f t="shared" ref="C23:K23" si="1">SUM(C9:C14)</f>
        <v>122.227329</v>
      </c>
      <c r="D23" s="9">
        <f t="shared" si="1"/>
        <v>210.8470925</v>
      </c>
      <c r="E23" s="9">
        <f t="shared" si="1"/>
        <v>303.41783049999998</v>
      </c>
      <c r="F23" s="9">
        <f t="shared" si="1"/>
        <v>363.01587300000006</v>
      </c>
      <c r="G23" s="9">
        <f t="shared" si="1"/>
        <v>559.58516450000002</v>
      </c>
      <c r="H23" s="9">
        <f t="shared" si="1"/>
        <v>594.51263400000005</v>
      </c>
      <c r="I23" s="9">
        <f t="shared" si="1"/>
        <v>793.66106550000006</v>
      </c>
      <c r="J23" s="9">
        <f t="shared" si="1"/>
        <v>1033.5727270000002</v>
      </c>
      <c r="K23" s="9">
        <f t="shared" si="1"/>
        <v>1218.1748565000003</v>
      </c>
      <c r="L23" s="9">
        <f t="shared" ref="L23:Q23" si="2">SUM(L9:L14)</f>
        <v>2001.212405</v>
      </c>
      <c r="M23" s="9">
        <f t="shared" si="2"/>
        <v>2430.1712060000004</v>
      </c>
      <c r="N23" s="9">
        <f t="shared" si="2"/>
        <v>2885.0897300000006</v>
      </c>
      <c r="O23" s="9">
        <f t="shared" si="2"/>
        <v>2599.7742940000003</v>
      </c>
      <c r="P23" s="9">
        <f t="shared" si="2"/>
        <v>2591.7459490000001</v>
      </c>
      <c r="Q23" s="9">
        <f t="shared" si="2"/>
        <v>2852.9551310000002</v>
      </c>
      <c r="R23" s="17">
        <v>3146.237521</v>
      </c>
      <c r="S23" s="17">
        <v>2883.2260270000006</v>
      </c>
      <c r="T23" s="17">
        <v>3033.6875009999999</v>
      </c>
      <c r="U23" s="9">
        <f t="shared" si="0"/>
        <v>21106.426514499999</v>
      </c>
    </row>
    <row r="24" spans="1:21" x14ac:dyDescent="0.2">
      <c r="B24" s="35" t="s">
        <v>80</v>
      </c>
      <c r="C24" s="9">
        <f>+C25-C23</f>
        <v>82.870172499999995</v>
      </c>
      <c r="D24" s="9">
        <f t="shared" ref="D24:Q24" si="3">+D25-D23</f>
        <v>109.47401149999999</v>
      </c>
      <c r="E24" s="9">
        <f t="shared" si="3"/>
        <v>135.68257300000005</v>
      </c>
      <c r="F24" s="9">
        <f t="shared" si="3"/>
        <v>177.9171409999999</v>
      </c>
      <c r="G24" s="9">
        <f t="shared" si="3"/>
        <v>310.54751599999997</v>
      </c>
      <c r="H24" s="9">
        <f t="shared" si="3"/>
        <v>328.64324849999991</v>
      </c>
      <c r="I24" s="9">
        <f t="shared" si="3"/>
        <v>356.29684050000003</v>
      </c>
      <c r="J24" s="9">
        <f t="shared" si="3"/>
        <v>483.48693899999989</v>
      </c>
      <c r="K24" s="9">
        <f t="shared" si="3"/>
        <v>515.99689649999937</v>
      </c>
      <c r="L24" s="9">
        <f t="shared" si="3"/>
        <v>1047.7171100000003</v>
      </c>
      <c r="M24" s="9">
        <f t="shared" si="3"/>
        <v>1273.9560509999978</v>
      </c>
      <c r="N24" s="9">
        <f t="shared" si="3"/>
        <v>1294.4501339999997</v>
      </c>
      <c r="O24" s="9">
        <f t="shared" si="3"/>
        <v>1169.5575209999997</v>
      </c>
      <c r="P24" s="9">
        <f t="shared" si="3"/>
        <v>1339.9870899999992</v>
      </c>
      <c r="Q24" s="9">
        <f t="shared" si="3"/>
        <v>1430.3478540000001</v>
      </c>
      <c r="R24" s="17">
        <v>1865.2383710000004</v>
      </c>
      <c r="S24" s="17">
        <v>1722.2870919999996</v>
      </c>
      <c r="T24" s="17">
        <v>1731.7416049999997</v>
      </c>
      <c r="U24" s="9">
        <f t="shared" si="0"/>
        <v>10752.611948499998</v>
      </c>
    </row>
    <row r="25" spans="1:21" x14ac:dyDescent="0.2">
      <c r="B25" s="35" t="s">
        <v>755</v>
      </c>
      <c r="C25" s="9">
        <v>205.09750149999999</v>
      </c>
      <c r="D25" s="9">
        <v>320.32110399999999</v>
      </c>
      <c r="E25" s="9">
        <v>439.10040350000003</v>
      </c>
      <c r="F25" s="9">
        <v>540.93301399999996</v>
      </c>
      <c r="G25" s="9">
        <v>870.13268049999999</v>
      </c>
      <c r="H25" s="9">
        <v>923.15588249999996</v>
      </c>
      <c r="I25" s="9">
        <v>1149.9579060000001</v>
      </c>
      <c r="J25" s="9">
        <v>1517.0596660000001</v>
      </c>
      <c r="K25" s="9">
        <v>1734.1717529999996</v>
      </c>
      <c r="L25" s="166">
        <v>3048.9295150000003</v>
      </c>
      <c r="M25" s="9">
        <v>3704.1272569999983</v>
      </c>
      <c r="N25" s="9">
        <v>4179.5398640000003</v>
      </c>
      <c r="O25" s="9">
        <v>3769.331815</v>
      </c>
      <c r="P25" s="9">
        <v>3931.7330389999993</v>
      </c>
      <c r="Q25" s="9">
        <v>4283.3029850000003</v>
      </c>
      <c r="R25" s="166">
        <v>5011.4758920000004</v>
      </c>
      <c r="S25" s="166">
        <v>4605.5131190000002</v>
      </c>
      <c r="T25" s="166">
        <v>4765.4291059999996</v>
      </c>
      <c r="U25" s="9">
        <f t="shared" si="0"/>
        <v>31859.038462999997</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36</v>
      </c>
      <c r="C28" s="37">
        <f>IFERROR(C9/C$25*100,"--")</f>
        <v>15.593854028494833</v>
      </c>
      <c r="D28" s="37">
        <f t="shared" ref="D28:U28" si="4">IFERROR(D9/D$25*100,"--")</f>
        <v>20.378774824652204</v>
      </c>
      <c r="E28" s="37">
        <f t="shared" si="4"/>
        <v>24.164941014452975</v>
      </c>
      <c r="F28" s="37">
        <f t="shared" si="4"/>
        <v>31.69746864442628</v>
      </c>
      <c r="G28" s="37">
        <f t="shared" si="4"/>
        <v>27.397939169806872</v>
      </c>
      <c r="H28" s="37">
        <f t="shared" si="4"/>
        <v>25.106934526845741</v>
      </c>
      <c r="I28" s="37">
        <f t="shared" si="4"/>
        <v>27.532474349543712</v>
      </c>
      <c r="J28" s="37">
        <f t="shared" si="4"/>
        <v>28.192836483993634</v>
      </c>
      <c r="K28" s="37">
        <f t="shared" si="4"/>
        <v>37.702673213822102</v>
      </c>
      <c r="L28" s="37">
        <f t="shared" si="4"/>
        <v>32.692749802712314</v>
      </c>
      <c r="M28" s="37">
        <f t="shared" si="4"/>
        <v>25.303129427553589</v>
      </c>
      <c r="N28" s="37">
        <f t="shared" si="4"/>
        <v>28.952335529153363</v>
      </c>
      <c r="O28" s="37">
        <f t="shared" si="4"/>
        <v>26.082475946734874</v>
      </c>
      <c r="P28" s="37">
        <f t="shared" si="4"/>
        <v>25.060681415201248</v>
      </c>
      <c r="Q28" s="37">
        <f t="shared" si="4"/>
        <v>25.890455493892638</v>
      </c>
      <c r="R28" s="37">
        <f t="shared" si="4"/>
        <v>30.826467737101503</v>
      </c>
      <c r="S28" s="37">
        <f t="shared" si="4"/>
        <v>29.217006709822812</v>
      </c>
      <c r="T28" s="37">
        <f t="shared" si="4"/>
        <v>27.935311162721554</v>
      </c>
      <c r="U28" s="37">
        <f t="shared" si="4"/>
        <v>28.332331526524147</v>
      </c>
    </row>
    <row r="29" spans="1:21" x14ac:dyDescent="0.2">
      <c r="B29" s="1" t="s">
        <v>29</v>
      </c>
      <c r="C29" s="37">
        <f t="shared" ref="C29:U29" si="5">IFERROR(C10/C$25*100,"--")</f>
        <v>23.013867138698419</v>
      </c>
      <c r="D29" s="37">
        <f t="shared" si="5"/>
        <v>27.125614708171085</v>
      </c>
      <c r="E29" s="37">
        <f t="shared" si="5"/>
        <v>25.121340044498503</v>
      </c>
      <c r="F29" s="37">
        <f t="shared" si="5"/>
        <v>21.835452531651175</v>
      </c>
      <c r="G29" s="37">
        <f t="shared" si="5"/>
        <v>23.694445872499326</v>
      </c>
      <c r="H29" s="37">
        <f t="shared" si="5"/>
        <v>27.238549064870419</v>
      </c>
      <c r="I29" s="37">
        <f t="shared" si="5"/>
        <v>26.973236531668316</v>
      </c>
      <c r="J29" s="37">
        <f t="shared" si="5"/>
        <v>27.023764139808065</v>
      </c>
      <c r="K29" s="37">
        <f t="shared" si="5"/>
        <v>18.323957327195611</v>
      </c>
      <c r="L29" s="37">
        <f t="shared" si="5"/>
        <v>17.374210731795152</v>
      </c>
      <c r="M29" s="37">
        <f t="shared" si="5"/>
        <v>26.307132919326708</v>
      </c>
      <c r="N29" s="37">
        <f t="shared" si="5"/>
        <v>26.080024056925708</v>
      </c>
      <c r="O29" s="37">
        <f t="shared" si="5"/>
        <v>26.485109854941228</v>
      </c>
      <c r="P29" s="37">
        <f t="shared" si="5"/>
        <v>25.134341350178328</v>
      </c>
      <c r="Q29" s="37">
        <f t="shared" si="5"/>
        <v>17.81237793991825</v>
      </c>
      <c r="R29" s="37">
        <f t="shared" si="5"/>
        <v>14.727123065246502</v>
      </c>
      <c r="S29" s="37">
        <f t="shared" si="5"/>
        <v>13.554129819426967</v>
      </c>
      <c r="T29" s="37">
        <f t="shared" si="5"/>
        <v>14.642368283717785</v>
      </c>
      <c r="U29" s="37">
        <f t="shared" si="5"/>
        <v>21.788097754618665</v>
      </c>
    </row>
    <row r="30" spans="1:21" x14ac:dyDescent="0.2">
      <c r="B30" s="1" t="s">
        <v>34</v>
      </c>
      <c r="C30" s="37">
        <f t="shared" ref="C30:U30" si="6">IFERROR(C11/C$25*100,"--")</f>
        <v>14.876164642112913</v>
      </c>
      <c r="D30" s="37">
        <f t="shared" si="6"/>
        <v>11.086233019476607</v>
      </c>
      <c r="E30" s="37">
        <f t="shared" si="6"/>
        <v>11.051799454791436</v>
      </c>
      <c r="F30" s="37">
        <f t="shared" si="6"/>
        <v>8.0713075131332257</v>
      </c>
      <c r="G30" s="37">
        <f t="shared" si="6"/>
        <v>6.3410632351257838</v>
      </c>
      <c r="H30" s="37">
        <f t="shared" si="6"/>
        <v>5.0622806923401695</v>
      </c>
      <c r="I30" s="37">
        <f t="shared" si="6"/>
        <v>6.4562636260531088</v>
      </c>
      <c r="J30" s="37">
        <f t="shared" si="6"/>
        <v>4.5616081918824145</v>
      </c>
      <c r="K30" s="37">
        <f t="shared" si="6"/>
        <v>5.0455835962402524</v>
      </c>
      <c r="L30" s="37">
        <f t="shared" si="6"/>
        <v>6.4643600985311718</v>
      </c>
      <c r="M30" s="37">
        <f t="shared" si="6"/>
        <v>6.1741360685654243</v>
      </c>
      <c r="N30" s="37">
        <f t="shared" si="6"/>
        <v>6.1673021047180043</v>
      </c>
      <c r="O30" s="37">
        <f t="shared" si="6"/>
        <v>7.8513007749093591</v>
      </c>
      <c r="P30" s="37">
        <f t="shared" si="6"/>
        <v>7.5744276899263827</v>
      </c>
      <c r="Q30" s="37">
        <f t="shared" si="6"/>
        <v>10.355921342790557</v>
      </c>
      <c r="R30" s="37">
        <f t="shared" si="6"/>
        <v>7.4265126884900514</v>
      </c>
      <c r="S30" s="37">
        <f t="shared" si="6"/>
        <v>7.8116581085348535</v>
      </c>
      <c r="T30" s="37">
        <f t="shared" si="6"/>
        <v>7.7452441488487445</v>
      </c>
      <c r="U30" s="37">
        <f t="shared" si="6"/>
        <v>7.1822045780114045</v>
      </c>
    </row>
    <row r="31" spans="1:21" x14ac:dyDescent="0.2">
      <c r="B31" s="1" t="s">
        <v>31</v>
      </c>
      <c r="C31" s="37">
        <f t="shared" ref="C31:U31" si="7">IFERROR(C12/C$25*100,"--")</f>
        <v>2.9223071739857351</v>
      </c>
      <c r="D31" s="37">
        <f t="shared" si="7"/>
        <v>2.6805086810639867</v>
      </c>
      <c r="E31" s="37">
        <f t="shared" si="7"/>
        <v>2.2994334369815719</v>
      </c>
      <c r="F31" s="37">
        <f t="shared" si="7"/>
        <v>1.9523057803234767</v>
      </c>
      <c r="G31" s="37">
        <f t="shared" si="7"/>
        <v>3.3765853367462384</v>
      </c>
      <c r="H31" s="37">
        <f t="shared" si="7"/>
        <v>4.4415162463095719</v>
      </c>
      <c r="I31" s="37">
        <f t="shared" si="7"/>
        <v>3.5576016118976095</v>
      </c>
      <c r="J31" s="37">
        <f t="shared" si="7"/>
        <v>4.7495256854320722</v>
      </c>
      <c r="K31" s="37">
        <f t="shared" si="7"/>
        <v>4.911605661472219</v>
      </c>
      <c r="L31" s="37">
        <f t="shared" si="7"/>
        <v>4.15536519872615</v>
      </c>
      <c r="M31" s="37">
        <f t="shared" si="7"/>
        <v>4.3906959376908921</v>
      </c>
      <c r="N31" s="37">
        <f t="shared" si="7"/>
        <v>4.2588406090627968</v>
      </c>
      <c r="O31" s="37">
        <f t="shared" si="7"/>
        <v>4.3677812694768035</v>
      </c>
      <c r="P31" s="37">
        <f t="shared" si="7"/>
        <v>4.1515442015238015</v>
      </c>
      <c r="Q31" s="37">
        <f t="shared" si="7"/>
        <v>7.0680913785509381</v>
      </c>
      <c r="R31" s="37">
        <f t="shared" si="7"/>
        <v>5.143918469437585</v>
      </c>
      <c r="S31" s="37">
        <f t="shared" si="7"/>
        <v>7.1194047987250997</v>
      </c>
      <c r="T31" s="37">
        <f t="shared" si="7"/>
        <v>8.1724627591175842</v>
      </c>
      <c r="U31" s="37">
        <f t="shared" si="7"/>
        <v>4.69208332271569</v>
      </c>
    </row>
    <row r="32" spans="1:21" x14ac:dyDescent="0.2">
      <c r="B32" s="1" t="s">
        <v>168</v>
      </c>
      <c r="C32" s="37">
        <f t="shared" ref="C32:U32" si="8">IFERROR(C13/C$25*100,"--")</f>
        <v>3.1885500565203131</v>
      </c>
      <c r="D32" s="37">
        <f t="shared" si="8"/>
        <v>4.550948975250785</v>
      </c>
      <c r="E32" s="37">
        <f t="shared" si="8"/>
        <v>6.3674930100582339</v>
      </c>
      <c r="F32" s="37">
        <f t="shared" si="8"/>
        <v>3.4446847424254274</v>
      </c>
      <c r="G32" s="37">
        <f t="shared" si="8"/>
        <v>3.4250049064787422</v>
      </c>
      <c r="H32" s="37">
        <f t="shared" si="8"/>
        <v>2.4105797213505813</v>
      </c>
      <c r="I32" s="37">
        <f t="shared" si="8"/>
        <v>4.3341331226084021</v>
      </c>
      <c r="J32" s="37">
        <f t="shared" si="8"/>
        <v>3.3545644670774601</v>
      </c>
      <c r="K32" s="37">
        <f t="shared" si="8"/>
        <v>3.9990369973463649</v>
      </c>
      <c r="L32" s="37">
        <f t="shared" si="8"/>
        <v>4.3361285772459057</v>
      </c>
      <c r="M32" s="37">
        <f t="shared" si="8"/>
        <v>2.6781021038770438</v>
      </c>
      <c r="N32" s="37">
        <f t="shared" si="8"/>
        <v>2.7102139155479055</v>
      </c>
      <c r="O32" s="37">
        <f t="shared" si="8"/>
        <v>2.795908589968485</v>
      </c>
      <c r="P32" s="37">
        <f t="shared" si="8"/>
        <v>2.6659774191245647</v>
      </c>
      <c r="Q32" s="37">
        <f t="shared" si="8"/>
        <v>3.9570562155784548</v>
      </c>
      <c r="R32" s="37">
        <f t="shared" si="8"/>
        <v>2.8259927025904563</v>
      </c>
      <c r="S32" s="37">
        <f t="shared" si="8"/>
        <v>2.7721873263868124</v>
      </c>
      <c r="T32" s="37">
        <f t="shared" si="8"/>
        <v>2.7982984120381125</v>
      </c>
      <c r="U32" s="37">
        <f t="shared" si="8"/>
        <v>3.2972231058384658</v>
      </c>
    </row>
    <row r="33" spans="1:21" x14ac:dyDescent="0.2">
      <c r="B33" s="1" t="s">
        <v>44</v>
      </c>
      <c r="C33" s="37">
        <f t="shared" ref="C33:U33" si="9">IFERROR(C14/C$25*100,"--")</f>
        <v>0</v>
      </c>
      <c r="D33" s="37">
        <f t="shared" si="9"/>
        <v>1.5854403398909364E-3</v>
      </c>
      <c r="E33" s="37">
        <f t="shared" si="9"/>
        <v>9.4868166068537901E-2</v>
      </c>
      <c r="F33" s="37">
        <f t="shared" si="9"/>
        <v>0.10799091290072381</v>
      </c>
      <c r="G33" s="37">
        <f t="shared" si="9"/>
        <v>7.5287598625023711E-2</v>
      </c>
      <c r="H33" s="37">
        <f t="shared" si="9"/>
        <v>0.14016636025714757</v>
      </c>
      <c r="I33" s="37">
        <f t="shared" si="9"/>
        <v>0.16282269900755827</v>
      </c>
      <c r="J33" s="37">
        <f t="shared" si="9"/>
        <v>0.24769948632989361</v>
      </c>
      <c r="K33" s="37">
        <f t="shared" si="9"/>
        <v>0.26248392018411576</v>
      </c>
      <c r="L33" s="37">
        <f t="shared" si="9"/>
        <v>0.61374409962376575</v>
      </c>
      <c r="M33" s="37">
        <f t="shared" si="9"/>
        <v>0.75392331478961427</v>
      </c>
      <c r="N33" s="37">
        <f t="shared" si="9"/>
        <v>0.86016791727865671</v>
      </c>
      <c r="O33" s="37">
        <f t="shared" si="9"/>
        <v>1.3891782833133253</v>
      </c>
      <c r="P33" s="37">
        <f t="shared" si="9"/>
        <v>1.3316933901828936</v>
      </c>
      <c r="Q33" s="37">
        <f t="shared" si="9"/>
        <v>1.5225259158266153</v>
      </c>
      <c r="R33" s="37">
        <f t="shared" si="9"/>
        <v>1.8306429478479869</v>
      </c>
      <c r="S33" s="37">
        <f t="shared" si="9"/>
        <v>2.1294090032099202</v>
      </c>
      <c r="T33" s="37">
        <f t="shared" si="9"/>
        <v>2.3666369699635608</v>
      </c>
      <c r="U33" s="37">
        <f t="shared" si="9"/>
        <v>0.95747442395119864</v>
      </c>
    </row>
    <row r="34" spans="1:21" x14ac:dyDescent="0.2">
      <c r="C34" s="37">
        <f t="shared" ref="C34:U34" si="10">IFERROR(C15/C$25*100,"--")</f>
        <v>3.8225721633181373E-4</v>
      </c>
      <c r="D34" s="37">
        <f t="shared" si="10"/>
        <v>8.5548531326240691E-3</v>
      </c>
      <c r="E34" s="37">
        <f t="shared" si="10"/>
        <v>0.21918403907820594</v>
      </c>
      <c r="F34" s="37">
        <f t="shared" si="10"/>
        <v>0.75593130649629769</v>
      </c>
      <c r="G34" s="37">
        <f t="shared" si="10"/>
        <v>0.28064444132781885</v>
      </c>
      <c r="H34" s="37">
        <f t="shared" si="10"/>
        <v>0.50331315524060483</v>
      </c>
      <c r="I34" s="37">
        <f t="shared" si="10"/>
        <v>0.58683748029295246</v>
      </c>
      <c r="J34" s="37">
        <f t="shared" si="10"/>
        <v>0.8658749088382921</v>
      </c>
      <c r="K34" s="37">
        <f t="shared" si="10"/>
        <v>0.67114378837423039</v>
      </c>
      <c r="L34" s="37">
        <f t="shared" si="10"/>
        <v>0.64403925716859356</v>
      </c>
      <c r="M34" s="37">
        <f t="shared" si="10"/>
        <v>0.82239272266989538</v>
      </c>
      <c r="N34" s="37">
        <f t="shared" si="10"/>
        <v>0.91082306279445491</v>
      </c>
      <c r="O34" s="37" t="str">
        <f t="shared" si="10"/>
        <v>--</v>
      </c>
      <c r="P34" s="37">
        <f t="shared" si="10"/>
        <v>1.3738860310246004</v>
      </c>
      <c r="Q34" s="37">
        <f t="shared" si="10"/>
        <v>1.6774188342877638</v>
      </c>
      <c r="R34" s="37">
        <f t="shared" si="10"/>
        <v>2.1063882232479867</v>
      </c>
      <c r="S34" s="37">
        <f t="shared" si="10"/>
        <v>2.6598341994648003</v>
      </c>
      <c r="T34" s="37">
        <f t="shared" si="10"/>
        <v>3.3306863132253679</v>
      </c>
      <c r="U34" s="37">
        <f t="shared" si="10"/>
        <v>1.1402906883768875</v>
      </c>
    </row>
    <row r="35" spans="1:21" x14ac:dyDescent="0.2">
      <c r="C35" s="37">
        <f t="shared" ref="C35:U35" si="11">IFERROR(C16/C$25*100,"--")</f>
        <v>0</v>
      </c>
      <c r="D35" s="37">
        <f t="shared" si="11"/>
        <v>0</v>
      </c>
      <c r="E35" s="37">
        <f t="shared" si="11"/>
        <v>0</v>
      </c>
      <c r="F35" s="37">
        <f t="shared" si="11"/>
        <v>9.3542081349096601E-5</v>
      </c>
      <c r="G35" s="37">
        <f t="shared" si="11"/>
        <v>0</v>
      </c>
      <c r="H35" s="37">
        <f t="shared" si="11"/>
        <v>0</v>
      </c>
      <c r="I35" s="37">
        <f t="shared" si="11"/>
        <v>0</v>
      </c>
      <c r="J35" s="37">
        <f t="shared" si="11"/>
        <v>0.20141350195253294</v>
      </c>
      <c r="K35" s="37">
        <f t="shared" si="11"/>
        <v>5.2042711365740957E-3</v>
      </c>
      <c r="L35" s="37">
        <f t="shared" si="11"/>
        <v>3.0623863077398824E-4</v>
      </c>
      <c r="M35" s="37">
        <f t="shared" si="11"/>
        <v>4.9058789666739594E-4</v>
      </c>
      <c r="N35" s="37">
        <f t="shared" si="11"/>
        <v>4.3665093751573795E-5</v>
      </c>
      <c r="O35" s="37" t="str">
        <f t="shared" si="11"/>
        <v>--</v>
      </c>
      <c r="P35" s="37">
        <f t="shared" si="11"/>
        <v>1.3955677930248205E-4</v>
      </c>
      <c r="Q35" s="37">
        <f t="shared" si="11"/>
        <v>4.3123262735988776E-4</v>
      </c>
      <c r="R35" s="37">
        <f t="shared" si="11"/>
        <v>0</v>
      </c>
      <c r="S35" s="37">
        <f t="shared" si="11"/>
        <v>5.4447787579953264E-4</v>
      </c>
      <c r="T35" s="37">
        <f t="shared" si="11"/>
        <v>4.1734122064599659E-3</v>
      </c>
      <c r="U35" s="37">
        <f t="shared" si="11"/>
        <v>1.0043027518598592E-2</v>
      </c>
    </row>
    <row r="36" spans="1:21" x14ac:dyDescent="0.2">
      <c r="C36" s="37">
        <f t="shared" ref="C36:U36" si="12">IFERROR(C17/C$25*100,"--")</f>
        <v>0</v>
      </c>
      <c r="D36" s="37">
        <f t="shared" si="12"/>
        <v>0</v>
      </c>
      <c r="E36" s="37">
        <f t="shared" si="12"/>
        <v>0</v>
      </c>
      <c r="F36" s="37">
        <f t="shared" si="12"/>
        <v>0</v>
      </c>
      <c r="G36" s="37">
        <f t="shared" si="12"/>
        <v>0</v>
      </c>
      <c r="H36" s="37">
        <f t="shared" si="12"/>
        <v>0</v>
      </c>
      <c r="I36" s="37">
        <f t="shared" si="12"/>
        <v>0</v>
      </c>
      <c r="J36" s="37">
        <f t="shared" si="12"/>
        <v>0</v>
      </c>
      <c r="K36" s="37">
        <f t="shared" si="12"/>
        <v>0</v>
      </c>
      <c r="L36" s="37">
        <f t="shared" si="12"/>
        <v>0</v>
      </c>
      <c r="M36" s="37">
        <f t="shared" si="12"/>
        <v>0</v>
      </c>
      <c r="N36" s="37">
        <f t="shared" si="12"/>
        <v>0</v>
      </c>
      <c r="O36" s="37" t="str">
        <f t="shared" si="12"/>
        <v>--</v>
      </c>
      <c r="P36" s="37">
        <f t="shared" si="12"/>
        <v>0</v>
      </c>
      <c r="Q36" s="37">
        <f t="shared" si="12"/>
        <v>0</v>
      </c>
      <c r="R36" s="37">
        <f t="shared" si="12"/>
        <v>0</v>
      </c>
      <c r="S36" s="37">
        <f t="shared" si="12"/>
        <v>0</v>
      </c>
      <c r="T36" s="37">
        <f t="shared" si="12"/>
        <v>0</v>
      </c>
      <c r="U36" s="37">
        <f t="shared" si="12"/>
        <v>0</v>
      </c>
    </row>
    <row r="37" spans="1:21" x14ac:dyDescent="0.2">
      <c r="C37" s="37">
        <f t="shared" ref="C37:U37" si="13">IFERROR(C18/C$25*100,"--")</f>
        <v>0</v>
      </c>
      <c r="D37" s="37">
        <f t="shared" si="13"/>
        <v>0</v>
      </c>
      <c r="E37" s="37">
        <f t="shared" si="13"/>
        <v>0</v>
      </c>
      <c r="F37" s="37">
        <f t="shared" si="13"/>
        <v>0</v>
      </c>
      <c r="G37" s="37">
        <f t="shared" si="13"/>
        <v>0</v>
      </c>
      <c r="H37" s="37">
        <f t="shared" si="13"/>
        <v>0</v>
      </c>
      <c r="I37" s="37">
        <f t="shared" si="13"/>
        <v>0</v>
      </c>
      <c r="J37" s="37">
        <f t="shared" si="13"/>
        <v>0</v>
      </c>
      <c r="K37" s="37">
        <f t="shared" si="13"/>
        <v>0</v>
      </c>
      <c r="L37" s="37">
        <f t="shared" si="13"/>
        <v>0</v>
      </c>
      <c r="M37" s="37">
        <f t="shared" si="13"/>
        <v>0</v>
      </c>
      <c r="N37" s="37">
        <f t="shared" si="13"/>
        <v>1.4977725308759011E-5</v>
      </c>
      <c r="O37" s="37" t="str">
        <f t="shared" si="13"/>
        <v>--</v>
      </c>
      <c r="P37" s="37">
        <f t="shared" si="13"/>
        <v>0</v>
      </c>
      <c r="Q37" s="37">
        <f t="shared" si="13"/>
        <v>0</v>
      </c>
      <c r="R37" s="37">
        <f t="shared" si="13"/>
        <v>0</v>
      </c>
      <c r="S37" s="37">
        <f t="shared" si="13"/>
        <v>0</v>
      </c>
      <c r="T37" s="37">
        <f t="shared" si="13"/>
        <v>0</v>
      </c>
      <c r="U37" s="37">
        <f t="shared" si="13"/>
        <v>1.9649055031181028E-6</v>
      </c>
    </row>
    <row r="38" spans="1:21" x14ac:dyDescent="0.2">
      <c r="C38" s="37">
        <f t="shared" ref="C38:U38" si="14">IFERROR(C19/C$25*100,"--")</f>
        <v>0</v>
      </c>
      <c r="D38" s="37">
        <f t="shared" si="14"/>
        <v>0</v>
      </c>
      <c r="E38" s="37">
        <f t="shared" si="14"/>
        <v>0</v>
      </c>
      <c r="F38" s="37">
        <f t="shared" si="14"/>
        <v>0</v>
      </c>
      <c r="G38" s="37">
        <f t="shared" si="14"/>
        <v>0</v>
      </c>
      <c r="H38" s="37">
        <f t="shared" si="14"/>
        <v>0</v>
      </c>
      <c r="I38" s="37">
        <f t="shared" si="14"/>
        <v>0</v>
      </c>
      <c r="J38" s="37">
        <f t="shared" si="14"/>
        <v>0</v>
      </c>
      <c r="K38" s="37">
        <f t="shared" si="14"/>
        <v>0</v>
      </c>
      <c r="L38" s="37">
        <f t="shared" si="14"/>
        <v>0</v>
      </c>
      <c r="M38" s="37">
        <f t="shared" si="14"/>
        <v>0</v>
      </c>
      <c r="N38" s="37">
        <f t="shared" si="14"/>
        <v>0</v>
      </c>
      <c r="O38" s="37" t="str">
        <f t="shared" si="14"/>
        <v>--</v>
      </c>
      <c r="P38" s="37">
        <f t="shared" si="14"/>
        <v>0</v>
      </c>
      <c r="Q38" s="37">
        <f t="shared" si="14"/>
        <v>0</v>
      </c>
      <c r="R38" s="37">
        <f t="shared" si="14"/>
        <v>0</v>
      </c>
      <c r="S38" s="37">
        <f t="shared" si="14"/>
        <v>0</v>
      </c>
      <c r="T38" s="37">
        <f t="shared" si="14"/>
        <v>0</v>
      </c>
      <c r="U38" s="37">
        <f t="shared" si="14"/>
        <v>0</v>
      </c>
    </row>
    <row r="39" spans="1:21" x14ac:dyDescent="0.2">
      <c r="C39" s="37">
        <f t="shared" ref="C39:U39" si="15">IFERROR(C20/C$25*100,"--")</f>
        <v>0</v>
      </c>
      <c r="D39" s="37">
        <f t="shared" si="15"/>
        <v>0</v>
      </c>
      <c r="E39" s="37">
        <f t="shared" si="15"/>
        <v>0</v>
      </c>
      <c r="F39" s="37">
        <f t="shared" si="15"/>
        <v>0</v>
      </c>
      <c r="G39" s="37">
        <f t="shared" si="15"/>
        <v>0</v>
      </c>
      <c r="H39" s="37">
        <f t="shared" si="15"/>
        <v>0</v>
      </c>
      <c r="I39" s="37">
        <f t="shared" si="15"/>
        <v>0</v>
      </c>
      <c r="J39" s="37">
        <f t="shared" si="15"/>
        <v>0</v>
      </c>
      <c r="K39" s="37">
        <f t="shared" si="15"/>
        <v>0</v>
      </c>
      <c r="L39" s="37">
        <f t="shared" si="15"/>
        <v>0</v>
      </c>
      <c r="M39" s="37">
        <f t="shared" si="15"/>
        <v>0</v>
      </c>
      <c r="N39" s="37">
        <f t="shared" si="15"/>
        <v>0</v>
      </c>
      <c r="O39" s="37" t="str">
        <f t="shared" si="15"/>
        <v>--</v>
      </c>
      <c r="P39" s="37">
        <f t="shared" si="15"/>
        <v>0</v>
      </c>
      <c r="Q39" s="37">
        <f t="shared" si="15"/>
        <v>1.1859305815602956E-3</v>
      </c>
      <c r="R39" s="37">
        <f t="shared" si="15"/>
        <v>8.5218568183027379E-2</v>
      </c>
      <c r="S39" s="37">
        <f t="shared" si="15"/>
        <v>0</v>
      </c>
      <c r="T39" s="37">
        <f t="shared" si="15"/>
        <v>0</v>
      </c>
      <c r="U39" s="37">
        <f t="shared" si="15"/>
        <v>1.3564455201681147E-2</v>
      </c>
    </row>
    <row r="40" spans="1:21" x14ac:dyDescent="0.2">
      <c r="C40" s="37">
        <f t="shared" ref="C40:U40" si="16">IFERROR(C21/C$25*100,"--")</f>
        <v>0</v>
      </c>
      <c r="D40" s="37">
        <f t="shared" si="16"/>
        <v>0</v>
      </c>
      <c r="E40" s="37">
        <f t="shared" si="16"/>
        <v>0</v>
      </c>
      <c r="F40" s="37">
        <f t="shared" si="16"/>
        <v>0</v>
      </c>
      <c r="G40" s="37">
        <f t="shared" si="16"/>
        <v>0</v>
      </c>
      <c r="H40" s="37">
        <f t="shared" si="16"/>
        <v>0</v>
      </c>
      <c r="I40" s="37">
        <f t="shared" si="16"/>
        <v>0</v>
      </c>
      <c r="J40" s="37">
        <f t="shared" si="16"/>
        <v>0</v>
      </c>
      <c r="K40" s="37">
        <f t="shared" si="16"/>
        <v>0</v>
      </c>
      <c r="L40" s="37">
        <f t="shared" si="16"/>
        <v>0</v>
      </c>
      <c r="M40" s="37">
        <f t="shared" si="16"/>
        <v>0</v>
      </c>
      <c r="N40" s="37">
        <f t="shared" si="16"/>
        <v>0</v>
      </c>
      <c r="O40" s="37" t="str">
        <f t="shared" si="16"/>
        <v>--</v>
      </c>
      <c r="P40" s="37">
        <f t="shared" si="16"/>
        <v>0</v>
      </c>
      <c r="Q40" s="37">
        <f t="shared" si="16"/>
        <v>0</v>
      </c>
      <c r="R40" s="37">
        <f t="shared" si="16"/>
        <v>4.5096495497618164E-6</v>
      </c>
      <c r="S40" s="37">
        <f t="shared" si="16"/>
        <v>0</v>
      </c>
      <c r="T40" s="37">
        <f t="shared" si="16"/>
        <v>0</v>
      </c>
      <c r="U40" s="37">
        <f t="shared" si="16"/>
        <v>7.0937483019918732E-7</v>
      </c>
    </row>
    <row r="41" spans="1:21" x14ac:dyDescent="0.2">
      <c r="C41" s="37">
        <f t="shared" ref="C41:U41" si="17">IFERROR(C22/C$25*100,"--")</f>
        <v>0</v>
      </c>
      <c r="D41" s="37">
        <f t="shared" si="17"/>
        <v>0</v>
      </c>
      <c r="E41" s="37">
        <f t="shared" si="17"/>
        <v>0</v>
      </c>
      <c r="F41" s="37">
        <f t="shared" si="17"/>
        <v>9.3542081349096601E-5</v>
      </c>
      <c r="G41" s="37">
        <f t="shared" si="17"/>
        <v>0</v>
      </c>
      <c r="H41" s="37">
        <f t="shared" si="17"/>
        <v>0</v>
      </c>
      <c r="I41" s="37">
        <f t="shared" si="17"/>
        <v>0</v>
      </c>
      <c r="J41" s="37">
        <f t="shared" si="17"/>
        <v>0.20141350195253294</v>
      </c>
      <c r="K41" s="37">
        <f t="shared" si="17"/>
        <v>5.2042711365740957E-3</v>
      </c>
      <c r="L41" s="37">
        <f t="shared" si="17"/>
        <v>3.0623863077398824E-4</v>
      </c>
      <c r="M41" s="37">
        <f t="shared" si="17"/>
        <v>4.9058789666739594E-4</v>
      </c>
      <c r="N41" s="37">
        <f t="shared" si="17"/>
        <v>5.8642819060332814E-5</v>
      </c>
      <c r="O41" s="37" t="str">
        <f t="shared" si="17"/>
        <v>--</v>
      </c>
      <c r="P41" s="37">
        <f t="shared" si="17"/>
        <v>1.3955677930248205E-4</v>
      </c>
      <c r="Q41" s="37">
        <f t="shared" si="17"/>
        <v>1.6171632089201833E-3</v>
      </c>
      <c r="R41" s="37">
        <f t="shared" si="17"/>
        <v>8.522307783257714E-2</v>
      </c>
      <c r="S41" s="37">
        <f t="shared" si="17"/>
        <v>5.4447787579953264E-4</v>
      </c>
      <c r="T41" s="37">
        <f t="shared" si="17"/>
        <v>4.1734122064599659E-3</v>
      </c>
      <c r="U41" s="37">
        <f t="shared" si="17"/>
        <v>2.3610157000613054E-2</v>
      </c>
    </row>
    <row r="42" spans="1:21" x14ac:dyDescent="0.2">
      <c r="B42" s="35" t="s">
        <v>79</v>
      </c>
      <c r="C42" s="37">
        <f t="shared" ref="C42:U42" si="18">IFERROR(C23/C$25*100,"--")</f>
        <v>59.594743039812215</v>
      </c>
      <c r="D42" s="37">
        <f t="shared" si="18"/>
        <v>65.82366564895456</v>
      </c>
      <c r="E42" s="37">
        <f t="shared" si="18"/>
        <v>69.099875126851245</v>
      </c>
      <c r="F42" s="37">
        <f t="shared" si="18"/>
        <v>67.109210124860326</v>
      </c>
      <c r="G42" s="37">
        <f t="shared" si="18"/>
        <v>64.310326119281996</v>
      </c>
      <c r="H42" s="37">
        <f t="shared" si="18"/>
        <v>64.400026611973644</v>
      </c>
      <c r="I42" s="37">
        <f t="shared" si="18"/>
        <v>69.016531940778719</v>
      </c>
      <c r="J42" s="37">
        <f t="shared" si="18"/>
        <v>68.129998454523559</v>
      </c>
      <c r="K42" s="37">
        <f t="shared" si="18"/>
        <v>70.245340716260671</v>
      </c>
      <c r="L42" s="37">
        <f t="shared" si="18"/>
        <v>65.636558508634451</v>
      </c>
      <c r="M42" s="37">
        <f t="shared" si="18"/>
        <v>65.607119771803283</v>
      </c>
      <c r="N42" s="37">
        <f t="shared" si="18"/>
        <v>69.028884132686443</v>
      </c>
      <c r="O42" s="37">
        <f t="shared" si="18"/>
        <v>68.971754719344077</v>
      </c>
      <c r="P42" s="37">
        <f t="shared" si="18"/>
        <v>65.918665466137227</v>
      </c>
      <c r="Q42" s="37">
        <f t="shared" si="18"/>
        <v>66.60642828655746</v>
      </c>
      <c r="R42" s="37">
        <f t="shared" si="18"/>
        <v>62.780657610714087</v>
      </c>
      <c r="S42" s="37">
        <f t="shared" si="18"/>
        <v>62.603795766106487</v>
      </c>
      <c r="T42" s="37">
        <f t="shared" si="18"/>
        <v>63.66032173640734</v>
      </c>
      <c r="U42" s="37">
        <f t="shared" si="18"/>
        <v>66.249414711659554</v>
      </c>
    </row>
    <row r="43" spans="1:21" x14ac:dyDescent="0.2">
      <c r="B43" s="35" t="s">
        <v>80</v>
      </c>
      <c r="C43" s="37">
        <f t="shared" ref="C43:U43" si="19">IFERROR(C24/C$25*100,"--")</f>
        <v>40.405256960187785</v>
      </c>
      <c r="D43" s="37">
        <f t="shared" si="19"/>
        <v>34.17633435104544</v>
      </c>
      <c r="E43" s="37">
        <f t="shared" si="19"/>
        <v>30.900124873148755</v>
      </c>
      <c r="F43" s="37">
        <f t="shared" si="19"/>
        <v>32.890789875139681</v>
      </c>
      <c r="G43" s="37">
        <f t="shared" si="19"/>
        <v>35.689673880718011</v>
      </c>
      <c r="H43" s="37">
        <f t="shared" si="19"/>
        <v>35.599973388026363</v>
      </c>
      <c r="I43" s="37">
        <f t="shared" si="19"/>
        <v>30.983468059221291</v>
      </c>
      <c r="J43" s="37">
        <f t="shared" si="19"/>
        <v>31.870001545476452</v>
      </c>
      <c r="K43" s="37">
        <f t="shared" si="19"/>
        <v>29.754659283739326</v>
      </c>
      <c r="L43" s="37">
        <f t="shared" si="19"/>
        <v>34.363441491365542</v>
      </c>
      <c r="M43" s="37">
        <f t="shared" si="19"/>
        <v>34.392880228196724</v>
      </c>
      <c r="N43" s="37">
        <f t="shared" si="19"/>
        <v>30.971115867313557</v>
      </c>
      <c r="O43" s="37">
        <f t="shared" si="19"/>
        <v>31.028245280655923</v>
      </c>
      <c r="P43" s="37">
        <f t="shared" si="19"/>
        <v>34.08133453386278</v>
      </c>
      <c r="Q43" s="37">
        <f t="shared" si="19"/>
        <v>33.39357171344254</v>
      </c>
      <c r="R43" s="37">
        <f t="shared" si="19"/>
        <v>37.219342389285906</v>
      </c>
      <c r="S43" s="37">
        <f t="shared" si="19"/>
        <v>37.396204233893521</v>
      </c>
      <c r="T43" s="37">
        <f t="shared" si="19"/>
        <v>36.33967826359266</v>
      </c>
      <c r="U43" s="37">
        <f t="shared" si="19"/>
        <v>33.750585288340432</v>
      </c>
    </row>
    <row r="44" spans="1:21" x14ac:dyDescent="0.2">
      <c r="B44" s="35" t="s">
        <v>81</v>
      </c>
      <c r="C44" s="37">
        <f t="shared" ref="C44:U44" si="20">IFERROR(C25/C$25*100,"--")</f>
        <v>100</v>
      </c>
      <c r="D44" s="37">
        <f t="shared" si="20"/>
        <v>100</v>
      </c>
      <c r="E44" s="37">
        <f t="shared" si="20"/>
        <v>100</v>
      </c>
      <c r="F44" s="37">
        <f t="shared" si="20"/>
        <v>100</v>
      </c>
      <c r="G44" s="37">
        <f t="shared" si="20"/>
        <v>100</v>
      </c>
      <c r="H44" s="37">
        <f t="shared" si="20"/>
        <v>100</v>
      </c>
      <c r="I44" s="37">
        <f t="shared" si="20"/>
        <v>100</v>
      </c>
      <c r="J44" s="37">
        <f t="shared" si="20"/>
        <v>100</v>
      </c>
      <c r="K44" s="37">
        <f t="shared" si="20"/>
        <v>100</v>
      </c>
      <c r="L44" s="37">
        <f t="shared" si="20"/>
        <v>100</v>
      </c>
      <c r="M44" s="37">
        <f t="shared" si="20"/>
        <v>100</v>
      </c>
      <c r="N44" s="37">
        <f t="shared" si="20"/>
        <v>100</v>
      </c>
      <c r="O44" s="37">
        <f t="shared" si="20"/>
        <v>100</v>
      </c>
      <c r="P44" s="37">
        <f t="shared" si="20"/>
        <v>100</v>
      </c>
      <c r="Q44" s="37">
        <f t="shared" si="20"/>
        <v>100</v>
      </c>
      <c r="R44" s="37">
        <f t="shared" si="20"/>
        <v>100</v>
      </c>
      <c r="S44" s="37">
        <f t="shared" si="20"/>
        <v>100</v>
      </c>
      <c r="T44" s="37">
        <f t="shared" si="20"/>
        <v>100</v>
      </c>
      <c r="U44" s="37">
        <f t="shared" si="20"/>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36</v>
      </c>
      <c r="C47" s="38" t="s">
        <v>28</v>
      </c>
      <c r="D47" s="39">
        <f t="shared" ref="D47:D63" si="21">IFERROR(IF(C9=0,"--",(D9/C9)*100-100),"--")</f>
        <v>104.10318828000408</v>
      </c>
      <c r="E47" s="39">
        <f>IFERROR(IF(D9=0,"--",(E9/D9)*100-100),"--")</f>
        <v>62.549617677320782</v>
      </c>
      <c r="F47" s="39">
        <f t="shared" ref="F47:O47" si="22">IFERROR(IF(E9=0,"--",(F9/E9)*100-100),"--")</f>
        <v>61.591492888446339</v>
      </c>
      <c r="G47" s="39">
        <f t="shared" si="22"/>
        <v>39.038575134451378</v>
      </c>
      <c r="H47" s="39">
        <f t="shared" si="22"/>
        <v>-2.7778201846113291</v>
      </c>
      <c r="I47" s="39">
        <f t="shared" si="22"/>
        <v>36.602439492661688</v>
      </c>
      <c r="J47" s="39">
        <f t="shared" si="22"/>
        <v>35.087214853607549</v>
      </c>
      <c r="K47" s="39">
        <f t="shared" si="22"/>
        <v>52.870194239448665</v>
      </c>
      <c r="L47" s="39">
        <f t="shared" si="22"/>
        <v>52.452511562925849</v>
      </c>
      <c r="M47" s="39">
        <f t="shared" si="22"/>
        <v>-5.971111960678769</v>
      </c>
      <c r="N47" s="39">
        <f t="shared" si="22"/>
        <v>29.107639056109434</v>
      </c>
      <c r="O47" s="39">
        <f t="shared" si="22"/>
        <v>-18.754164211910592</v>
      </c>
      <c r="P47" s="39">
        <f>IF(N9=0,"--",(P9/N9)*100-100)</f>
        <v>-18.573677211195957</v>
      </c>
      <c r="Q47" s="39">
        <f t="shared" ref="Q47:T51" si="23">IF(P9=0,"--",(Q9/P9)*100-100)</f>
        <v>12.548986732258498</v>
      </c>
      <c r="R47" s="39">
        <f t="shared" si="23"/>
        <v>39.306352884535301</v>
      </c>
      <c r="S47" s="39">
        <f t="shared" si="23"/>
        <v>-12.898760608817724</v>
      </c>
      <c r="T47" s="39">
        <f t="shared" si="23"/>
        <v>-1.0668625043765729</v>
      </c>
      <c r="U47" s="39">
        <f>IFERROR(POWER(T9/C9,1/21)*100-100,"--")</f>
        <v>19.429471134681236</v>
      </c>
    </row>
    <row r="48" spans="1:21" x14ac:dyDescent="0.2">
      <c r="B48" s="1" t="s">
        <v>29</v>
      </c>
      <c r="C48" s="38" t="s">
        <v>28</v>
      </c>
      <c r="D48" s="39">
        <f t="shared" si="21"/>
        <v>84.083630117256433</v>
      </c>
      <c r="E48" s="39">
        <f t="shared" ref="E48:O48" si="24">IFERROR(IF(D10=0,"--",(E10/D10)*100-100),"--")</f>
        <v>26.952569988709229</v>
      </c>
      <c r="F48" s="39">
        <f t="shared" si="24"/>
        <v>7.077703057284495</v>
      </c>
      <c r="G48" s="39">
        <f t="shared" si="24"/>
        <v>74.552611981772372</v>
      </c>
      <c r="H48" s="39">
        <f t="shared" si="24"/>
        <v>21.962684397888793</v>
      </c>
      <c r="I48" s="39">
        <f t="shared" si="24"/>
        <v>23.354782747215069</v>
      </c>
      <c r="J48" s="39">
        <f t="shared" si="24"/>
        <v>32.170185507187284</v>
      </c>
      <c r="K48" s="39">
        <f t="shared" si="24"/>
        <v>-22.489082806462406</v>
      </c>
      <c r="L48" s="39">
        <f t="shared" si="24"/>
        <v>66.702107203117919</v>
      </c>
      <c r="M48" s="39">
        <f t="shared" si="24"/>
        <v>83.953031173829771</v>
      </c>
      <c r="N48" s="39">
        <f t="shared" si="24"/>
        <v>11.860573537403624</v>
      </c>
      <c r="O48" s="39">
        <f t="shared" si="24"/>
        <v>-8.4138739782777918</v>
      </c>
      <c r="P48" s="39">
        <f>IF(N10=0,"--",(P10/N10)*100-100)</f>
        <v>-9.3401342917086652</v>
      </c>
      <c r="Q48" s="39">
        <f t="shared" si="23"/>
        <v>-22.794335314430498</v>
      </c>
      <c r="R48" s="39">
        <f t="shared" si="23"/>
        <v>-3.2651718983745752</v>
      </c>
      <c r="S48" s="39">
        <f t="shared" si="23"/>
        <v>-15.420307239239548</v>
      </c>
      <c r="T48" s="39">
        <f t="shared" si="23"/>
        <v>11.779889090145531</v>
      </c>
      <c r="U48" s="39">
        <f t="shared" ref="U48:U63" si="25">IFERROR(POWER(T10/C10,1/21)*100-100,"--")</f>
        <v>13.684961097737315</v>
      </c>
    </row>
    <row r="49" spans="1:21" x14ac:dyDescent="0.2">
      <c r="B49" s="1" t="s">
        <v>34</v>
      </c>
      <c r="C49" s="38" t="s">
        <v>28</v>
      </c>
      <c r="D49" s="39">
        <f t="shared" si="21"/>
        <v>16.390680995830891</v>
      </c>
      <c r="E49" s="39">
        <f t="shared" ref="E49:O49" si="26">IFERROR(IF(D11=0,"--",(E11/D11)*100-100),"--")</f>
        <v>36.655550656991977</v>
      </c>
      <c r="F49" s="39">
        <f t="shared" si="26"/>
        <v>-10.031485418381806</v>
      </c>
      <c r="G49" s="39">
        <f t="shared" si="26"/>
        <v>26.374713020621201</v>
      </c>
      <c r="H49" s="39">
        <f t="shared" si="26"/>
        <v>-15.301893922852415</v>
      </c>
      <c r="I49" s="39">
        <f t="shared" si="26"/>
        <v>58.870014517872733</v>
      </c>
      <c r="J49" s="39">
        <f t="shared" si="26"/>
        <v>-6.7910870588689107</v>
      </c>
      <c r="K49" s="39">
        <f t="shared" si="26"/>
        <v>26.439529814593783</v>
      </c>
      <c r="L49" s="39">
        <f t="shared" si="26"/>
        <v>125.25239192357046</v>
      </c>
      <c r="M49" s="39">
        <f t="shared" si="26"/>
        <v>16.035043581257952</v>
      </c>
      <c r="N49" s="39">
        <f t="shared" si="26"/>
        <v>12.709779348741364</v>
      </c>
      <c r="O49" s="39">
        <f t="shared" si="26"/>
        <v>14.810680354594496</v>
      </c>
      <c r="P49" s="39">
        <f>IF(N11=0,"--",(P11/N11)*100-100)</f>
        <v>15.53409085839283</v>
      </c>
      <c r="Q49" s="39">
        <f t="shared" si="23"/>
        <v>48.947662875983184</v>
      </c>
      <c r="R49" s="39">
        <f t="shared" si="23"/>
        <v>-16.095928862507392</v>
      </c>
      <c r="S49" s="39">
        <f t="shared" si="23"/>
        <v>-3.334683288133931</v>
      </c>
      <c r="T49" s="39">
        <f t="shared" si="23"/>
        <v>2.5925617361966573</v>
      </c>
      <c r="U49" s="39">
        <f t="shared" si="25"/>
        <v>12.604686465029232</v>
      </c>
    </row>
    <row r="50" spans="1:21" x14ac:dyDescent="0.2">
      <c r="B50" s="1" t="s">
        <v>31</v>
      </c>
      <c r="C50" s="38" t="s">
        <v>28</v>
      </c>
      <c r="D50" s="39">
        <f t="shared" si="21"/>
        <v>43.257225774449608</v>
      </c>
      <c r="E50" s="39">
        <f t="shared" ref="E50:O50" si="27">IFERROR(IF(D12=0,"--",(E12/D12)*100-100),"--")</f>
        <v>17.593118520515688</v>
      </c>
      <c r="F50" s="39">
        <f t="shared" si="27"/>
        <v>4.5939704886334596</v>
      </c>
      <c r="G50" s="39">
        <f t="shared" si="27"/>
        <v>178.20945297344633</v>
      </c>
      <c r="H50" s="39">
        <f t="shared" si="27"/>
        <v>39.55425610405581</v>
      </c>
      <c r="I50" s="39">
        <f t="shared" si="27"/>
        <v>-0.22242143415101623</v>
      </c>
      <c r="J50" s="39">
        <f t="shared" si="27"/>
        <v>76.122015194915804</v>
      </c>
      <c r="K50" s="39">
        <f t="shared" si="27"/>
        <v>18.212307989887222</v>
      </c>
      <c r="L50" s="39">
        <f t="shared" si="27"/>
        <v>48.744523055043942</v>
      </c>
      <c r="M50" s="39">
        <f t="shared" si="27"/>
        <v>28.369745010180253</v>
      </c>
      <c r="N50" s="39">
        <f t="shared" si="27"/>
        <v>9.4461772574273084</v>
      </c>
      <c r="O50" s="39">
        <f t="shared" si="27"/>
        <v>-7.507739567172095</v>
      </c>
      <c r="P50" s="39">
        <f>IF(N12=0,"--",(P12/N12)*100-100)</f>
        <v>-8.2990510654158101</v>
      </c>
      <c r="Q50" s="39">
        <f t="shared" si="23"/>
        <v>85.475804388147878</v>
      </c>
      <c r="R50" s="39">
        <f t="shared" si="23"/>
        <v>-14.85115320536022</v>
      </c>
      <c r="S50" s="39">
        <f t="shared" si="23"/>
        <v>27.192642102060447</v>
      </c>
      <c r="T50" s="39">
        <f t="shared" si="23"/>
        <v>18.777246318605449</v>
      </c>
      <c r="U50" s="39">
        <f t="shared" si="25"/>
        <v>21.989463253171522</v>
      </c>
    </row>
    <row r="51" spans="1:21" x14ac:dyDescent="0.2">
      <c r="B51" s="1" t="s">
        <v>168</v>
      </c>
      <c r="C51" s="38" t="s">
        <v>28</v>
      </c>
      <c r="D51" s="39">
        <f t="shared" si="21"/>
        <v>122.91223678869611</v>
      </c>
      <c r="E51" s="39">
        <f t="shared" ref="E51:O51" si="28">IFERROR(IF(D13=0,"--",(E13/D13)*100-100),"--")</f>
        <v>91.798317973061501</v>
      </c>
      <c r="F51" s="39">
        <f t="shared" si="28"/>
        <v>-33.356061293603517</v>
      </c>
      <c r="G51" s="39">
        <f t="shared" si="28"/>
        <v>59.938754186895324</v>
      </c>
      <c r="H51" s="39">
        <f t="shared" si="28"/>
        <v>-25.32936200072163</v>
      </c>
      <c r="I51" s="39">
        <f t="shared" si="28"/>
        <v>123.96886526394374</v>
      </c>
      <c r="J51" s="39">
        <f t="shared" si="28"/>
        <v>2.1067879525343187</v>
      </c>
      <c r="K51" s="39">
        <f t="shared" si="28"/>
        <v>36.272657594938522</v>
      </c>
      <c r="L51" s="39">
        <f t="shared" si="28"/>
        <v>90.634722308539381</v>
      </c>
      <c r="M51" s="39">
        <f t="shared" si="28"/>
        <v>-24.9650680201635</v>
      </c>
      <c r="N51" s="39">
        <f t="shared" si="28"/>
        <v>14.187617962080964</v>
      </c>
      <c r="O51" s="39">
        <f t="shared" si="28"/>
        <v>-6.9630861485108966</v>
      </c>
      <c r="P51" s="39">
        <f>IF(N13=0,"--",(P13/N13)*100-100)</f>
        <v>-7.4644850912612242</v>
      </c>
      <c r="Q51" s="39">
        <f t="shared" si="23"/>
        <v>61.700188939774961</v>
      </c>
      <c r="R51" s="39">
        <f t="shared" si="23"/>
        <v>-16.442456134705552</v>
      </c>
      <c r="S51" s="39">
        <f t="shared" si="23"/>
        <v>-9.8503767826884996</v>
      </c>
      <c r="T51" s="39">
        <f t="shared" si="23"/>
        <v>4.4468728271471321</v>
      </c>
      <c r="U51" s="39">
        <f t="shared" si="25"/>
        <v>15.439490533192711</v>
      </c>
    </row>
    <row r="52" spans="1:21" x14ac:dyDescent="0.2">
      <c r="B52" s="1" t="s">
        <v>44</v>
      </c>
      <c r="C52" s="38" t="s">
        <v>28</v>
      </c>
      <c r="D52" s="39" t="str">
        <f t="shared" si="21"/>
        <v>--</v>
      </c>
      <c r="E52" s="39">
        <f t="shared" ref="E52:O52" si="29">IFERROR(IF(D14=0,"--",(E14/D14)*100-100),"--")</f>
        <v>8102.5499655410076</v>
      </c>
      <c r="F52" s="39">
        <f t="shared" si="29"/>
        <v>40.231751713111834</v>
      </c>
      <c r="G52" s="39">
        <f t="shared" si="29"/>
        <v>12.144563504596761</v>
      </c>
      <c r="H52" s="39">
        <f t="shared" si="29"/>
        <v>97.519470250434296</v>
      </c>
      <c r="I52" s="39">
        <f t="shared" si="29"/>
        <v>44.703173374014824</v>
      </c>
      <c r="J52" s="39">
        <f t="shared" si="29"/>
        <v>100.69237619783246</v>
      </c>
      <c r="K52" s="39">
        <f t="shared" si="29"/>
        <v>21.13427480121743</v>
      </c>
      <c r="L52" s="39">
        <f t="shared" si="29"/>
        <v>311.09283067679979</v>
      </c>
      <c r="M52" s="39">
        <f t="shared" si="29"/>
        <v>49.237635019138168</v>
      </c>
      <c r="N52" s="39">
        <f t="shared" si="29"/>
        <v>28.735593453033971</v>
      </c>
      <c r="O52" s="39">
        <f t="shared" si="29"/>
        <v>45.650051885812218</v>
      </c>
      <c r="P52" s="39">
        <f t="shared" ref="P52:P60" si="30">IF(N14=0,"--",(P14/N14)*100-100)</f>
        <v>45.638619678011736</v>
      </c>
      <c r="Q52" s="39">
        <f t="shared" ref="Q52:Q60" si="31">IF(P14=0,"--",(Q14/P14)*100-100)</f>
        <v>24.553295694583596</v>
      </c>
      <c r="R52" s="39">
        <f t="shared" ref="R52:R60" si="32">IF(Q14=0,"--",(R14/Q14)*100-100)</f>
        <v>40.677876072704066</v>
      </c>
      <c r="S52" s="39">
        <f t="shared" ref="S52:S60" si="33">IF(R14=0,"--",(S14/R14)*100-100)</f>
        <v>6.8975661481086519</v>
      </c>
      <c r="T52" s="39">
        <f t="shared" ref="T52:T60" si="34">IF(S14=0,"--",(T14/S14)*100-100)</f>
        <v>14.999657745204601</v>
      </c>
      <c r="U52" s="39" t="str">
        <f t="shared" si="25"/>
        <v>--</v>
      </c>
    </row>
    <row r="53" spans="1:21" x14ac:dyDescent="0.2">
      <c r="C53" s="38" t="s">
        <v>28</v>
      </c>
      <c r="D53" s="39">
        <f t="shared" si="21"/>
        <v>3395.2806122448983</v>
      </c>
      <c r="E53" s="39">
        <f t="shared" ref="E53:O53" si="35">IFERROR(IF(D15=0,"--",(E15/D15)*100-100),"--")</f>
        <v>3412.1629018720578</v>
      </c>
      <c r="F53" s="39">
        <f t="shared" si="35"/>
        <v>324.86705637142342</v>
      </c>
      <c r="G53" s="39">
        <f t="shared" si="35"/>
        <v>-40.280507947749641</v>
      </c>
      <c r="H53" s="39">
        <f t="shared" si="35"/>
        <v>90.270473251407992</v>
      </c>
      <c r="I53" s="39">
        <f t="shared" si="35"/>
        <v>45.240074768125169</v>
      </c>
      <c r="J53" s="39">
        <f t="shared" si="35"/>
        <v>94.65162326269521</v>
      </c>
      <c r="K53" s="39">
        <f t="shared" si="35"/>
        <v>-11.396706369497991</v>
      </c>
      <c r="L53" s="39">
        <f t="shared" si="35"/>
        <v>68.714357322146867</v>
      </c>
      <c r="M53" s="39">
        <f t="shared" si="35"/>
        <v>55.133443398179367</v>
      </c>
      <c r="N53" s="39">
        <f t="shared" si="35"/>
        <v>24.967572396371111</v>
      </c>
      <c r="O53" s="39" t="str">
        <f t="shared" si="35"/>
        <v>--</v>
      </c>
      <c r="P53" s="39">
        <f t="shared" si="30"/>
        <v>41.896681622538978</v>
      </c>
      <c r="Q53" s="39">
        <f t="shared" si="31"/>
        <v>33.010394347716499</v>
      </c>
      <c r="R53" s="39">
        <f t="shared" si="32"/>
        <v>46.920958364711112</v>
      </c>
      <c r="S53" s="39">
        <f t="shared" si="33"/>
        <v>16.045559304220475</v>
      </c>
      <c r="T53" s="39">
        <f t="shared" si="34"/>
        <v>29.569611307807008</v>
      </c>
      <c r="U53" s="39">
        <f t="shared" si="25"/>
        <v>78.929475820899</v>
      </c>
    </row>
    <row r="54" spans="1:21" x14ac:dyDescent="0.2">
      <c r="C54" s="38" t="s">
        <v>28</v>
      </c>
      <c r="D54" s="39" t="str">
        <f t="shared" si="21"/>
        <v>--</v>
      </c>
      <c r="E54" s="39" t="str">
        <f t="shared" ref="E54:O54" si="36">IFERROR(IF(D16=0,"--",(E16/D16)*100-100),"--")</f>
        <v>--</v>
      </c>
      <c r="F54" s="39" t="str">
        <f t="shared" si="36"/>
        <v>--</v>
      </c>
      <c r="G54" s="39">
        <f t="shared" si="36"/>
        <v>-100</v>
      </c>
      <c r="H54" s="39" t="str">
        <f t="shared" si="36"/>
        <v>--</v>
      </c>
      <c r="I54" s="39" t="str">
        <f t="shared" si="36"/>
        <v>--</v>
      </c>
      <c r="J54" s="39" t="str">
        <f t="shared" si="36"/>
        <v>--</v>
      </c>
      <c r="K54" s="39">
        <f t="shared" si="36"/>
        <v>-97.046338105285344</v>
      </c>
      <c r="L54" s="39">
        <f t="shared" si="36"/>
        <v>-89.654408261404313</v>
      </c>
      <c r="M54" s="39">
        <f t="shared" si="36"/>
        <v>94.623540751847486</v>
      </c>
      <c r="N54" s="39">
        <f t="shared" si="36"/>
        <v>-89.957076821483597</v>
      </c>
      <c r="O54" s="39" t="str">
        <f t="shared" si="36"/>
        <v>--</v>
      </c>
      <c r="P54" s="39">
        <f t="shared" si="30"/>
        <v>200.65753424657532</v>
      </c>
      <c r="Q54" s="39">
        <f t="shared" si="31"/>
        <v>236.63203936577372</v>
      </c>
      <c r="R54" s="39">
        <f t="shared" si="32"/>
        <v>-100</v>
      </c>
      <c r="S54" s="39" t="str">
        <f t="shared" si="33"/>
        <v>--</v>
      </c>
      <c r="T54" s="39">
        <f t="shared" si="34"/>
        <v>693.1129366725155</v>
      </c>
      <c r="U54" s="39" t="str">
        <f t="shared" si="25"/>
        <v>--</v>
      </c>
    </row>
    <row r="55" spans="1:21" x14ac:dyDescent="0.2">
      <c r="C55" s="38" t="s">
        <v>28</v>
      </c>
      <c r="D55" s="39" t="str">
        <f t="shared" si="21"/>
        <v>--</v>
      </c>
      <c r="E55" s="39" t="str">
        <f t="shared" ref="E55:O55" si="37">IFERROR(IF(D17=0,"--",(E17/D17)*100-100),"--")</f>
        <v>--</v>
      </c>
      <c r="F55" s="39" t="str">
        <f t="shared" si="37"/>
        <v>--</v>
      </c>
      <c r="G55" s="39" t="str">
        <f t="shared" si="37"/>
        <v>--</v>
      </c>
      <c r="H55" s="39" t="str">
        <f t="shared" si="37"/>
        <v>--</v>
      </c>
      <c r="I55" s="39" t="str">
        <f t="shared" si="37"/>
        <v>--</v>
      </c>
      <c r="J55" s="39" t="str">
        <f t="shared" si="37"/>
        <v>--</v>
      </c>
      <c r="K55" s="39" t="str">
        <f t="shared" si="37"/>
        <v>--</v>
      </c>
      <c r="L55" s="39" t="str">
        <f t="shared" si="37"/>
        <v>--</v>
      </c>
      <c r="M55" s="39" t="str">
        <f t="shared" si="37"/>
        <v>--</v>
      </c>
      <c r="N55" s="39" t="str">
        <f t="shared" si="37"/>
        <v>--</v>
      </c>
      <c r="O55" s="39" t="str">
        <f t="shared" si="37"/>
        <v>--</v>
      </c>
      <c r="P55" s="39" t="str">
        <f t="shared" si="30"/>
        <v>--</v>
      </c>
      <c r="Q55" s="39" t="str">
        <f t="shared" si="31"/>
        <v>--</v>
      </c>
      <c r="R55" s="39" t="str">
        <f t="shared" si="32"/>
        <v>--</v>
      </c>
      <c r="S55" s="39" t="str">
        <f t="shared" si="33"/>
        <v>--</v>
      </c>
      <c r="T55" s="39" t="str">
        <f t="shared" si="34"/>
        <v>--</v>
      </c>
      <c r="U55" s="39" t="str">
        <f t="shared" si="25"/>
        <v>--</v>
      </c>
    </row>
    <row r="56" spans="1:21" x14ac:dyDescent="0.2">
      <c r="C56" s="38" t="s">
        <v>28</v>
      </c>
      <c r="D56" s="39" t="str">
        <f t="shared" si="21"/>
        <v>--</v>
      </c>
      <c r="E56" s="39" t="str">
        <f t="shared" ref="E56:O56" si="38">IFERROR(IF(D18=0,"--",(E18/D18)*100-100),"--")</f>
        <v>--</v>
      </c>
      <c r="F56" s="39" t="str">
        <f t="shared" si="38"/>
        <v>--</v>
      </c>
      <c r="G56" s="39" t="str">
        <f t="shared" si="38"/>
        <v>--</v>
      </c>
      <c r="H56" s="39" t="str">
        <f t="shared" si="38"/>
        <v>--</v>
      </c>
      <c r="I56" s="39" t="str">
        <f t="shared" si="38"/>
        <v>--</v>
      </c>
      <c r="J56" s="39" t="str">
        <f t="shared" si="38"/>
        <v>--</v>
      </c>
      <c r="K56" s="39" t="str">
        <f t="shared" si="38"/>
        <v>--</v>
      </c>
      <c r="L56" s="39" t="str">
        <f t="shared" si="38"/>
        <v>--</v>
      </c>
      <c r="M56" s="39" t="str">
        <f t="shared" si="38"/>
        <v>--</v>
      </c>
      <c r="N56" s="39" t="str">
        <f t="shared" si="38"/>
        <v>--</v>
      </c>
      <c r="O56" s="39" t="str">
        <f t="shared" si="38"/>
        <v>--</v>
      </c>
      <c r="P56" s="39">
        <f t="shared" si="30"/>
        <v>-100</v>
      </c>
      <c r="Q56" s="39" t="str">
        <f t="shared" si="31"/>
        <v>--</v>
      </c>
      <c r="R56" s="39" t="str">
        <f t="shared" si="32"/>
        <v>--</v>
      </c>
      <c r="S56" s="39" t="str">
        <f t="shared" si="33"/>
        <v>--</v>
      </c>
      <c r="T56" s="39" t="str">
        <f t="shared" si="34"/>
        <v>--</v>
      </c>
      <c r="U56" s="39" t="str">
        <f t="shared" si="25"/>
        <v>--</v>
      </c>
    </row>
    <row r="57" spans="1:21" x14ac:dyDescent="0.2">
      <c r="C57" s="38" t="s">
        <v>28</v>
      </c>
      <c r="D57" s="39" t="str">
        <f t="shared" si="21"/>
        <v>--</v>
      </c>
      <c r="E57" s="39" t="str">
        <f t="shared" ref="E57:O57" si="39">IFERROR(IF(D19=0,"--",(E19/D19)*100-100),"--")</f>
        <v>--</v>
      </c>
      <c r="F57" s="39" t="str">
        <f t="shared" si="39"/>
        <v>--</v>
      </c>
      <c r="G57" s="39" t="str">
        <f t="shared" si="39"/>
        <v>--</v>
      </c>
      <c r="H57" s="39" t="str">
        <f t="shared" si="39"/>
        <v>--</v>
      </c>
      <c r="I57" s="39" t="str">
        <f t="shared" si="39"/>
        <v>--</v>
      </c>
      <c r="J57" s="39" t="str">
        <f t="shared" si="39"/>
        <v>--</v>
      </c>
      <c r="K57" s="39" t="str">
        <f t="shared" si="39"/>
        <v>--</v>
      </c>
      <c r="L57" s="39" t="str">
        <f t="shared" si="39"/>
        <v>--</v>
      </c>
      <c r="M57" s="39" t="str">
        <f t="shared" si="39"/>
        <v>--</v>
      </c>
      <c r="N57" s="39" t="str">
        <f t="shared" si="39"/>
        <v>--</v>
      </c>
      <c r="O57" s="39" t="str">
        <f t="shared" si="39"/>
        <v>--</v>
      </c>
      <c r="P57" s="39" t="str">
        <f t="shared" si="30"/>
        <v>--</v>
      </c>
      <c r="Q57" s="39" t="str">
        <f t="shared" si="31"/>
        <v>--</v>
      </c>
      <c r="R57" s="39" t="str">
        <f t="shared" si="32"/>
        <v>--</v>
      </c>
      <c r="S57" s="39" t="str">
        <f t="shared" si="33"/>
        <v>--</v>
      </c>
      <c r="T57" s="39" t="str">
        <f t="shared" si="34"/>
        <v>--</v>
      </c>
      <c r="U57" s="39" t="str">
        <f t="shared" si="25"/>
        <v>--</v>
      </c>
    </row>
    <row r="58" spans="1:21" x14ac:dyDescent="0.2">
      <c r="C58" s="38" t="s">
        <v>28</v>
      </c>
      <c r="D58" s="39" t="str">
        <f t="shared" si="21"/>
        <v>--</v>
      </c>
      <c r="E58" s="39" t="str">
        <f t="shared" ref="E58:O58" si="40">IFERROR(IF(D20=0,"--",(E20/D20)*100-100),"--")</f>
        <v>--</v>
      </c>
      <c r="F58" s="39" t="str">
        <f t="shared" si="40"/>
        <v>--</v>
      </c>
      <c r="G58" s="39" t="str">
        <f t="shared" si="40"/>
        <v>--</v>
      </c>
      <c r="H58" s="39" t="str">
        <f t="shared" si="40"/>
        <v>--</v>
      </c>
      <c r="I58" s="39" t="str">
        <f t="shared" si="40"/>
        <v>--</v>
      </c>
      <c r="J58" s="39" t="str">
        <f t="shared" si="40"/>
        <v>--</v>
      </c>
      <c r="K58" s="39" t="str">
        <f t="shared" si="40"/>
        <v>--</v>
      </c>
      <c r="L58" s="39" t="str">
        <f t="shared" si="40"/>
        <v>--</v>
      </c>
      <c r="M58" s="39" t="str">
        <f t="shared" si="40"/>
        <v>--</v>
      </c>
      <c r="N58" s="39" t="str">
        <f t="shared" si="40"/>
        <v>--</v>
      </c>
      <c r="O58" s="39" t="str">
        <f t="shared" si="40"/>
        <v>--</v>
      </c>
      <c r="P58" s="39" t="str">
        <f t="shared" si="30"/>
        <v>--</v>
      </c>
      <c r="Q58" s="39" t="str">
        <f t="shared" si="31"/>
        <v>--</v>
      </c>
      <c r="R58" s="39">
        <f t="shared" si="32"/>
        <v>8307.4020119298384</v>
      </c>
      <c r="S58" s="39">
        <f t="shared" si="33"/>
        <v>-100</v>
      </c>
      <c r="T58" s="39" t="str">
        <f t="shared" si="34"/>
        <v>--</v>
      </c>
      <c r="U58" s="39" t="str">
        <f t="shared" si="25"/>
        <v>--</v>
      </c>
    </row>
    <row r="59" spans="1:21" x14ac:dyDescent="0.2">
      <c r="C59" s="38" t="s">
        <v>28</v>
      </c>
      <c r="D59" s="39" t="str">
        <f t="shared" si="21"/>
        <v>--</v>
      </c>
      <c r="E59" s="39" t="str">
        <f t="shared" ref="E59:O59" si="41">IFERROR(IF(D21=0,"--",(E21/D21)*100-100),"--")</f>
        <v>--</v>
      </c>
      <c r="F59" s="39" t="str">
        <f t="shared" si="41"/>
        <v>--</v>
      </c>
      <c r="G59" s="39" t="str">
        <f t="shared" si="41"/>
        <v>--</v>
      </c>
      <c r="H59" s="39" t="str">
        <f t="shared" si="41"/>
        <v>--</v>
      </c>
      <c r="I59" s="39" t="str">
        <f t="shared" si="41"/>
        <v>--</v>
      </c>
      <c r="J59" s="39" t="str">
        <f t="shared" si="41"/>
        <v>--</v>
      </c>
      <c r="K59" s="39" t="str">
        <f t="shared" si="41"/>
        <v>--</v>
      </c>
      <c r="L59" s="39" t="str">
        <f t="shared" si="41"/>
        <v>--</v>
      </c>
      <c r="M59" s="39" t="str">
        <f t="shared" si="41"/>
        <v>--</v>
      </c>
      <c r="N59" s="39" t="str">
        <f t="shared" si="41"/>
        <v>--</v>
      </c>
      <c r="O59" s="39" t="str">
        <f t="shared" si="41"/>
        <v>--</v>
      </c>
      <c r="P59" s="39" t="str">
        <f t="shared" si="30"/>
        <v>--</v>
      </c>
      <c r="Q59" s="39" t="str">
        <f t="shared" si="31"/>
        <v>--</v>
      </c>
      <c r="R59" s="39" t="str">
        <f t="shared" si="32"/>
        <v>--</v>
      </c>
      <c r="S59" s="39">
        <f t="shared" si="33"/>
        <v>-100</v>
      </c>
      <c r="T59" s="39" t="str">
        <f t="shared" si="34"/>
        <v>--</v>
      </c>
      <c r="U59" s="39" t="str">
        <f t="shared" si="25"/>
        <v>--</v>
      </c>
    </row>
    <row r="60" spans="1:21" x14ac:dyDescent="0.2">
      <c r="C60" s="38" t="s">
        <v>28</v>
      </c>
      <c r="D60" s="39" t="str">
        <f t="shared" si="21"/>
        <v>--</v>
      </c>
      <c r="E60" s="39" t="str">
        <f t="shared" ref="E60:O60" si="42">IFERROR(IF(D22=0,"--",(E22/D22)*100-100),"--")</f>
        <v>--</v>
      </c>
      <c r="F60" s="39" t="str">
        <f t="shared" si="42"/>
        <v>--</v>
      </c>
      <c r="G60" s="39">
        <f t="shared" si="42"/>
        <v>-100</v>
      </c>
      <c r="H60" s="39" t="str">
        <f t="shared" si="42"/>
        <v>--</v>
      </c>
      <c r="I60" s="39" t="str">
        <f t="shared" si="42"/>
        <v>--</v>
      </c>
      <c r="J60" s="39" t="str">
        <f t="shared" si="42"/>
        <v>--</v>
      </c>
      <c r="K60" s="39">
        <f t="shared" si="42"/>
        <v>-97.046338105285344</v>
      </c>
      <c r="L60" s="39">
        <f t="shared" si="42"/>
        <v>-89.654408261404313</v>
      </c>
      <c r="M60" s="39">
        <f t="shared" si="42"/>
        <v>94.623540751847486</v>
      </c>
      <c r="N60" s="39">
        <f t="shared" si="42"/>
        <v>-86.512216596962361</v>
      </c>
      <c r="O60" s="39" t="str">
        <f t="shared" si="42"/>
        <v>--</v>
      </c>
      <c r="P60" s="39">
        <f t="shared" si="30"/>
        <v>123.8678090575275</v>
      </c>
      <c r="Q60" s="39">
        <f t="shared" si="31"/>
        <v>1162.4020411882632</v>
      </c>
      <c r="R60" s="39">
        <f t="shared" si="32"/>
        <v>6065.8110527227582</v>
      </c>
      <c r="S60" s="39">
        <f t="shared" si="33"/>
        <v>-99.41286847326603</v>
      </c>
      <c r="T60" s="39">
        <f t="shared" si="34"/>
        <v>693.1129366725155</v>
      </c>
      <c r="U60" s="39" t="str">
        <f t="shared" si="25"/>
        <v>--</v>
      </c>
    </row>
    <row r="61" spans="1:21" x14ac:dyDescent="0.2">
      <c r="B61" s="35" t="s">
        <v>79</v>
      </c>
      <c r="C61" s="38" t="s">
        <v>28</v>
      </c>
      <c r="D61" s="39">
        <f t="shared" si="21"/>
        <v>72.504049810333328</v>
      </c>
      <c r="E61" s="39">
        <f t="shared" ref="E61:O61" si="43">IFERROR(IF(D23=0,"--",(E23/D23)*100-100),"--")</f>
        <v>43.904204180572208</v>
      </c>
      <c r="F61" s="39">
        <f t="shared" si="43"/>
        <v>19.642234736761807</v>
      </c>
      <c r="G61" s="39">
        <f t="shared" si="43"/>
        <v>54.148952186451623</v>
      </c>
      <c r="H61" s="39">
        <f t="shared" si="43"/>
        <v>6.2416718161583731</v>
      </c>
      <c r="I61" s="39">
        <f t="shared" si="43"/>
        <v>33.497762723743904</v>
      </c>
      <c r="J61" s="39">
        <f t="shared" si="43"/>
        <v>30.22847811601514</v>
      </c>
      <c r="K61" s="39">
        <f t="shared" si="43"/>
        <v>17.860584425037757</v>
      </c>
      <c r="L61" s="39">
        <f t="shared" si="43"/>
        <v>64.279569088282159</v>
      </c>
      <c r="M61" s="39">
        <f t="shared" si="43"/>
        <v>21.434946132067395</v>
      </c>
      <c r="N61" s="39">
        <f t="shared" si="43"/>
        <v>18.719608020900893</v>
      </c>
      <c r="O61" s="39">
        <f t="shared" si="43"/>
        <v>-9.889308919345126</v>
      </c>
      <c r="P61" s="39">
        <f t="shared" ref="P61:P63" si="44">IF(N23=0,"--",(P23/N23)*100-100)</f>
        <v>-10.16757912066744</v>
      </c>
      <c r="Q61" s="39">
        <f t="shared" ref="Q61:R63" si="45">IF(P23=0,"--",(Q23/P23)*100-100)</f>
        <v>10.078502566996789</v>
      </c>
      <c r="R61" s="39">
        <f t="shared" si="45"/>
        <v>10.279951016867201</v>
      </c>
      <c r="S61" s="39">
        <f t="shared" ref="S61:T63" si="46">IF(R23=0,"--",(S23/R23)*100-100)</f>
        <v>-8.3595562078353112</v>
      </c>
      <c r="T61" s="39">
        <f t="shared" si="46"/>
        <v>5.2185112298169116</v>
      </c>
      <c r="U61" s="39">
        <f t="shared" si="25"/>
        <v>16.52501504062009</v>
      </c>
    </row>
    <row r="62" spans="1:21" x14ac:dyDescent="0.2">
      <c r="B62" s="35" t="s">
        <v>80</v>
      </c>
      <c r="C62" s="38" t="s">
        <v>28</v>
      </c>
      <c r="D62" s="39">
        <f t="shared" si="21"/>
        <v>32.103033211376498</v>
      </c>
      <c r="E62" s="39">
        <f t="shared" ref="E62:O62" si="47">IFERROR(IF(D24=0,"--",(E24/D24)*100-100),"--")</f>
        <v>23.940441334791188</v>
      </c>
      <c r="F62" s="39">
        <f t="shared" si="47"/>
        <v>31.127481640549263</v>
      </c>
      <c r="G62" s="39">
        <f t="shared" si="47"/>
        <v>74.546147861042868</v>
      </c>
      <c r="H62" s="39">
        <f t="shared" si="47"/>
        <v>5.8270414566767812</v>
      </c>
      <c r="I62" s="39">
        <f t="shared" si="47"/>
        <v>8.4144713534256965</v>
      </c>
      <c r="J62" s="39">
        <f t="shared" si="47"/>
        <v>35.697790168869005</v>
      </c>
      <c r="K62" s="39">
        <f t="shared" si="47"/>
        <v>6.7240611643491661</v>
      </c>
      <c r="L62" s="39">
        <f t="shared" si="47"/>
        <v>103.04717278469164</v>
      </c>
      <c r="M62" s="39">
        <f t="shared" si="47"/>
        <v>21.593514016392973</v>
      </c>
      <c r="N62" s="39">
        <f t="shared" si="47"/>
        <v>1.6086962328029273</v>
      </c>
      <c r="O62" s="39">
        <f t="shared" si="47"/>
        <v>-9.6483139612390829</v>
      </c>
      <c r="P62" s="39">
        <f t="shared" si="44"/>
        <v>3.5178609669022052</v>
      </c>
      <c r="Q62" s="39">
        <f t="shared" si="45"/>
        <v>6.7434055651984579</v>
      </c>
      <c r="R62" s="39">
        <f t="shared" si="45"/>
        <v>30.404528226040895</v>
      </c>
      <c r="S62" s="39">
        <f t="shared" si="46"/>
        <v>-7.663968381872877</v>
      </c>
      <c r="T62" s="39">
        <f t="shared" si="46"/>
        <v>0.54895104561347807</v>
      </c>
      <c r="U62" s="39">
        <f t="shared" si="25"/>
        <v>15.574276454064091</v>
      </c>
    </row>
    <row r="63" spans="1:21" x14ac:dyDescent="0.2">
      <c r="B63" s="35" t="s">
        <v>81</v>
      </c>
      <c r="C63" s="38" t="s">
        <v>28</v>
      </c>
      <c r="D63" s="39">
        <f t="shared" si="21"/>
        <v>56.179915238996699</v>
      </c>
      <c r="E63" s="39">
        <f t="shared" ref="E63:O63" si="48">IFERROR(IF(D25=0,"--",(E25/D25)*100-100),"--")</f>
        <v>37.081321841348313</v>
      </c>
      <c r="F63" s="39">
        <f t="shared" si="48"/>
        <v>23.19119037202158</v>
      </c>
      <c r="G63" s="39">
        <f t="shared" si="48"/>
        <v>60.857750956202523</v>
      </c>
      <c r="H63" s="39">
        <f t="shared" si="48"/>
        <v>6.093691593048959</v>
      </c>
      <c r="I63" s="39">
        <f t="shared" si="48"/>
        <v>24.568117671069501</v>
      </c>
      <c r="J63" s="39">
        <f t="shared" si="48"/>
        <v>31.923060668970265</v>
      </c>
      <c r="K63" s="39">
        <f t="shared" si="48"/>
        <v>14.311374289743966</v>
      </c>
      <c r="L63" s="39">
        <f t="shared" si="48"/>
        <v>75.814737480619129</v>
      </c>
      <c r="M63" s="39">
        <f t="shared" si="48"/>
        <v>21.489435514221711</v>
      </c>
      <c r="N63" s="39">
        <f t="shared" si="48"/>
        <v>12.83467262366797</v>
      </c>
      <c r="O63" s="39">
        <f t="shared" si="48"/>
        <v>-9.814670091635719</v>
      </c>
      <c r="P63" s="39">
        <f t="shared" si="44"/>
        <v>-5.9290456141944645</v>
      </c>
      <c r="Q63" s="39">
        <f t="shared" si="45"/>
        <v>8.9418570007850633</v>
      </c>
      <c r="R63" s="39">
        <f t="shared" si="45"/>
        <v>17.000266139239756</v>
      </c>
      <c r="S63" s="39">
        <f t="shared" si="46"/>
        <v>-8.1006629932721665</v>
      </c>
      <c r="T63" s="39">
        <f t="shared" si="46"/>
        <v>3.4722729665076315</v>
      </c>
      <c r="U63" s="39">
        <f t="shared" si="25"/>
        <v>16.159401035010106</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22" zoomScale="55" zoomScaleNormal="55" workbookViewId="0">
      <selection activeCell="U47" sqref="U47:U63"/>
    </sheetView>
  </sheetViews>
  <sheetFormatPr baseColWidth="10" defaultColWidth="10.85546875" defaultRowHeight="12.75" x14ac:dyDescent="0.2"/>
  <cols>
    <col min="1" max="1" width="10.85546875" style="1"/>
    <col min="2" max="2" width="16.7109375" style="1" customWidth="1"/>
    <col min="3" max="3" width="14.42578125" style="1" bestFit="1" customWidth="1"/>
    <col min="4" max="16384" width="10.85546875" style="1"/>
  </cols>
  <sheetData>
    <row r="1" spans="1:21" x14ac:dyDescent="0.2">
      <c r="A1" s="5" t="s">
        <v>75</v>
      </c>
    </row>
    <row r="2" spans="1:21" x14ac:dyDescent="0.2">
      <c r="B2" s="110"/>
      <c r="C2" s="201" t="s">
        <v>58</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783</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124</v>
      </c>
      <c r="D5" s="209"/>
      <c r="E5" s="209"/>
      <c r="F5" s="209"/>
      <c r="G5" s="209"/>
      <c r="H5" s="209"/>
      <c r="I5" s="209"/>
      <c r="J5" s="209"/>
      <c r="K5" s="209"/>
      <c r="L5" s="209"/>
      <c r="M5" s="209"/>
      <c r="N5" s="209"/>
      <c r="O5" s="209"/>
      <c r="P5" s="209"/>
      <c r="Q5" s="209"/>
      <c r="R5" s="209"/>
      <c r="S5" s="209"/>
      <c r="T5" s="209"/>
      <c r="U5" s="209"/>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41</v>
      </c>
      <c r="C9" s="9">
        <v>3.3064779999999998</v>
      </c>
      <c r="D9" s="9">
        <v>30.320150000000002</v>
      </c>
      <c r="E9" s="9">
        <v>27.865549000000001</v>
      </c>
      <c r="F9" s="9">
        <v>34.559184000000002</v>
      </c>
      <c r="G9" s="9">
        <v>64.070006000000006</v>
      </c>
      <c r="H9" s="9">
        <v>189.66504599999999</v>
      </c>
      <c r="I9" s="9">
        <v>136.50049749999999</v>
      </c>
      <c r="J9" s="9">
        <v>188.378638</v>
      </c>
      <c r="K9" s="9">
        <v>241.56802999999999</v>
      </c>
      <c r="L9" s="9">
        <v>530.33516499999996</v>
      </c>
      <c r="M9" s="9">
        <v>772.63487499999997</v>
      </c>
      <c r="N9" s="9">
        <v>647.17958499999997</v>
      </c>
      <c r="O9" s="9">
        <v>635.71210299999996</v>
      </c>
      <c r="P9" s="9">
        <v>635.530033</v>
      </c>
      <c r="Q9" s="9">
        <v>700.39903200000003</v>
      </c>
      <c r="R9" s="166">
        <v>783.24018599999999</v>
      </c>
      <c r="S9" s="166">
        <v>630.99665800000002</v>
      </c>
      <c r="T9" s="166">
        <v>539.59368199999994</v>
      </c>
      <c r="U9" s="9">
        <f>(SUM(C9:N9)+P9+Q9+R9)</f>
        <v>4985.5524544999998</v>
      </c>
    </row>
    <row r="10" spans="1:21" x14ac:dyDescent="0.2">
      <c r="B10" s="1" t="s">
        <v>34</v>
      </c>
      <c r="C10" s="9">
        <v>0.58483149999999995</v>
      </c>
      <c r="D10" s="9">
        <v>13.611306000000001</v>
      </c>
      <c r="E10" s="9">
        <v>15.709486500000001</v>
      </c>
      <c r="F10" s="9">
        <v>16.633645999999999</v>
      </c>
      <c r="G10" s="9">
        <v>37.782501000000003</v>
      </c>
      <c r="H10" s="9">
        <v>104.016206</v>
      </c>
      <c r="I10" s="9">
        <v>80.118061499999996</v>
      </c>
      <c r="J10" s="9">
        <v>114.299431</v>
      </c>
      <c r="K10" s="9">
        <v>147.655123</v>
      </c>
      <c r="L10" s="9">
        <v>245.53297800000001</v>
      </c>
      <c r="M10" s="9">
        <v>381.16988800000001</v>
      </c>
      <c r="N10" s="9">
        <v>493.74241899999998</v>
      </c>
      <c r="O10" s="9">
        <v>571.8518590000001</v>
      </c>
      <c r="P10" s="9">
        <v>567.54171399999996</v>
      </c>
      <c r="Q10" s="9">
        <v>531.33994499999994</v>
      </c>
      <c r="R10" s="166">
        <v>580.73915</v>
      </c>
      <c r="S10" s="166">
        <v>610.50890200000003</v>
      </c>
      <c r="T10" s="166">
        <v>648.29196400000001</v>
      </c>
      <c r="U10" s="9">
        <f t="shared" ref="U10:U25" si="0">(SUM(C10:N10)+P10+Q10+R10)</f>
        <v>3330.4766864999997</v>
      </c>
    </row>
    <row r="11" spans="1:21" x14ac:dyDescent="0.2">
      <c r="B11" s="1" t="s">
        <v>29</v>
      </c>
      <c r="C11" s="9">
        <v>1.4893125</v>
      </c>
      <c r="D11" s="9">
        <v>9.2201404999999994</v>
      </c>
      <c r="E11" s="9">
        <v>20.548717499999999</v>
      </c>
      <c r="F11" s="9">
        <v>26.738766500000001</v>
      </c>
      <c r="G11" s="9">
        <v>62.457962999999999</v>
      </c>
      <c r="H11" s="9">
        <v>149.01165800000001</v>
      </c>
      <c r="I11" s="9">
        <v>87.849421500000005</v>
      </c>
      <c r="J11" s="9">
        <v>97.155682499999998</v>
      </c>
      <c r="K11" s="9">
        <v>109.74391900000001</v>
      </c>
      <c r="L11" s="9">
        <v>162.52639400000001</v>
      </c>
      <c r="M11" s="9">
        <v>269.15350699999999</v>
      </c>
      <c r="N11" s="9">
        <v>310.60371199999997</v>
      </c>
      <c r="O11" s="9">
        <v>320.779135</v>
      </c>
      <c r="P11" s="9">
        <v>322.24918600000001</v>
      </c>
      <c r="Q11" s="9">
        <v>346.04463500000003</v>
      </c>
      <c r="R11" s="166">
        <v>319.77920799999998</v>
      </c>
      <c r="S11" s="166">
        <v>289.97298799999999</v>
      </c>
      <c r="T11" s="166">
        <v>320.13541400000003</v>
      </c>
      <c r="U11" s="9">
        <f t="shared" si="0"/>
        <v>2294.5722230000001</v>
      </c>
    </row>
    <row r="12" spans="1:21" x14ac:dyDescent="0.2">
      <c r="B12" s="1" t="s">
        <v>758</v>
      </c>
      <c r="C12" s="9">
        <v>0.29610399999999998</v>
      </c>
      <c r="D12" s="9">
        <v>1.8497634999999999</v>
      </c>
      <c r="E12" s="9">
        <v>3.1148859999999998</v>
      </c>
      <c r="F12" s="9">
        <v>4.3540039999999998</v>
      </c>
      <c r="G12" s="9">
        <v>11.306789</v>
      </c>
      <c r="H12" s="9">
        <v>34.639422000000003</v>
      </c>
      <c r="I12" s="9">
        <v>35.8715355</v>
      </c>
      <c r="J12" s="9">
        <v>50.885274000000003</v>
      </c>
      <c r="K12" s="9">
        <v>52.073118999999998</v>
      </c>
      <c r="L12" s="9">
        <v>78.946719000000002</v>
      </c>
      <c r="M12" s="9">
        <v>96.585956999999993</v>
      </c>
      <c r="N12" s="9">
        <v>116.956183</v>
      </c>
      <c r="O12" s="9">
        <v>150.83009200000001</v>
      </c>
      <c r="P12" s="9">
        <v>150.82159100000001</v>
      </c>
      <c r="Q12" s="9">
        <v>149.585296</v>
      </c>
      <c r="R12" s="166">
        <v>159.349537</v>
      </c>
      <c r="S12" s="166">
        <v>140.517977</v>
      </c>
      <c r="T12" s="166">
        <v>149.30581699999999</v>
      </c>
      <c r="U12" s="9">
        <f t="shared" si="0"/>
        <v>946.63617999999997</v>
      </c>
    </row>
    <row r="13" spans="1:21" x14ac:dyDescent="0.2">
      <c r="B13" s="1" t="s">
        <v>36</v>
      </c>
      <c r="C13" s="9">
        <v>1.0233779999999999</v>
      </c>
      <c r="D13" s="9">
        <v>4.8107115</v>
      </c>
      <c r="E13" s="9">
        <v>5.3928820000000002</v>
      </c>
      <c r="F13" s="9">
        <v>6.8310190000000004</v>
      </c>
      <c r="G13" s="9">
        <v>8.2128005000000002</v>
      </c>
      <c r="H13" s="9">
        <v>29.197534000000001</v>
      </c>
      <c r="I13" s="9">
        <v>25.535482500000001</v>
      </c>
      <c r="J13" s="9">
        <v>32.522830499999998</v>
      </c>
      <c r="K13" s="9">
        <v>46.684887000000003</v>
      </c>
      <c r="L13" s="9">
        <v>63.750794999999997</v>
      </c>
      <c r="M13" s="9">
        <v>112.509697</v>
      </c>
      <c r="N13" s="9">
        <v>157.212279</v>
      </c>
      <c r="O13" s="9">
        <v>170.56840300000002</v>
      </c>
      <c r="P13" s="9">
        <v>170.53849399999999</v>
      </c>
      <c r="Q13" s="9">
        <v>188.74347800000001</v>
      </c>
      <c r="R13" s="166">
        <v>216.62981300000001</v>
      </c>
      <c r="S13" s="166">
        <v>222.94673</v>
      </c>
      <c r="T13" s="166">
        <v>240.25662800000001</v>
      </c>
      <c r="U13" s="9">
        <f t="shared" si="0"/>
        <v>1069.5960810000001</v>
      </c>
    </row>
    <row r="14" spans="1:21" x14ac:dyDescent="0.2">
      <c r="B14" s="1" t="s">
        <v>44</v>
      </c>
      <c r="C14" s="9">
        <v>5.8455E-3</v>
      </c>
      <c r="D14" s="9">
        <v>0.13046450000000001</v>
      </c>
      <c r="E14" s="9">
        <v>0.26409199999999999</v>
      </c>
      <c r="F14" s="9">
        <v>0.19637550000000001</v>
      </c>
      <c r="G14" s="9">
        <v>0.50659050000000005</v>
      </c>
      <c r="H14" s="9">
        <v>2.121048</v>
      </c>
      <c r="I14" s="9">
        <v>1.7965005000000001</v>
      </c>
      <c r="J14" s="9">
        <v>2.7951554999999999</v>
      </c>
      <c r="K14" s="9">
        <v>3.6218240000000002</v>
      </c>
      <c r="L14" s="9">
        <v>10.719487000000001</v>
      </c>
      <c r="M14" s="9">
        <v>26.612801999999999</v>
      </c>
      <c r="N14" s="9">
        <v>35.621955</v>
      </c>
      <c r="O14" s="9">
        <v>59.784982000000007</v>
      </c>
      <c r="P14" s="9">
        <v>59.784981999999999</v>
      </c>
      <c r="Q14" s="9">
        <v>71.687156000000002</v>
      </c>
      <c r="R14" s="166">
        <v>65.852632</v>
      </c>
      <c r="S14" s="166">
        <v>73.321714999999998</v>
      </c>
      <c r="T14" s="166">
        <v>85.019143999999997</v>
      </c>
      <c r="U14" s="9">
        <f t="shared" si="0"/>
        <v>281.71690999999998</v>
      </c>
    </row>
    <row r="15" spans="1:21" x14ac:dyDescent="0.2">
      <c r="A15" s="1" t="s">
        <v>123</v>
      </c>
      <c r="B15" s="1" t="s">
        <v>792</v>
      </c>
      <c r="C15" s="9">
        <v>0.13572999999999999</v>
      </c>
      <c r="D15" s="9">
        <v>3.87988</v>
      </c>
      <c r="E15" s="9">
        <v>5.1209600000000002</v>
      </c>
      <c r="F15" s="9">
        <v>4.1126149999999999</v>
      </c>
      <c r="G15" s="9">
        <v>9.2834070000000004</v>
      </c>
      <c r="H15" s="9">
        <v>14.183997</v>
      </c>
      <c r="I15" s="9">
        <v>19.598103999999999</v>
      </c>
      <c r="J15" s="9">
        <v>25.199400000000001</v>
      </c>
      <c r="K15" s="9">
        <v>37.505693000000001</v>
      </c>
      <c r="L15" s="9">
        <v>37.557738999999998</v>
      </c>
      <c r="M15" s="9">
        <v>65.555713999999995</v>
      </c>
      <c r="N15" s="9">
        <v>97.715513000000001</v>
      </c>
      <c r="O15" s="194" t="s">
        <v>28</v>
      </c>
      <c r="P15" s="9">
        <v>138.54399799999999</v>
      </c>
      <c r="Q15" s="9">
        <v>145.401713</v>
      </c>
      <c r="R15" s="166">
        <v>138.13427300000001</v>
      </c>
      <c r="S15" s="166">
        <v>147.46091000000001</v>
      </c>
      <c r="T15" s="166">
        <v>155.08141499999999</v>
      </c>
      <c r="U15" s="9">
        <f t="shared" si="0"/>
        <v>741.92873599999996</v>
      </c>
    </row>
    <row r="16" spans="1:21" x14ac:dyDescent="0.2">
      <c r="B16" s="1" t="s">
        <v>793</v>
      </c>
      <c r="C16" s="9">
        <v>0</v>
      </c>
      <c r="D16" s="9">
        <v>0.66056899999999996</v>
      </c>
      <c r="E16" s="9">
        <v>0.54253700000000005</v>
      </c>
      <c r="F16" s="9">
        <v>0.52948399999999995</v>
      </c>
      <c r="G16" s="9">
        <v>0.47886000000000001</v>
      </c>
      <c r="H16" s="9">
        <v>0.56613899999999995</v>
      </c>
      <c r="I16" s="9">
        <v>0.75844</v>
      </c>
      <c r="J16" s="9">
        <v>0.86281799999999997</v>
      </c>
      <c r="K16" s="9">
        <v>1.30379</v>
      </c>
      <c r="L16" s="9">
        <v>0.851993</v>
      </c>
      <c r="M16" s="9">
        <v>1.785839</v>
      </c>
      <c r="N16" s="9">
        <v>2.6895920000000002</v>
      </c>
      <c r="O16" s="194" t="s">
        <v>28</v>
      </c>
      <c r="P16" s="9">
        <v>2.9567679999999998</v>
      </c>
      <c r="Q16" s="9">
        <v>2.797358</v>
      </c>
      <c r="R16" s="166">
        <v>2.1365560000000001</v>
      </c>
      <c r="S16" s="166">
        <v>2.6459700000000002</v>
      </c>
      <c r="T16" s="166">
        <v>2.7193990000000001</v>
      </c>
      <c r="U16" s="9">
        <f t="shared" si="0"/>
        <v>18.920742999999998</v>
      </c>
    </row>
    <row r="17" spans="1:21" x14ac:dyDescent="0.2">
      <c r="B17" s="1" t="s">
        <v>794</v>
      </c>
      <c r="C17" s="9">
        <v>0</v>
      </c>
      <c r="D17" s="9">
        <v>0</v>
      </c>
      <c r="E17" s="9">
        <v>2.4409E-2</v>
      </c>
      <c r="F17" s="9">
        <v>2.2957000000000002E-2</v>
      </c>
      <c r="G17" s="9">
        <v>0.106714</v>
      </c>
      <c r="H17" s="9">
        <v>7.8755000000000006E-2</v>
      </c>
      <c r="I17" s="9">
        <v>3.2821000000000003E-2</v>
      </c>
      <c r="J17" s="9">
        <v>0.11626599999999999</v>
      </c>
      <c r="K17" s="9">
        <v>0.169102</v>
      </c>
      <c r="L17" s="9">
        <v>4.2388000000000002E-2</v>
      </c>
      <c r="M17" s="9">
        <v>0.14183000000000001</v>
      </c>
      <c r="N17" s="9">
        <v>0.32833000000000001</v>
      </c>
      <c r="O17" s="194" t="s">
        <v>28</v>
      </c>
      <c r="P17" s="9">
        <v>0.21196899999999999</v>
      </c>
      <c r="Q17" s="9">
        <v>0.236209</v>
      </c>
      <c r="R17" s="166">
        <v>0.30147400000000002</v>
      </c>
      <c r="S17" s="166">
        <v>0.37281300000000001</v>
      </c>
      <c r="T17" s="166">
        <v>0.38172099999999998</v>
      </c>
      <c r="U17" s="9">
        <f t="shared" si="0"/>
        <v>1.8132240000000002</v>
      </c>
    </row>
    <row r="18" spans="1:21" x14ac:dyDescent="0.2">
      <c r="B18" s="1" t="s">
        <v>795</v>
      </c>
      <c r="C18" s="9">
        <v>0</v>
      </c>
      <c r="D18" s="9">
        <v>2.9524999999999999E-2</v>
      </c>
      <c r="E18" s="9">
        <v>5.0402000000000002E-2</v>
      </c>
      <c r="F18" s="9">
        <v>0.111452</v>
      </c>
      <c r="G18" s="9">
        <v>5.6415E-2</v>
      </c>
      <c r="H18" s="9">
        <v>6.9434999999999997E-2</v>
      </c>
      <c r="I18" s="9">
        <v>0.33394000000000001</v>
      </c>
      <c r="J18" s="9">
        <v>0.76260499999999998</v>
      </c>
      <c r="K18" s="9">
        <v>0.90197899999999998</v>
      </c>
      <c r="L18" s="9">
        <v>0.482622</v>
      </c>
      <c r="M18" s="9">
        <v>0.55296199999999995</v>
      </c>
      <c r="N18" s="9">
        <v>0.88365800000000005</v>
      </c>
      <c r="O18" s="194" t="s">
        <v>28</v>
      </c>
      <c r="P18" s="9">
        <v>0.52916200000000002</v>
      </c>
      <c r="Q18" s="9">
        <v>0.61433700000000002</v>
      </c>
      <c r="R18" s="166">
        <v>0.688168</v>
      </c>
      <c r="S18" s="166">
        <v>0.87587999999999999</v>
      </c>
      <c r="T18" s="166">
        <v>0.90593500000000005</v>
      </c>
      <c r="U18" s="9">
        <f t="shared" si="0"/>
        <v>6.066662</v>
      </c>
    </row>
    <row r="19" spans="1:21" x14ac:dyDescent="0.2">
      <c r="B19" s="1" t="s">
        <v>796</v>
      </c>
      <c r="C19" s="9">
        <v>0</v>
      </c>
      <c r="D19" s="9">
        <v>0</v>
      </c>
      <c r="E19" s="9">
        <v>0</v>
      </c>
      <c r="F19" s="9">
        <v>1.3211000000000001E-2</v>
      </c>
      <c r="G19" s="9">
        <v>6.0983000000000002E-2</v>
      </c>
      <c r="H19" s="9">
        <v>0.168295</v>
      </c>
      <c r="I19" s="9">
        <v>0.28542600000000001</v>
      </c>
      <c r="J19" s="9">
        <v>0.89686500000000002</v>
      </c>
      <c r="K19" s="9">
        <v>0.700658</v>
      </c>
      <c r="L19" s="9">
        <v>0.62271299999999996</v>
      </c>
      <c r="M19" s="9">
        <v>2.061347</v>
      </c>
      <c r="N19" s="9">
        <v>2.2165080000000001</v>
      </c>
      <c r="O19" s="194" t="s">
        <v>28</v>
      </c>
      <c r="P19" s="9">
        <v>2.4140100000000002</v>
      </c>
      <c r="Q19" s="9">
        <v>3.2147600000000001</v>
      </c>
      <c r="R19" s="166">
        <v>2.6925590000000001</v>
      </c>
      <c r="S19" s="166">
        <v>1.2114130000000001</v>
      </c>
      <c r="T19" s="166">
        <v>3.8771580000000001</v>
      </c>
      <c r="U19" s="9">
        <f t="shared" si="0"/>
        <v>15.347335000000001</v>
      </c>
    </row>
    <row r="20" spans="1:21" x14ac:dyDescent="0.2">
      <c r="B20" s="1" t="s">
        <v>797</v>
      </c>
      <c r="C20" s="9">
        <v>0</v>
      </c>
      <c r="D20" s="9">
        <v>3.7987E-2</v>
      </c>
      <c r="E20" s="9">
        <v>3.7128000000000001E-2</v>
      </c>
      <c r="F20" s="9">
        <v>4.7590000000000002E-3</v>
      </c>
      <c r="G20" s="9">
        <v>2.2232999999999999E-2</v>
      </c>
      <c r="H20" s="9">
        <v>2.7888E-2</v>
      </c>
      <c r="I20" s="9">
        <v>4.7605000000000001E-2</v>
      </c>
      <c r="J20" s="9">
        <v>0.23643500000000001</v>
      </c>
      <c r="K20" s="9">
        <v>0.24099699999999999</v>
      </c>
      <c r="L20" s="9">
        <v>8.5461999999999996E-2</v>
      </c>
      <c r="M20" s="9">
        <v>0.27194499999999999</v>
      </c>
      <c r="N20" s="9">
        <v>0.38802199999999998</v>
      </c>
      <c r="O20" s="194" t="s">
        <v>28</v>
      </c>
      <c r="P20" s="9">
        <v>0.38003300000000001</v>
      </c>
      <c r="Q20" s="9">
        <v>0.17009199999999999</v>
      </c>
      <c r="R20" s="166">
        <v>0.45315800000000001</v>
      </c>
      <c r="S20" s="166">
        <v>0.58887100000000003</v>
      </c>
      <c r="T20" s="166">
        <v>1.034324</v>
      </c>
      <c r="U20" s="9">
        <f t="shared" si="0"/>
        <v>2.4037440000000001</v>
      </c>
    </row>
    <row r="21" spans="1:21" x14ac:dyDescent="0.2">
      <c r="B21" s="1" t="s">
        <v>798</v>
      </c>
      <c r="C21" s="9">
        <v>0</v>
      </c>
      <c r="D21" s="9">
        <v>6.4378000000000005E-2</v>
      </c>
      <c r="E21" s="9">
        <v>0.22039800000000001</v>
      </c>
      <c r="F21" s="9">
        <v>0.28186800000000001</v>
      </c>
      <c r="G21" s="9">
        <v>0.426981</v>
      </c>
      <c r="H21" s="9">
        <v>0.33152700000000002</v>
      </c>
      <c r="I21" s="9">
        <v>0.51629000000000003</v>
      </c>
      <c r="J21" s="9">
        <v>0.84557000000000004</v>
      </c>
      <c r="K21" s="9">
        <v>1.578219</v>
      </c>
      <c r="L21" s="9">
        <v>1.4859519999999999</v>
      </c>
      <c r="M21" s="9">
        <v>1.9905170000000001</v>
      </c>
      <c r="N21" s="9">
        <v>2.301749</v>
      </c>
      <c r="O21" s="194" t="s">
        <v>28</v>
      </c>
      <c r="P21" s="9">
        <v>3.4938319999999998</v>
      </c>
      <c r="Q21" s="9">
        <v>3.3937170000000001</v>
      </c>
      <c r="R21" s="166">
        <v>3.1895449999999999</v>
      </c>
      <c r="S21" s="166">
        <v>2.9089830000000001</v>
      </c>
      <c r="T21" s="166">
        <v>2.8195679999999999</v>
      </c>
      <c r="U21" s="9">
        <f t="shared" si="0"/>
        <v>20.120542999999998</v>
      </c>
    </row>
    <row r="22" spans="1:21" x14ac:dyDescent="0.2">
      <c r="B22" s="1" t="s">
        <v>799</v>
      </c>
      <c r="C22" s="9">
        <v>0</v>
      </c>
      <c r="D22" s="9">
        <v>0.79245900000000002</v>
      </c>
      <c r="E22" s="9">
        <v>0.87487400000000004</v>
      </c>
      <c r="F22" s="9">
        <v>0.96373099999999989</v>
      </c>
      <c r="G22" s="9">
        <v>1.1521859999999999</v>
      </c>
      <c r="H22" s="9">
        <v>1.2420390000000001</v>
      </c>
      <c r="I22" s="9">
        <v>1.9745219999999999</v>
      </c>
      <c r="J22" s="9">
        <v>3.7205590000000002</v>
      </c>
      <c r="K22" s="9">
        <v>4.8947450000000003</v>
      </c>
      <c r="L22" s="9">
        <v>3.5711300000000001</v>
      </c>
      <c r="M22" s="9">
        <v>6.8044399999999996</v>
      </c>
      <c r="N22" s="9">
        <v>8.8078590000000005</v>
      </c>
      <c r="O22" s="194" t="s">
        <v>28</v>
      </c>
      <c r="P22" s="9">
        <v>9.9857739999999993</v>
      </c>
      <c r="Q22" s="9">
        <v>10.426473000000001</v>
      </c>
      <c r="R22" s="166">
        <v>9.4614600000000006</v>
      </c>
      <c r="S22" s="166">
        <v>8.6039300000000001</v>
      </c>
      <c r="T22" s="166">
        <v>11.738105000000001</v>
      </c>
      <c r="U22" s="9">
        <f t="shared" si="0"/>
        <v>64.672251000000003</v>
      </c>
    </row>
    <row r="23" spans="1:21" x14ac:dyDescent="0.2">
      <c r="B23" s="35" t="s">
        <v>79</v>
      </c>
      <c r="C23" s="9">
        <f t="shared" ref="C23:K23" si="1">SUM(C9:C14)</f>
        <v>6.7059495</v>
      </c>
      <c r="D23" s="9">
        <f t="shared" si="1"/>
        <v>59.942536000000004</v>
      </c>
      <c r="E23" s="9">
        <f t="shared" si="1"/>
        <v>72.895612999999997</v>
      </c>
      <c r="F23" s="9">
        <f t="shared" si="1"/>
        <v>89.312995000000001</v>
      </c>
      <c r="G23" s="9">
        <f t="shared" si="1"/>
        <v>184.33664999999999</v>
      </c>
      <c r="H23" s="9">
        <f t="shared" si="1"/>
        <v>508.650914</v>
      </c>
      <c r="I23" s="9">
        <f t="shared" si="1"/>
        <v>367.67149899999998</v>
      </c>
      <c r="J23" s="9">
        <f t="shared" si="1"/>
        <v>486.03701150000001</v>
      </c>
      <c r="K23" s="9">
        <f t="shared" si="1"/>
        <v>601.346902</v>
      </c>
      <c r="L23" s="9">
        <f t="shared" ref="L23:Q23" si="2">SUM(L9:L14)</f>
        <v>1091.8115379999999</v>
      </c>
      <c r="M23" s="9">
        <f t="shared" si="2"/>
        <v>1658.6667260000002</v>
      </c>
      <c r="N23" s="9">
        <f t="shared" si="2"/>
        <v>1761.3161330000003</v>
      </c>
      <c r="O23" s="9">
        <f t="shared" si="2"/>
        <v>1909.526574</v>
      </c>
      <c r="P23" s="9">
        <f t="shared" si="2"/>
        <v>1906.4659999999997</v>
      </c>
      <c r="Q23" s="9">
        <f t="shared" si="2"/>
        <v>1987.799542</v>
      </c>
      <c r="R23" s="17">
        <v>2125.590526</v>
      </c>
      <c r="S23" s="17">
        <v>1968.2649700000002</v>
      </c>
      <c r="T23" s="17">
        <v>1982.6026490000002</v>
      </c>
      <c r="U23" s="9">
        <f t="shared" si="0"/>
        <v>12908.550535</v>
      </c>
    </row>
    <row r="24" spans="1:21" x14ac:dyDescent="0.2">
      <c r="B24" s="35" t="s">
        <v>80</v>
      </c>
      <c r="C24" s="9">
        <f>+C25-C23</f>
        <v>4.2207569999999999</v>
      </c>
      <c r="D24" s="9">
        <f t="shared" ref="D24:Q24" si="3">+D25-D23</f>
        <v>37.764820499999999</v>
      </c>
      <c r="E24" s="9">
        <f t="shared" si="3"/>
        <v>44.330161000000004</v>
      </c>
      <c r="F24" s="9">
        <f t="shared" si="3"/>
        <v>53.744855000000001</v>
      </c>
      <c r="G24" s="9">
        <f t="shared" si="3"/>
        <v>124.91888650000001</v>
      </c>
      <c r="H24" s="9">
        <f t="shared" si="3"/>
        <v>300.45385200000004</v>
      </c>
      <c r="I24" s="9">
        <f t="shared" si="3"/>
        <v>208.02189700000002</v>
      </c>
      <c r="J24" s="9">
        <f t="shared" si="3"/>
        <v>266.48210650000004</v>
      </c>
      <c r="K24" s="9">
        <f t="shared" si="3"/>
        <v>321.79106750000039</v>
      </c>
      <c r="L24" s="9">
        <f t="shared" si="3"/>
        <v>617.32081499999958</v>
      </c>
      <c r="M24" s="9">
        <f t="shared" si="3"/>
        <v>973.0349139999978</v>
      </c>
      <c r="N24" s="9">
        <f t="shared" si="3"/>
        <v>1215.5982439999998</v>
      </c>
      <c r="O24" s="9">
        <f t="shared" si="3"/>
        <v>1282.7539980000001</v>
      </c>
      <c r="P24" s="9">
        <f t="shared" si="3"/>
        <v>1288.120943000001</v>
      </c>
      <c r="Q24" s="9">
        <f t="shared" si="3"/>
        <v>1287.118729</v>
      </c>
      <c r="R24" s="17">
        <v>1298.3972699999999</v>
      </c>
      <c r="S24" s="17">
        <v>1347.2052599999997</v>
      </c>
      <c r="T24" s="17">
        <v>1397.985864</v>
      </c>
      <c r="U24" s="9">
        <f t="shared" si="0"/>
        <v>8041.319317999998</v>
      </c>
    </row>
    <row r="25" spans="1:21" x14ac:dyDescent="0.2">
      <c r="B25" s="35" t="s">
        <v>755</v>
      </c>
      <c r="C25" s="9">
        <v>10.9267065</v>
      </c>
      <c r="D25" s="9">
        <v>97.707356500000003</v>
      </c>
      <c r="E25" s="9">
        <v>117.225774</v>
      </c>
      <c r="F25" s="9">
        <v>143.05785</v>
      </c>
      <c r="G25" s="9">
        <v>309.25553650000001</v>
      </c>
      <c r="H25" s="9">
        <v>809.10476600000004</v>
      </c>
      <c r="I25" s="9">
        <v>575.69339600000001</v>
      </c>
      <c r="J25" s="9">
        <v>752.51911800000005</v>
      </c>
      <c r="K25" s="9">
        <v>923.13796950000039</v>
      </c>
      <c r="L25" s="9">
        <v>1709.1323529999995</v>
      </c>
      <c r="M25" s="9">
        <v>2631.701639999998</v>
      </c>
      <c r="N25" s="9">
        <v>2976.9143770000001</v>
      </c>
      <c r="O25" s="9">
        <v>3192.2805720000001</v>
      </c>
      <c r="P25" s="9">
        <v>3194.5869430000007</v>
      </c>
      <c r="Q25" s="9">
        <v>3274.918271</v>
      </c>
      <c r="R25" s="166">
        <v>3423.9877959999999</v>
      </c>
      <c r="S25" s="166">
        <v>3315.4702299999999</v>
      </c>
      <c r="T25" s="166">
        <v>3380.5885130000001</v>
      </c>
      <c r="U25" s="9">
        <f t="shared" si="0"/>
        <v>20949.869853</v>
      </c>
    </row>
    <row r="26" spans="1:21"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41</v>
      </c>
      <c r="C28" s="37">
        <f>IFERROR(C9/C$25*100,"--")</f>
        <v>30.260518116781114</v>
      </c>
      <c r="D28" s="37">
        <f t="shared" ref="D28:T28" si="4">IFERROR(D9/D$25*100,"--")</f>
        <v>31.031593818629204</v>
      </c>
      <c r="E28" s="37">
        <f t="shared" si="4"/>
        <v>23.770838143495645</v>
      </c>
      <c r="F28" s="37">
        <f t="shared" si="4"/>
        <v>24.157488736200079</v>
      </c>
      <c r="G28" s="37">
        <f t="shared" si="4"/>
        <v>20.717496839381567</v>
      </c>
      <c r="H28" s="37">
        <f t="shared" si="4"/>
        <v>23.441345789823213</v>
      </c>
      <c r="I28" s="37">
        <f t="shared" si="4"/>
        <v>23.710624170508982</v>
      </c>
      <c r="J28" s="37">
        <f t="shared" si="4"/>
        <v>25.033070056832763</v>
      </c>
      <c r="K28" s="37">
        <f t="shared" si="4"/>
        <v>26.168139322753735</v>
      </c>
      <c r="L28" s="37">
        <f t="shared" si="4"/>
        <v>31.029496578724007</v>
      </c>
      <c r="M28" s="37">
        <f t="shared" si="4"/>
        <v>29.358756450826263</v>
      </c>
      <c r="N28" s="37">
        <f t="shared" si="4"/>
        <v>21.739946234268192</v>
      </c>
      <c r="O28" s="37">
        <f t="shared" si="4"/>
        <v>19.914042286130229</v>
      </c>
      <c r="P28" s="37">
        <f t="shared" si="4"/>
        <v>19.893965772087608</v>
      </c>
      <c r="Q28" s="37">
        <f t="shared" si="4"/>
        <v>21.386763700400145</v>
      </c>
      <c r="R28" s="37">
        <f t="shared" si="4"/>
        <v>22.875086964825154</v>
      </c>
      <c r="S28" s="37">
        <f t="shared" si="4"/>
        <v>19.031890327062296</v>
      </c>
      <c r="T28" s="37">
        <f t="shared" si="4"/>
        <v>15.961530956074688</v>
      </c>
      <c r="U28" s="37">
        <f t="shared" ref="U28" si="5">U9/U$25*100</f>
        <v>23.797534254305038</v>
      </c>
    </row>
    <row r="29" spans="1:21" x14ac:dyDescent="0.2">
      <c r="B29" s="1" t="s">
        <v>34</v>
      </c>
      <c r="C29" s="37">
        <f t="shared" ref="C29:T29" si="6">IFERROR(C10/C$25*100,"--")</f>
        <v>5.352312702825869</v>
      </c>
      <c r="D29" s="37">
        <f t="shared" si="6"/>
        <v>13.930686989776456</v>
      </c>
      <c r="E29" s="37">
        <f t="shared" si="6"/>
        <v>13.401051632211871</v>
      </c>
      <c r="F29" s="37">
        <f t="shared" si="6"/>
        <v>11.627216542119148</v>
      </c>
      <c r="G29" s="37">
        <f t="shared" si="6"/>
        <v>12.217243198813355</v>
      </c>
      <c r="H29" s="37">
        <f t="shared" si="6"/>
        <v>12.85571539940725</v>
      </c>
      <c r="I29" s="37">
        <f t="shared" si="6"/>
        <v>13.916793566970151</v>
      </c>
      <c r="J29" s="37">
        <f t="shared" si="6"/>
        <v>15.18890726707092</v>
      </c>
      <c r="K29" s="37">
        <f t="shared" si="6"/>
        <v>15.994913856698419</v>
      </c>
      <c r="L29" s="37">
        <f t="shared" si="6"/>
        <v>14.36594290483249</v>
      </c>
      <c r="M29" s="37">
        <f t="shared" si="6"/>
        <v>14.483780463806692</v>
      </c>
      <c r="N29" s="37">
        <f t="shared" si="6"/>
        <v>16.585711124737532</v>
      </c>
      <c r="O29" s="37">
        <f t="shared" si="6"/>
        <v>17.913583912886718</v>
      </c>
      <c r="P29" s="37">
        <f t="shared" si="6"/>
        <v>17.765730722827907</v>
      </c>
      <c r="Q29" s="37">
        <f t="shared" si="6"/>
        <v>16.224525347857146</v>
      </c>
      <c r="R29" s="37">
        <f t="shared" si="6"/>
        <v>16.960900114142813</v>
      </c>
      <c r="S29" s="37">
        <f t="shared" si="6"/>
        <v>18.41394612673087</v>
      </c>
      <c r="T29" s="37">
        <f t="shared" si="6"/>
        <v>19.176896611551612</v>
      </c>
      <c r="U29" s="37">
        <f t="shared" ref="U29" si="7">U10/U$25*100</f>
        <v>15.897362178710999</v>
      </c>
    </row>
    <row r="30" spans="1:21" x14ac:dyDescent="0.2">
      <c r="B30" s="1" t="s">
        <v>29</v>
      </c>
      <c r="C30" s="37">
        <f t="shared" ref="C30:T30" si="8">IFERROR(C11/C$25*100,"--")</f>
        <v>13.630022001597647</v>
      </c>
      <c r="D30" s="37">
        <f t="shared" si="8"/>
        <v>9.4364854707741479</v>
      </c>
      <c r="E30" s="37">
        <f t="shared" si="8"/>
        <v>17.529180485513361</v>
      </c>
      <c r="F30" s="37">
        <f t="shared" si="8"/>
        <v>18.690876802636136</v>
      </c>
      <c r="G30" s="37">
        <f t="shared" si="8"/>
        <v>20.196231151386353</v>
      </c>
      <c r="H30" s="37">
        <f t="shared" si="8"/>
        <v>18.416855796891944</v>
      </c>
      <c r="I30" s="37">
        <f t="shared" si="8"/>
        <v>15.259758425299012</v>
      </c>
      <c r="J30" s="37">
        <f t="shared" si="8"/>
        <v>12.910726143172882</v>
      </c>
      <c r="K30" s="37">
        <f t="shared" si="8"/>
        <v>11.888138352649566</v>
      </c>
      <c r="L30" s="37">
        <f t="shared" si="8"/>
        <v>9.5092924614481316</v>
      </c>
      <c r="M30" s="37">
        <f t="shared" si="8"/>
        <v>10.227356433915517</v>
      </c>
      <c r="N30" s="37">
        <f t="shared" si="8"/>
        <v>10.433746915926161</v>
      </c>
      <c r="O30" s="37">
        <f t="shared" si="8"/>
        <v>10.048588392060671</v>
      </c>
      <c r="P30" s="37">
        <f t="shared" si="8"/>
        <v>10.087350626224605</v>
      </c>
      <c r="Q30" s="37">
        <f t="shared" si="8"/>
        <v>10.566512088692061</v>
      </c>
      <c r="R30" s="37">
        <f t="shared" si="8"/>
        <v>9.3393793159419314</v>
      </c>
      <c r="S30" s="37">
        <f t="shared" si="8"/>
        <v>8.746059167601091</v>
      </c>
      <c r="T30" s="37">
        <f t="shared" si="8"/>
        <v>9.4698131041067057</v>
      </c>
      <c r="U30" s="37">
        <f t="shared" ref="U30" si="9">U11/U$25*100</f>
        <v>10.952680083935796</v>
      </c>
    </row>
    <row r="31" spans="1:21" x14ac:dyDescent="0.2">
      <c r="B31" s="1" t="s">
        <v>31</v>
      </c>
      <c r="C31" s="37">
        <f t="shared" ref="C31:T31" si="10">IFERROR(C12/C$25*100,"--")</f>
        <v>2.7099108043215034</v>
      </c>
      <c r="D31" s="37">
        <f t="shared" si="10"/>
        <v>1.8931670718161326</v>
      </c>
      <c r="E31" s="37">
        <f t="shared" si="10"/>
        <v>2.6571682094417222</v>
      </c>
      <c r="F31" s="37">
        <f t="shared" si="10"/>
        <v>3.0435267970265172</v>
      </c>
      <c r="G31" s="37">
        <f t="shared" si="10"/>
        <v>3.6561314723625005</v>
      </c>
      <c r="H31" s="37">
        <f t="shared" si="10"/>
        <v>4.2812035542996663</v>
      </c>
      <c r="I31" s="37">
        <f t="shared" si="10"/>
        <v>6.2310138954590339</v>
      </c>
      <c r="J31" s="37">
        <f t="shared" si="10"/>
        <v>6.7619908628022394</v>
      </c>
      <c r="K31" s="37">
        <f t="shared" si="10"/>
        <v>5.6408815063911177</v>
      </c>
      <c r="L31" s="37">
        <f t="shared" si="10"/>
        <v>4.6191109109500328</v>
      </c>
      <c r="M31" s="37">
        <f t="shared" si="10"/>
        <v>3.6700952544149366</v>
      </c>
      <c r="N31" s="37">
        <f t="shared" si="10"/>
        <v>3.9287721509095994</v>
      </c>
      <c r="O31" s="37">
        <f t="shared" si="10"/>
        <v>4.7248382025989413</v>
      </c>
      <c r="P31" s="37">
        <f t="shared" si="10"/>
        <v>4.7211609416510401</v>
      </c>
      <c r="Q31" s="37">
        <f t="shared" si="10"/>
        <v>4.5676039406725089</v>
      </c>
      <c r="R31" s="37">
        <f t="shared" si="10"/>
        <v>4.6539166169387833</v>
      </c>
      <c r="S31" s="37">
        <f t="shared" si="10"/>
        <v>4.2382518090050834</v>
      </c>
      <c r="T31" s="37">
        <f t="shared" si="10"/>
        <v>4.4165628684427816</v>
      </c>
      <c r="U31" s="37">
        <f t="shared" ref="U31" si="11">U12/U$25*100</f>
        <v>4.5185778558163339</v>
      </c>
    </row>
    <row r="32" spans="1:21" x14ac:dyDescent="0.2">
      <c r="B32" s="1" t="s">
        <v>36</v>
      </c>
      <c r="C32" s="37">
        <f t="shared" ref="C32:T32" si="12">IFERROR(C13/C$25*100,"--")</f>
        <v>9.365841390541604</v>
      </c>
      <c r="D32" s="37">
        <f t="shared" si="12"/>
        <v>4.9235919098885859</v>
      </c>
      <c r="E32" s="37">
        <f t="shared" si="12"/>
        <v>4.6004234529515662</v>
      </c>
      <c r="F32" s="37">
        <f t="shared" si="12"/>
        <v>4.7750046572068578</v>
      </c>
      <c r="G32" s="37">
        <f t="shared" si="12"/>
        <v>2.6556680578619165</v>
      </c>
      <c r="H32" s="37">
        <f t="shared" si="12"/>
        <v>3.6086221743996005</v>
      </c>
      <c r="I32" s="37">
        <f t="shared" si="12"/>
        <v>4.4356045557277852</v>
      </c>
      <c r="J32" s="37">
        <f t="shared" si="12"/>
        <v>4.3218610294496198</v>
      </c>
      <c r="K32" s="37">
        <f t="shared" si="12"/>
        <v>5.0571949743640117</v>
      </c>
      <c r="L32" s="37">
        <f t="shared" si="12"/>
        <v>3.7300092580951816</v>
      </c>
      <c r="M32" s="37">
        <f t="shared" si="12"/>
        <v>4.2751691639330396</v>
      </c>
      <c r="N32" s="37">
        <f t="shared" si="12"/>
        <v>5.2810480615311297</v>
      </c>
      <c r="O32" s="37">
        <f t="shared" si="12"/>
        <v>5.3431519928443185</v>
      </c>
      <c r="P32" s="37">
        <f t="shared" si="12"/>
        <v>5.3383581991307212</v>
      </c>
      <c r="Q32" s="37">
        <f t="shared" si="12"/>
        <v>5.7633034592453196</v>
      </c>
      <c r="R32" s="37">
        <f t="shared" si="12"/>
        <v>6.3268278366258537</v>
      </c>
      <c r="S32" s="37">
        <f t="shared" si="12"/>
        <v>6.7244376976354268</v>
      </c>
      <c r="T32" s="37">
        <f t="shared" si="12"/>
        <v>7.1069468252671655</v>
      </c>
      <c r="U32" s="37">
        <f t="shared" ref="U32" si="13">U13/U$25*100</f>
        <v>5.1055022704441049</v>
      </c>
    </row>
    <row r="33" spans="1:21" x14ac:dyDescent="0.2">
      <c r="B33" s="1" t="s">
        <v>44</v>
      </c>
      <c r="C33" s="37">
        <f t="shared" ref="C33:T33" si="14">IFERROR(C14/C$25*100,"--")</f>
        <v>5.3497364462017895E-2</v>
      </c>
      <c r="D33" s="37">
        <f t="shared" si="14"/>
        <v>0.13352576988407214</v>
      </c>
      <c r="E33" s="37">
        <f t="shared" si="14"/>
        <v>0.22528492752796836</v>
      </c>
      <c r="F33" s="37">
        <f t="shared" si="14"/>
        <v>0.1372699925240034</v>
      </c>
      <c r="G33" s="37">
        <f t="shared" si="14"/>
        <v>0.16380967847280564</v>
      </c>
      <c r="H33" s="37">
        <f t="shared" si="14"/>
        <v>0.26214751032624617</v>
      </c>
      <c r="I33" s="37">
        <f t="shared" si="14"/>
        <v>0.31205855625274531</v>
      </c>
      <c r="J33" s="37">
        <f t="shared" si="14"/>
        <v>0.37143979908826708</v>
      </c>
      <c r="K33" s="37">
        <f t="shared" si="14"/>
        <v>0.39233831991134438</v>
      </c>
      <c r="L33" s="37">
        <f t="shared" si="14"/>
        <v>0.62718881783405123</v>
      </c>
      <c r="M33" s="37">
        <f t="shared" si="14"/>
        <v>1.0112393287865269</v>
      </c>
      <c r="N33" s="37">
        <f t="shared" si="14"/>
        <v>1.1966066365636689</v>
      </c>
      <c r="O33" s="37">
        <f t="shared" si="14"/>
        <v>1.8727984790680237</v>
      </c>
      <c r="P33" s="37">
        <f t="shared" si="14"/>
        <v>1.8714463893681539</v>
      </c>
      <c r="Q33" s="37">
        <f t="shared" si="14"/>
        <v>2.1889754206937888</v>
      </c>
      <c r="R33" s="37">
        <f t="shared" si="14"/>
        <v>1.9232729765255272</v>
      </c>
      <c r="S33" s="37">
        <f t="shared" si="14"/>
        <v>2.2115027405931498</v>
      </c>
      <c r="T33" s="37">
        <f t="shared" si="14"/>
        <v>2.5149214012016015</v>
      </c>
      <c r="U33" s="37">
        <f t="shared" ref="U33" si="15">U14/U$25*100</f>
        <v>1.3447191413442523</v>
      </c>
    </row>
    <row r="34" spans="1:21" x14ac:dyDescent="0.2">
      <c r="C34" s="37">
        <f t="shared" ref="C34:T34" si="16">IFERROR(C15/C$25*100,"--")</f>
        <v>1.2421858315678196</v>
      </c>
      <c r="D34" s="37">
        <f t="shared" si="16"/>
        <v>3.9709190167272612</v>
      </c>
      <c r="E34" s="37">
        <f t="shared" si="16"/>
        <v>4.3684591069537326</v>
      </c>
      <c r="F34" s="37">
        <f t="shared" si="16"/>
        <v>2.8747915615955364</v>
      </c>
      <c r="G34" s="37">
        <f t="shared" si="16"/>
        <v>3.0018563628851962</v>
      </c>
      <c r="H34" s="37">
        <f t="shared" si="16"/>
        <v>1.7530482572883521</v>
      </c>
      <c r="I34" s="37">
        <f t="shared" si="16"/>
        <v>3.4042606943505742</v>
      </c>
      <c r="J34" s="37">
        <f t="shared" si="16"/>
        <v>3.3486723987788438</v>
      </c>
      <c r="K34" s="37">
        <f t="shared" si="16"/>
        <v>4.0628480507972418</v>
      </c>
      <c r="L34" s="37">
        <f t="shared" si="16"/>
        <v>2.1974739951575892</v>
      </c>
      <c r="M34" s="37">
        <f t="shared" si="16"/>
        <v>2.4910009935624786</v>
      </c>
      <c r="N34" s="37">
        <f t="shared" si="16"/>
        <v>3.2824428460207611</v>
      </c>
      <c r="O34" s="37" t="str">
        <f t="shared" si="16"/>
        <v>--</v>
      </c>
      <c r="P34" s="37">
        <f t="shared" si="16"/>
        <v>4.3368360439705196</v>
      </c>
      <c r="Q34" s="37">
        <f t="shared" si="16"/>
        <v>4.4398577603465323</v>
      </c>
      <c r="R34" s="37">
        <f t="shared" si="16"/>
        <v>4.0343097356063122</v>
      </c>
      <c r="S34" s="37">
        <f t="shared" si="16"/>
        <v>4.4476620138435088</v>
      </c>
      <c r="T34" s="37">
        <f t="shared" si="16"/>
        <v>4.5874088018591097</v>
      </c>
      <c r="U34" s="37">
        <f t="shared" ref="U34" si="17">U15/U$25*100</f>
        <v>3.5414479479153256</v>
      </c>
    </row>
    <row r="35" spans="1:21" x14ac:dyDescent="0.2">
      <c r="C35" s="37">
        <f t="shared" ref="C35:T35" si="18">IFERROR(C16/C$25*100,"--")</f>
        <v>0</v>
      </c>
      <c r="D35" s="37">
        <f t="shared" si="18"/>
        <v>0.67606884851091009</v>
      </c>
      <c r="E35" s="37">
        <f t="shared" si="18"/>
        <v>0.46281374947458231</v>
      </c>
      <c r="F35" s="37">
        <f t="shared" si="18"/>
        <v>0.3701188015897065</v>
      </c>
      <c r="G35" s="37">
        <f t="shared" si="18"/>
        <v>0.1548428220298006</v>
      </c>
      <c r="H35" s="37">
        <f t="shared" si="18"/>
        <v>6.9971037594901517E-2</v>
      </c>
      <c r="I35" s="37">
        <f t="shared" si="18"/>
        <v>0.13174373811993492</v>
      </c>
      <c r="J35" s="37">
        <f t="shared" si="18"/>
        <v>0.11465728635481655</v>
      </c>
      <c r="K35" s="37">
        <f t="shared" si="18"/>
        <v>0.14123457631215974</v>
      </c>
      <c r="L35" s="37">
        <f t="shared" si="18"/>
        <v>4.9849445451343594E-2</v>
      </c>
      <c r="M35" s="37">
        <f t="shared" si="18"/>
        <v>6.7858718209409238E-2</v>
      </c>
      <c r="N35" s="37">
        <f t="shared" si="18"/>
        <v>9.0348315718453739E-2</v>
      </c>
      <c r="O35" s="37" t="str">
        <f t="shared" si="18"/>
        <v>--</v>
      </c>
      <c r="P35" s="37">
        <f t="shared" si="18"/>
        <v>9.2555565171856993E-2</v>
      </c>
      <c r="Q35" s="37">
        <f t="shared" si="18"/>
        <v>8.54176430835272E-2</v>
      </c>
      <c r="R35" s="37">
        <f t="shared" si="18"/>
        <v>6.2399638295907063E-2</v>
      </c>
      <c r="S35" s="37">
        <f t="shared" si="18"/>
        <v>7.9806779022111751E-2</v>
      </c>
      <c r="T35" s="37">
        <f t="shared" si="18"/>
        <v>8.0441585526975376E-2</v>
      </c>
      <c r="U35" s="37">
        <f t="shared" ref="U35" si="19">U16/U$25*100</f>
        <v>9.0314370126220941E-2</v>
      </c>
    </row>
    <row r="36" spans="1:21" x14ac:dyDescent="0.2">
      <c r="C36" s="37">
        <f t="shared" ref="C36:T36" si="20">IFERROR(C17/C$25*100,"--")</f>
        <v>0</v>
      </c>
      <c r="D36" s="37">
        <f t="shared" si="20"/>
        <v>0</v>
      </c>
      <c r="E36" s="37">
        <f t="shared" si="20"/>
        <v>2.0822212698719311E-2</v>
      </c>
      <c r="F36" s="37">
        <f t="shared" si="20"/>
        <v>1.60473542696189E-2</v>
      </c>
      <c r="G36" s="37">
        <f t="shared" si="20"/>
        <v>3.4506738733843169E-2</v>
      </c>
      <c r="H36" s="37">
        <f t="shared" si="20"/>
        <v>9.733597342324889E-3</v>
      </c>
      <c r="I36" s="37">
        <f t="shared" si="20"/>
        <v>5.7011249786857038E-3</v>
      </c>
      <c r="J36" s="37">
        <f t="shared" si="20"/>
        <v>1.5450238700779424E-2</v>
      </c>
      <c r="K36" s="37">
        <f t="shared" si="20"/>
        <v>1.8318171886223117E-2</v>
      </c>
      <c r="L36" s="37">
        <f t="shared" si="20"/>
        <v>2.4800887962595376E-3</v>
      </c>
      <c r="M36" s="37">
        <f t="shared" si="20"/>
        <v>5.3892887341134964E-3</v>
      </c>
      <c r="N36" s="37">
        <f t="shared" si="20"/>
        <v>1.1029205358968912E-2</v>
      </c>
      <c r="O36" s="37" t="str">
        <f t="shared" si="20"/>
        <v>--</v>
      </c>
      <c r="P36" s="37">
        <f t="shared" si="20"/>
        <v>6.6352553172630913E-3</v>
      </c>
      <c r="Q36" s="37">
        <f t="shared" si="20"/>
        <v>7.2126685447900761E-3</v>
      </c>
      <c r="R36" s="37">
        <f t="shared" si="20"/>
        <v>8.8047626908072073E-3</v>
      </c>
      <c r="S36" s="37">
        <f t="shared" si="20"/>
        <v>1.1244649299716379E-2</v>
      </c>
      <c r="T36" s="37">
        <f t="shared" si="20"/>
        <v>1.1291554666653391E-2</v>
      </c>
      <c r="U36" s="37">
        <f t="shared" ref="U36" si="21">U17/U$25*100</f>
        <v>8.6550609274565413E-3</v>
      </c>
    </row>
    <row r="37" spans="1:21" x14ac:dyDescent="0.2">
      <c r="C37" s="37">
        <f t="shared" ref="C37:T37" si="22">IFERROR(C18/C$25*100,"--")</f>
        <v>0</v>
      </c>
      <c r="D37" s="37">
        <f t="shared" si="22"/>
        <v>3.0217786109073577E-2</v>
      </c>
      <c r="E37" s="37">
        <f t="shared" si="22"/>
        <v>4.2995664076400125E-2</v>
      </c>
      <c r="F37" s="37">
        <f t="shared" si="22"/>
        <v>7.7906944638130651E-2</v>
      </c>
      <c r="G37" s="37">
        <f t="shared" si="22"/>
        <v>1.824219564133818E-2</v>
      </c>
      <c r="H37" s="37">
        <f t="shared" si="22"/>
        <v>8.5817069578354201E-3</v>
      </c>
      <c r="I37" s="37">
        <f t="shared" si="22"/>
        <v>5.8006571261762403E-2</v>
      </c>
      <c r="J37" s="37">
        <f t="shared" si="22"/>
        <v>0.10134028249366017</v>
      </c>
      <c r="K37" s="37">
        <f t="shared" si="22"/>
        <v>9.7707929887071943E-2</v>
      </c>
      <c r="L37" s="37">
        <f t="shared" si="22"/>
        <v>2.8237836534594003E-2</v>
      </c>
      <c r="M37" s="37">
        <f t="shared" si="22"/>
        <v>2.1011576373072459E-2</v>
      </c>
      <c r="N37" s="37">
        <f t="shared" si="22"/>
        <v>2.9683688816421742E-2</v>
      </c>
      <c r="O37" s="37" t="str">
        <f t="shared" si="22"/>
        <v>--</v>
      </c>
      <c r="P37" s="37">
        <f t="shared" si="22"/>
        <v>1.6564332398575132E-2</v>
      </c>
      <c r="Q37" s="37">
        <f t="shared" si="22"/>
        <v>1.8758849814362284E-2</v>
      </c>
      <c r="R37" s="37">
        <f t="shared" si="22"/>
        <v>2.0098436121879216E-2</v>
      </c>
      <c r="S37" s="37">
        <f t="shared" si="22"/>
        <v>2.6417972089588029E-2</v>
      </c>
      <c r="T37" s="37">
        <f t="shared" si="22"/>
        <v>2.6798144657838162E-2</v>
      </c>
      <c r="U37" s="37">
        <f t="shared" ref="U37" si="23">U18/U$25*100</f>
        <v>2.8957993737279759E-2</v>
      </c>
    </row>
    <row r="38" spans="1:21" x14ac:dyDescent="0.2">
      <c r="C38" s="37">
        <f t="shared" ref="C38:T38" si="24">IFERROR(C19/C$25*100,"--")</f>
        <v>0</v>
      </c>
      <c r="D38" s="37">
        <f t="shared" si="24"/>
        <v>0</v>
      </c>
      <c r="E38" s="37">
        <f t="shared" si="24"/>
        <v>0</v>
      </c>
      <c r="F38" s="37">
        <f t="shared" si="24"/>
        <v>9.234725672166889E-3</v>
      </c>
      <c r="G38" s="37">
        <f t="shared" si="24"/>
        <v>1.9719291266431377E-2</v>
      </c>
      <c r="H38" s="37">
        <f t="shared" si="24"/>
        <v>2.0800149383868538E-2</v>
      </c>
      <c r="I38" s="37">
        <f t="shared" si="24"/>
        <v>4.9579516107563615E-2</v>
      </c>
      <c r="J38" s="37">
        <f t="shared" si="24"/>
        <v>0.11918168968034111</v>
      </c>
      <c r="K38" s="37">
        <f t="shared" si="24"/>
        <v>7.5899597151170992E-2</v>
      </c>
      <c r="L38" s="37">
        <f t="shared" si="24"/>
        <v>3.6434451603877642E-2</v>
      </c>
      <c r="M38" s="37">
        <f t="shared" si="24"/>
        <v>7.8327534119711287E-2</v>
      </c>
      <c r="N38" s="37">
        <f t="shared" si="24"/>
        <v>7.4456558681197174E-2</v>
      </c>
      <c r="O38" s="37" t="str">
        <f t="shared" si="24"/>
        <v>--</v>
      </c>
      <c r="P38" s="37">
        <f t="shared" si="24"/>
        <v>7.5565637845280573E-2</v>
      </c>
      <c r="Q38" s="37">
        <f t="shared" si="24"/>
        <v>9.8163060387408366E-2</v>
      </c>
      <c r="R38" s="37">
        <f t="shared" si="24"/>
        <v>7.8638101547719427E-2</v>
      </c>
      <c r="S38" s="37">
        <f t="shared" si="24"/>
        <v>3.6538195669457124E-2</v>
      </c>
      <c r="T38" s="37">
        <f t="shared" si="24"/>
        <v>0.11468884737348096</v>
      </c>
      <c r="U38" s="37">
        <f t="shared" ref="U38" si="25">U19/U$25*100</f>
        <v>7.3257424068447277E-2</v>
      </c>
    </row>
    <row r="39" spans="1:21" x14ac:dyDescent="0.2">
      <c r="C39" s="37">
        <f t="shared" ref="C39:T39" si="26">IFERROR(C20/C$25*100,"--")</f>
        <v>0</v>
      </c>
      <c r="D39" s="37">
        <f t="shared" si="26"/>
        <v>3.8878341775626692E-2</v>
      </c>
      <c r="E39" s="37">
        <f t="shared" si="26"/>
        <v>3.1672215702324986E-2</v>
      </c>
      <c r="F39" s="37">
        <f t="shared" si="26"/>
        <v>3.326626256441013E-3</v>
      </c>
      <c r="G39" s="37">
        <f t="shared" si="26"/>
        <v>7.1892003136377154E-3</v>
      </c>
      <c r="H39" s="37">
        <f t="shared" si="26"/>
        <v>3.4467724294680521E-3</v>
      </c>
      <c r="I39" s="37">
        <f t="shared" si="26"/>
        <v>8.2691586060855207E-3</v>
      </c>
      <c r="J39" s="37">
        <f t="shared" si="26"/>
        <v>3.1419135320891606E-2</v>
      </c>
      <c r="K39" s="37">
        <f t="shared" si="26"/>
        <v>2.610628183028061E-2</v>
      </c>
      <c r="L39" s="37">
        <f t="shared" si="26"/>
        <v>5.0003149170975885E-3</v>
      </c>
      <c r="M39" s="37">
        <f t="shared" si="26"/>
        <v>1.0333428222509303E-2</v>
      </c>
      <c r="N39" s="37">
        <f t="shared" si="26"/>
        <v>1.3034368841707535E-2</v>
      </c>
      <c r="O39" s="37" t="str">
        <f t="shared" si="26"/>
        <v>--</v>
      </c>
      <c r="P39" s="37">
        <f t="shared" si="26"/>
        <v>1.1896154550832642E-2</v>
      </c>
      <c r="Q39" s="37">
        <f t="shared" si="26"/>
        <v>5.1937784678840922E-3</v>
      </c>
      <c r="R39" s="37">
        <f t="shared" si="26"/>
        <v>1.3234801845070596E-2</v>
      </c>
      <c r="S39" s="37">
        <f t="shared" si="26"/>
        <v>1.7761311643567375E-2</v>
      </c>
      <c r="T39" s="37">
        <f t="shared" si="26"/>
        <v>3.0595974518120832E-2</v>
      </c>
      <c r="U39" s="37">
        <f t="shared" ref="U39" si="27">U20/U$25*100</f>
        <v>1.1473789655336623E-2</v>
      </c>
    </row>
    <row r="40" spans="1:21" x14ac:dyDescent="0.2">
      <c r="C40" s="37">
        <f t="shared" ref="C40:T40" si="28">IFERROR(C21/C$25*100,"--")</f>
        <v>0</v>
      </c>
      <c r="D40" s="37">
        <f t="shared" si="28"/>
        <v>6.5888590487042806E-2</v>
      </c>
      <c r="E40" s="37">
        <f t="shared" si="28"/>
        <v>0.18801155452383705</v>
      </c>
      <c r="F40" s="37">
        <f t="shared" si="28"/>
        <v>0.19703078160338636</v>
      </c>
      <c r="G40" s="37">
        <f t="shared" si="28"/>
        <v>0.13806737458360749</v>
      </c>
      <c r="H40" s="37">
        <f t="shared" si="28"/>
        <v>4.0974545439768181E-2</v>
      </c>
      <c r="I40" s="37">
        <f t="shared" si="28"/>
        <v>8.9681417849719433E-2</v>
      </c>
      <c r="J40" s="37">
        <f t="shared" si="28"/>
        <v>0.11236525156295099</v>
      </c>
      <c r="K40" s="37">
        <f t="shared" si="28"/>
        <v>0.17096241863551678</v>
      </c>
      <c r="L40" s="37">
        <f t="shared" si="28"/>
        <v>8.6941891737743054E-2</v>
      </c>
      <c r="M40" s="37">
        <f t="shared" si="28"/>
        <v>7.5636119602068633E-2</v>
      </c>
      <c r="N40" s="37">
        <f t="shared" si="28"/>
        <v>7.7319959814215383E-2</v>
      </c>
      <c r="O40" s="37" t="str">
        <f t="shared" si="28"/>
        <v>--</v>
      </c>
      <c r="P40" s="37">
        <f t="shared" si="28"/>
        <v>0.10936725349284067</v>
      </c>
      <c r="Q40" s="37">
        <f t="shared" si="28"/>
        <v>0.10362753263347012</v>
      </c>
      <c r="R40" s="37">
        <f t="shared" si="28"/>
        <v>9.315293131961852E-2</v>
      </c>
      <c r="S40" s="37">
        <f t="shared" si="28"/>
        <v>8.7739680895883063E-2</v>
      </c>
      <c r="T40" s="37">
        <f t="shared" si="28"/>
        <v>8.340464949098049E-2</v>
      </c>
      <c r="U40" s="37">
        <f t="shared" ref="U40" si="29">U21/U$25*100</f>
        <v>9.6041374677651059E-2</v>
      </c>
    </row>
    <row r="41" spans="1:21" x14ac:dyDescent="0.2">
      <c r="C41" s="37">
        <f t="shared" ref="C41:T41" si="30">IFERROR(C22/C$25*100,"--")</f>
        <v>0</v>
      </c>
      <c r="D41" s="37">
        <f t="shared" si="30"/>
        <v>0.81105356688265329</v>
      </c>
      <c r="E41" s="37">
        <f t="shared" si="30"/>
        <v>0.74631539647586376</v>
      </c>
      <c r="F41" s="37">
        <f t="shared" si="30"/>
        <v>0.67366523402945022</v>
      </c>
      <c r="G41" s="37">
        <f t="shared" si="30"/>
        <v>0.3725676225686585</v>
      </c>
      <c r="H41" s="37">
        <f t="shared" si="30"/>
        <v>0.15350780914816661</v>
      </c>
      <c r="I41" s="37">
        <f t="shared" si="30"/>
        <v>0.34298152692375161</v>
      </c>
      <c r="J41" s="37">
        <f t="shared" si="30"/>
        <v>0.49441388411343989</v>
      </c>
      <c r="K41" s="37">
        <f t="shared" si="30"/>
        <v>0.53022897570242322</v>
      </c>
      <c r="L41" s="37">
        <f t="shared" si="30"/>
        <v>0.20894402904091544</v>
      </c>
      <c r="M41" s="37">
        <f t="shared" si="30"/>
        <v>0.25855666526088439</v>
      </c>
      <c r="N41" s="37">
        <f t="shared" si="30"/>
        <v>0.29587209723096447</v>
      </c>
      <c r="O41" s="37" t="str">
        <f t="shared" si="30"/>
        <v>--</v>
      </c>
      <c r="P41" s="37">
        <f t="shared" si="30"/>
        <v>0.31258419877664911</v>
      </c>
      <c r="Q41" s="37">
        <f t="shared" si="30"/>
        <v>0.31837353293144216</v>
      </c>
      <c r="R41" s="37">
        <f t="shared" si="30"/>
        <v>0.27632867182100201</v>
      </c>
      <c r="S41" s="37">
        <f t="shared" si="30"/>
        <v>0.25950858862032372</v>
      </c>
      <c r="T41" s="37">
        <f t="shared" si="30"/>
        <v>0.34722075623404924</v>
      </c>
      <c r="U41" s="37">
        <f t="shared" ref="U41" si="31">U22/U$25*100</f>
        <v>0.30870001319239221</v>
      </c>
    </row>
    <row r="42" spans="1:21" x14ac:dyDescent="0.2">
      <c r="B42" s="35" t="s">
        <v>79</v>
      </c>
      <c r="C42" s="37">
        <f t="shared" ref="C42:T42" si="32">IFERROR(C23/C$25*100,"--")</f>
        <v>61.372102380529761</v>
      </c>
      <c r="D42" s="37">
        <f t="shared" si="32"/>
        <v>61.349051030768599</v>
      </c>
      <c r="E42" s="37">
        <f t="shared" si="32"/>
        <v>62.183946851142139</v>
      </c>
      <c r="F42" s="37">
        <f t="shared" si="32"/>
        <v>62.43138352771274</v>
      </c>
      <c r="G42" s="37">
        <f t="shared" si="32"/>
        <v>59.606580398278496</v>
      </c>
      <c r="H42" s="37">
        <f t="shared" si="32"/>
        <v>62.865890225147922</v>
      </c>
      <c r="I42" s="37">
        <f t="shared" si="32"/>
        <v>63.865853170217711</v>
      </c>
      <c r="J42" s="37">
        <f t="shared" si="32"/>
        <v>64.587995158416689</v>
      </c>
      <c r="K42" s="37">
        <f t="shared" si="32"/>
        <v>65.141606332768191</v>
      </c>
      <c r="L42" s="37">
        <f t="shared" si="32"/>
        <v>63.881040931883895</v>
      </c>
      <c r="M42" s="37">
        <f t="shared" si="32"/>
        <v>63.026397095682981</v>
      </c>
      <c r="N42" s="37">
        <f t="shared" si="32"/>
        <v>59.1658311239363</v>
      </c>
      <c r="O42" s="37">
        <f t="shared" si="32"/>
        <v>59.817003265588895</v>
      </c>
      <c r="P42" s="37">
        <f t="shared" si="32"/>
        <v>59.678012651290025</v>
      </c>
      <c r="Q42" s="37">
        <f t="shared" si="32"/>
        <v>60.697683957560969</v>
      </c>
      <c r="R42" s="37">
        <f t="shared" si="32"/>
        <v>62.079383825000058</v>
      </c>
      <c r="S42" s="37">
        <f t="shared" si="32"/>
        <v>59.366087868627929</v>
      </c>
      <c r="T42" s="37">
        <f t="shared" si="32"/>
        <v>58.646671766644552</v>
      </c>
      <c r="U42" s="37">
        <f t="shared" ref="U42" si="33">U23/U$25*100</f>
        <v>61.616375784556531</v>
      </c>
    </row>
    <row r="43" spans="1:21" x14ac:dyDescent="0.2">
      <c r="B43" s="35" t="s">
        <v>80</v>
      </c>
      <c r="C43" s="37">
        <f t="shared" ref="C43:T43" si="34">IFERROR(C24/C$25*100,"--")</f>
        <v>38.627897619470239</v>
      </c>
      <c r="D43" s="37">
        <f t="shared" si="34"/>
        <v>38.650948969231393</v>
      </c>
      <c r="E43" s="37">
        <f t="shared" si="34"/>
        <v>37.816053148857861</v>
      </c>
      <c r="F43" s="37">
        <f t="shared" si="34"/>
        <v>37.56861647228726</v>
      </c>
      <c r="G43" s="37">
        <f t="shared" si="34"/>
        <v>40.393419601721511</v>
      </c>
      <c r="H43" s="37">
        <f t="shared" si="34"/>
        <v>37.134109774852078</v>
      </c>
      <c r="I43" s="37">
        <f t="shared" si="34"/>
        <v>36.134146829782296</v>
      </c>
      <c r="J43" s="37">
        <f t="shared" si="34"/>
        <v>35.412004841583311</v>
      </c>
      <c r="K43" s="37">
        <f t="shared" si="34"/>
        <v>34.858393667231802</v>
      </c>
      <c r="L43" s="37">
        <f t="shared" si="34"/>
        <v>36.118959068116112</v>
      </c>
      <c r="M43" s="37">
        <f t="shared" si="34"/>
        <v>36.973602904317019</v>
      </c>
      <c r="N43" s="37">
        <f t="shared" si="34"/>
        <v>40.8341688760637</v>
      </c>
      <c r="O43" s="37">
        <f t="shared" si="34"/>
        <v>40.182996734411105</v>
      </c>
      <c r="P43" s="37">
        <f t="shared" si="34"/>
        <v>40.321987348709975</v>
      </c>
      <c r="Q43" s="37">
        <f t="shared" si="34"/>
        <v>39.302316042439031</v>
      </c>
      <c r="R43" s="37">
        <f t="shared" si="34"/>
        <v>37.920616174999935</v>
      </c>
      <c r="S43" s="37">
        <f t="shared" si="34"/>
        <v>40.633912131372078</v>
      </c>
      <c r="T43" s="37">
        <f t="shared" si="34"/>
        <v>41.353328233355441</v>
      </c>
      <c r="U43" s="37">
        <f t="shared" ref="U43" si="35">U24/U$25*100</f>
        <v>38.383624215443461</v>
      </c>
    </row>
    <row r="44" spans="1:21" x14ac:dyDescent="0.2">
      <c r="B44" s="35" t="s">
        <v>81</v>
      </c>
      <c r="C44" s="37">
        <f t="shared" ref="C44:T44" si="36">IFERROR(C25/C$25*100,"--")</f>
        <v>100</v>
      </c>
      <c r="D44" s="37">
        <f t="shared" si="36"/>
        <v>100</v>
      </c>
      <c r="E44" s="37">
        <f t="shared" si="36"/>
        <v>100</v>
      </c>
      <c r="F44" s="37">
        <f t="shared" si="36"/>
        <v>100</v>
      </c>
      <c r="G44" s="37">
        <f t="shared" si="36"/>
        <v>100</v>
      </c>
      <c r="H44" s="37">
        <f t="shared" si="36"/>
        <v>100</v>
      </c>
      <c r="I44" s="37">
        <f t="shared" si="36"/>
        <v>100</v>
      </c>
      <c r="J44" s="37">
        <f t="shared" si="36"/>
        <v>100</v>
      </c>
      <c r="K44" s="37">
        <f t="shared" si="36"/>
        <v>100</v>
      </c>
      <c r="L44" s="37">
        <f t="shared" si="36"/>
        <v>100</v>
      </c>
      <c r="M44" s="37">
        <f t="shared" si="36"/>
        <v>100</v>
      </c>
      <c r="N44" s="37">
        <f t="shared" si="36"/>
        <v>100</v>
      </c>
      <c r="O44" s="37">
        <f t="shared" si="36"/>
        <v>100</v>
      </c>
      <c r="P44" s="37">
        <f t="shared" si="36"/>
        <v>100</v>
      </c>
      <c r="Q44" s="37">
        <f t="shared" si="36"/>
        <v>100</v>
      </c>
      <c r="R44" s="37">
        <f t="shared" si="36"/>
        <v>100</v>
      </c>
      <c r="S44" s="37">
        <f t="shared" si="36"/>
        <v>100</v>
      </c>
      <c r="T44" s="37">
        <f t="shared" si="36"/>
        <v>100</v>
      </c>
      <c r="U44" s="37">
        <f t="shared" ref="U44" si="37">U25/U$25*100</f>
        <v>100</v>
      </c>
    </row>
    <row r="45" spans="1:21"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41</v>
      </c>
      <c r="C47" s="38" t="s">
        <v>28</v>
      </c>
      <c r="D47" s="38" t="s">
        <v>28</v>
      </c>
      <c r="E47" s="39">
        <f>IFERROR(IF(D9=0,"--",(E9/D9)*100-100),"--")</f>
        <v>-8.0956096853082755</v>
      </c>
      <c r="F47" s="39">
        <f t="shared" ref="F47:O47" si="38">IFERROR(IF(E9=0,"--",(F9/E9)*100-100),"--")</f>
        <v>24.021184725267759</v>
      </c>
      <c r="G47" s="39">
        <f t="shared" si="38"/>
        <v>85.392126156682423</v>
      </c>
      <c r="H47" s="39">
        <f t="shared" si="38"/>
        <v>196.0278261874987</v>
      </c>
      <c r="I47" s="39">
        <f t="shared" si="38"/>
        <v>-28.030757180213371</v>
      </c>
      <c r="J47" s="39">
        <f t="shared" si="38"/>
        <v>38.005825216864139</v>
      </c>
      <c r="K47" s="39">
        <f t="shared" si="38"/>
        <v>28.235362865294746</v>
      </c>
      <c r="L47" s="39">
        <f t="shared" si="38"/>
        <v>119.53863886707191</v>
      </c>
      <c r="M47" s="39">
        <f t="shared" si="38"/>
        <v>45.688033905879109</v>
      </c>
      <c r="N47" s="39">
        <f t="shared" si="38"/>
        <v>-16.237332025686783</v>
      </c>
      <c r="O47" s="39">
        <f t="shared" si="38"/>
        <v>-1.7719165229848812</v>
      </c>
      <c r="P47" s="39">
        <f>IF(N9=0,"--",(P9/N9)*100-100)</f>
        <v>-1.8000493634235966</v>
      </c>
      <c r="Q47" s="39">
        <f t="shared" ref="Q47:T51" si="39">IF(P9=0,"--",(Q9/P9)*100-100)</f>
        <v>10.207070576002181</v>
      </c>
      <c r="R47" s="39">
        <f t="shared" si="39"/>
        <v>11.827708237038223</v>
      </c>
      <c r="S47" s="39">
        <f t="shared" si="39"/>
        <v>-19.437655360548618</v>
      </c>
      <c r="T47" s="39">
        <f t="shared" si="39"/>
        <v>-14.485492885130313</v>
      </c>
      <c r="U47" s="39">
        <f>IFERROR(POWER(T9/C9,1/21)*100-100,"--")</f>
        <v>27.45789000325189</v>
      </c>
    </row>
    <row r="48" spans="1:21" x14ac:dyDescent="0.2">
      <c r="B48" s="1" t="s">
        <v>34</v>
      </c>
      <c r="C48" s="38" t="s">
        <v>28</v>
      </c>
      <c r="D48" s="38" t="s">
        <v>28</v>
      </c>
      <c r="E48" s="39">
        <f t="shared" ref="E48:O48" si="40">IFERROR(IF(D10=0,"--",(E10/D10)*100-100),"--")</f>
        <v>15.414982956080763</v>
      </c>
      <c r="F48" s="39">
        <f t="shared" si="40"/>
        <v>5.8828116374141075</v>
      </c>
      <c r="G48" s="39">
        <f t="shared" si="40"/>
        <v>127.14503482880426</v>
      </c>
      <c r="H48" s="39">
        <f t="shared" si="40"/>
        <v>175.30259577045996</v>
      </c>
      <c r="I48" s="39">
        <f t="shared" si="40"/>
        <v>-22.975404909500355</v>
      </c>
      <c r="J48" s="39">
        <f t="shared" si="40"/>
        <v>42.663750045924417</v>
      </c>
      <c r="K48" s="39">
        <f t="shared" si="40"/>
        <v>29.182727952512721</v>
      </c>
      <c r="L48" s="39">
        <f t="shared" si="40"/>
        <v>66.288153781159366</v>
      </c>
      <c r="M48" s="39">
        <f t="shared" si="40"/>
        <v>55.24182987753278</v>
      </c>
      <c r="N48" s="39">
        <f t="shared" si="40"/>
        <v>29.533427100096645</v>
      </c>
      <c r="O48" s="39">
        <f t="shared" si="40"/>
        <v>15.819876314900981</v>
      </c>
      <c r="P48" s="39">
        <f>IF(N10=0,"--",(P10/N10)*100-100)</f>
        <v>14.946922152135357</v>
      </c>
      <c r="Q48" s="39">
        <f t="shared" si="39"/>
        <v>-6.3786974784376866</v>
      </c>
      <c r="R48" s="39">
        <f t="shared" si="39"/>
        <v>9.2970998067913229</v>
      </c>
      <c r="S48" s="39">
        <f t="shared" si="39"/>
        <v>5.1261830720384722</v>
      </c>
      <c r="T48" s="39">
        <f t="shared" si="39"/>
        <v>6.1887815028125459</v>
      </c>
      <c r="U48" s="39">
        <f t="shared" ref="U48:U63" si="41">IFERROR(POWER(T10/C10,1/21)*100-100,"--")</f>
        <v>39.632853559368812</v>
      </c>
    </row>
    <row r="49" spans="1:21" x14ac:dyDescent="0.2">
      <c r="B49" s="1" t="s">
        <v>29</v>
      </c>
      <c r="C49" s="38" t="s">
        <v>28</v>
      </c>
      <c r="D49" s="38" t="s">
        <v>28</v>
      </c>
      <c r="E49" s="39">
        <f t="shared" ref="E49:O49" si="42">IFERROR(IF(D11=0,"--",(E11/D11)*100-100),"--")</f>
        <v>122.86772636490736</v>
      </c>
      <c r="F49" s="39">
        <f t="shared" si="42"/>
        <v>30.123772931327721</v>
      </c>
      <c r="G49" s="39">
        <f t="shared" si="42"/>
        <v>133.58580508940082</v>
      </c>
      <c r="H49" s="39">
        <f t="shared" si="42"/>
        <v>138.57911920694565</v>
      </c>
      <c r="I49" s="39">
        <f t="shared" si="42"/>
        <v>-41.045269424490257</v>
      </c>
      <c r="J49" s="39">
        <f t="shared" si="42"/>
        <v>10.593423201995705</v>
      </c>
      <c r="K49" s="39">
        <f t="shared" si="42"/>
        <v>12.95676812316151</v>
      </c>
      <c r="L49" s="39">
        <f t="shared" si="42"/>
        <v>48.096036191308258</v>
      </c>
      <c r="M49" s="39">
        <f t="shared" si="42"/>
        <v>65.606028889067687</v>
      </c>
      <c r="N49" s="39">
        <f t="shared" si="42"/>
        <v>15.400209888403936</v>
      </c>
      <c r="O49" s="39">
        <f t="shared" si="42"/>
        <v>3.2760146150475009</v>
      </c>
      <c r="P49" s="39">
        <f>IF(N11=0,"--",(P11/N11)*100-100)</f>
        <v>3.7493029059485536</v>
      </c>
      <c r="Q49" s="39">
        <f t="shared" si="39"/>
        <v>7.3841766042506123</v>
      </c>
      <c r="R49" s="39">
        <f t="shared" si="39"/>
        <v>-7.5901847170669328</v>
      </c>
      <c r="S49" s="39">
        <f t="shared" si="39"/>
        <v>-9.3208749206733899</v>
      </c>
      <c r="T49" s="39">
        <f t="shared" si="39"/>
        <v>10.401805426097141</v>
      </c>
      <c r="U49" s="39">
        <f t="shared" si="41"/>
        <v>29.141011880674029</v>
      </c>
    </row>
    <row r="50" spans="1:21" x14ac:dyDescent="0.2">
      <c r="B50" s="1" t="s">
        <v>31</v>
      </c>
      <c r="C50" s="38" t="s">
        <v>28</v>
      </c>
      <c r="D50" s="38" t="s">
        <v>28</v>
      </c>
      <c r="E50" s="39">
        <f t="shared" ref="E50:O50" si="43">IFERROR(IF(D12=0,"--",(E12/D12)*100-100),"--")</f>
        <v>68.393743308266181</v>
      </c>
      <c r="F50" s="39">
        <f t="shared" si="43"/>
        <v>39.780524873141445</v>
      </c>
      <c r="G50" s="39">
        <f t="shared" si="43"/>
        <v>159.68715233150914</v>
      </c>
      <c r="H50" s="39">
        <f t="shared" si="43"/>
        <v>206.35949782029189</v>
      </c>
      <c r="I50" s="39">
        <f t="shared" si="43"/>
        <v>3.5569689933047783</v>
      </c>
      <c r="J50" s="39">
        <f t="shared" si="43"/>
        <v>41.854184078626901</v>
      </c>
      <c r="K50" s="39">
        <f t="shared" si="43"/>
        <v>2.3343590524834212</v>
      </c>
      <c r="L50" s="39">
        <f t="shared" si="43"/>
        <v>51.607433002044701</v>
      </c>
      <c r="M50" s="39">
        <f t="shared" si="43"/>
        <v>22.343218595316159</v>
      </c>
      <c r="N50" s="39">
        <f t="shared" si="43"/>
        <v>21.090256423094729</v>
      </c>
      <c r="O50" s="39">
        <f t="shared" si="43"/>
        <v>28.962905706319106</v>
      </c>
      <c r="P50" s="39">
        <f>IF(N12=0,"--",(P12/N12)*100-100)</f>
        <v>28.955637172256218</v>
      </c>
      <c r="Q50" s="39">
        <f t="shared" si="39"/>
        <v>-0.81970690787900935</v>
      </c>
      <c r="R50" s="39">
        <f t="shared" si="39"/>
        <v>6.5275406481128897</v>
      </c>
      <c r="S50" s="39">
        <f t="shared" si="39"/>
        <v>-11.817768883758973</v>
      </c>
      <c r="T50" s="39">
        <f t="shared" si="39"/>
        <v>6.2538902050945211</v>
      </c>
      <c r="U50" s="39">
        <f t="shared" si="41"/>
        <v>34.492102689643446</v>
      </c>
    </row>
    <row r="51" spans="1:21" x14ac:dyDescent="0.2">
      <c r="B51" s="1" t="s">
        <v>36</v>
      </c>
      <c r="C51" s="38" t="s">
        <v>28</v>
      </c>
      <c r="D51" s="38" t="s">
        <v>28</v>
      </c>
      <c r="E51" s="39">
        <f t="shared" ref="E51:O51" si="44">IFERROR(IF(D13=0,"--",(E13/D13)*100-100),"--")</f>
        <v>12.101546725468793</v>
      </c>
      <c r="F51" s="39">
        <f t="shared" si="44"/>
        <v>26.667318142692537</v>
      </c>
      <c r="G51" s="39">
        <f t="shared" si="44"/>
        <v>20.228043575929149</v>
      </c>
      <c r="H51" s="39">
        <f t="shared" si="44"/>
        <v>255.51251975498491</v>
      </c>
      <c r="I51" s="39">
        <f t="shared" si="44"/>
        <v>-12.542331485939869</v>
      </c>
      <c r="J51" s="39">
        <f t="shared" si="44"/>
        <v>27.363289493354984</v>
      </c>
      <c r="K51" s="39">
        <f t="shared" si="44"/>
        <v>43.54496912561163</v>
      </c>
      <c r="L51" s="39">
        <f t="shared" si="44"/>
        <v>36.555530272569769</v>
      </c>
      <c r="M51" s="39">
        <f t="shared" si="44"/>
        <v>76.483598361400851</v>
      </c>
      <c r="N51" s="39">
        <f t="shared" si="44"/>
        <v>39.732203705072635</v>
      </c>
      <c r="O51" s="39">
        <f t="shared" si="44"/>
        <v>8.4955984894793204</v>
      </c>
      <c r="P51" s="39">
        <f>IF(N13=0,"--",(P13/N13)*100-100)</f>
        <v>8.4765738940785837</v>
      </c>
      <c r="Q51" s="39">
        <f t="shared" si="39"/>
        <v>10.674999862494403</v>
      </c>
      <c r="R51" s="39">
        <f t="shared" si="39"/>
        <v>14.77472773920168</v>
      </c>
      <c r="S51" s="39">
        <f t="shared" si="39"/>
        <v>2.9159961468461404</v>
      </c>
      <c r="T51" s="39">
        <f t="shared" si="39"/>
        <v>7.7641407882501881</v>
      </c>
      <c r="U51" s="39">
        <f t="shared" si="41"/>
        <v>29.684354820062396</v>
      </c>
    </row>
    <row r="52" spans="1:21" x14ac:dyDescent="0.2">
      <c r="B52" s="1" t="s">
        <v>44</v>
      </c>
      <c r="C52" s="38" t="s">
        <v>28</v>
      </c>
      <c r="D52" s="38" t="s">
        <v>28</v>
      </c>
      <c r="E52" s="39">
        <f t="shared" ref="E52:O52" si="45">IFERROR(IF(D14=0,"--",(E14/D14)*100-100),"--")</f>
        <v>102.42441430427434</v>
      </c>
      <c r="F52" s="39">
        <f t="shared" si="45"/>
        <v>-25.641253805492028</v>
      </c>
      <c r="G52" s="39">
        <f t="shared" si="45"/>
        <v>157.97031707112143</v>
      </c>
      <c r="H52" s="39">
        <f t="shared" si="45"/>
        <v>318.69083608950416</v>
      </c>
      <c r="I52" s="39">
        <f t="shared" si="45"/>
        <v>-15.301280310488025</v>
      </c>
      <c r="J52" s="39">
        <f t="shared" si="45"/>
        <v>55.588907434203321</v>
      </c>
      <c r="K52" s="39">
        <f t="shared" si="45"/>
        <v>29.57504510929715</v>
      </c>
      <c r="L52" s="39">
        <f t="shared" si="45"/>
        <v>195.96929613366086</v>
      </c>
      <c r="M52" s="39">
        <f t="shared" si="45"/>
        <v>148.26563062206239</v>
      </c>
      <c r="N52" s="39">
        <f t="shared" si="45"/>
        <v>33.852703672465623</v>
      </c>
      <c r="O52" s="39">
        <f t="shared" si="45"/>
        <v>67.831838538901081</v>
      </c>
      <c r="P52" s="39">
        <f t="shared" ref="P52:P60" si="46">IF(N14=0,"--",(P14/N14)*100-100)</f>
        <v>67.831838538901081</v>
      </c>
      <c r="Q52" s="39">
        <f t="shared" ref="Q52:Q60" si="47">IF(P14=0,"--",(Q14/P14)*100-100)</f>
        <v>19.908300716725165</v>
      </c>
      <c r="R52" s="39">
        <f t="shared" ref="R52:R60" si="48">IF(Q14=0,"--",(R14/Q14)*100-100)</f>
        <v>-8.1388693952372648</v>
      </c>
      <c r="S52" s="39">
        <f t="shared" ref="S52:S60" si="49">IF(R14=0,"--",(S14/R14)*100-100)</f>
        <v>11.342117654462157</v>
      </c>
      <c r="T52" s="39">
        <f t="shared" ref="T52:T60" si="50">IF(S14=0,"--",(T14/S14)*100-100)</f>
        <v>15.953567098096386</v>
      </c>
      <c r="U52" s="39">
        <f t="shared" si="41"/>
        <v>57.842363175069323</v>
      </c>
    </row>
    <row r="53" spans="1:21" x14ac:dyDescent="0.2">
      <c r="C53" s="38" t="s">
        <v>28</v>
      </c>
      <c r="D53" s="38" t="s">
        <v>28</v>
      </c>
      <c r="E53" s="39">
        <f t="shared" ref="E53:O53" si="51">IFERROR(IF(D15=0,"--",(E15/D15)*100-100),"--")</f>
        <v>31.987587244966363</v>
      </c>
      <c r="F53" s="39">
        <f t="shared" si="51"/>
        <v>-19.690546303818039</v>
      </c>
      <c r="G53" s="39">
        <f t="shared" si="51"/>
        <v>125.73002821805593</v>
      </c>
      <c r="H53" s="39">
        <f t="shared" si="51"/>
        <v>52.788701389479087</v>
      </c>
      <c r="I53" s="39">
        <f t="shared" si="51"/>
        <v>38.170531197940903</v>
      </c>
      <c r="J53" s="39">
        <f t="shared" si="51"/>
        <v>28.580805571804291</v>
      </c>
      <c r="K53" s="39">
        <f t="shared" si="51"/>
        <v>48.835658785526647</v>
      </c>
      <c r="L53" s="39">
        <f t="shared" si="51"/>
        <v>0.13876826646024654</v>
      </c>
      <c r="M53" s="39">
        <f t="shared" si="51"/>
        <v>74.546486943742792</v>
      </c>
      <c r="N53" s="39">
        <f t="shared" si="51"/>
        <v>49.057201939711916</v>
      </c>
      <c r="O53" s="39" t="str">
        <f t="shared" si="51"/>
        <v>--</v>
      </c>
      <c r="P53" s="39">
        <f t="shared" si="46"/>
        <v>41.783012488508319</v>
      </c>
      <c r="Q53" s="39">
        <f t="shared" si="47"/>
        <v>4.9498463296836661</v>
      </c>
      <c r="R53" s="39">
        <f t="shared" si="48"/>
        <v>-4.9981804547240785</v>
      </c>
      <c r="S53" s="39">
        <f t="shared" si="49"/>
        <v>6.7518630948309379</v>
      </c>
      <c r="T53" s="39">
        <f t="shared" si="50"/>
        <v>5.1678136259975389</v>
      </c>
      <c r="U53" s="39">
        <f t="shared" si="41"/>
        <v>39.834237734870015</v>
      </c>
    </row>
    <row r="54" spans="1:21" x14ac:dyDescent="0.2">
      <c r="C54" s="38" t="s">
        <v>28</v>
      </c>
      <c r="D54" s="38" t="s">
        <v>28</v>
      </c>
      <c r="E54" s="39">
        <f t="shared" ref="E54:O54" si="52">IFERROR(IF(D16=0,"--",(E16/D16)*100-100),"--")</f>
        <v>-17.868231781993998</v>
      </c>
      <c r="F54" s="39">
        <f t="shared" si="52"/>
        <v>-2.405918858990276</v>
      </c>
      <c r="G54" s="39">
        <f t="shared" si="52"/>
        <v>-9.5610065648820211</v>
      </c>
      <c r="H54" s="39">
        <f t="shared" si="52"/>
        <v>18.226412730234287</v>
      </c>
      <c r="I54" s="39">
        <f t="shared" si="52"/>
        <v>33.967099952485171</v>
      </c>
      <c r="J54" s="39">
        <f t="shared" si="52"/>
        <v>13.762196086704279</v>
      </c>
      <c r="K54" s="39">
        <f t="shared" si="52"/>
        <v>51.108344981212724</v>
      </c>
      <c r="L54" s="39">
        <f t="shared" si="52"/>
        <v>-34.652589757552974</v>
      </c>
      <c r="M54" s="39">
        <f t="shared" si="52"/>
        <v>109.60723855712428</v>
      </c>
      <c r="N54" s="39">
        <f t="shared" si="52"/>
        <v>50.606633632707087</v>
      </c>
      <c r="O54" s="39" t="str">
        <f t="shared" si="52"/>
        <v>--</v>
      </c>
      <c r="P54" s="39">
        <f t="shared" si="46"/>
        <v>9.9336999812610856</v>
      </c>
      <c r="Q54" s="39">
        <f t="shared" si="47"/>
        <v>-5.3913597549756958</v>
      </c>
      <c r="R54" s="39">
        <f t="shared" si="48"/>
        <v>-23.622360813310266</v>
      </c>
      <c r="S54" s="39">
        <f t="shared" si="49"/>
        <v>23.842763774972425</v>
      </c>
      <c r="T54" s="39">
        <f t="shared" si="50"/>
        <v>2.7751259462503413</v>
      </c>
      <c r="U54" s="39" t="str">
        <f t="shared" si="41"/>
        <v>--</v>
      </c>
    </row>
    <row r="55" spans="1:21" x14ac:dyDescent="0.2">
      <c r="C55" s="38" t="s">
        <v>28</v>
      </c>
      <c r="D55" s="38" t="s">
        <v>28</v>
      </c>
      <c r="E55" s="39" t="str">
        <f t="shared" ref="E55:O55" si="53">IFERROR(IF(D17=0,"--",(E17/D17)*100-100),"--")</f>
        <v>--</v>
      </c>
      <c r="F55" s="39">
        <f t="shared" si="53"/>
        <v>-5.9486255069851097</v>
      </c>
      <c r="G55" s="39">
        <f t="shared" si="53"/>
        <v>364.84296728666641</v>
      </c>
      <c r="H55" s="39">
        <f t="shared" si="53"/>
        <v>-26.19993627827651</v>
      </c>
      <c r="I55" s="39">
        <f t="shared" si="53"/>
        <v>-58.325185702495084</v>
      </c>
      <c r="J55" s="39">
        <f t="shared" si="53"/>
        <v>254.24271045976656</v>
      </c>
      <c r="K55" s="39">
        <f t="shared" si="53"/>
        <v>45.444067913233454</v>
      </c>
      <c r="L55" s="39">
        <f t="shared" si="53"/>
        <v>-74.933472105593069</v>
      </c>
      <c r="M55" s="39">
        <f t="shared" si="53"/>
        <v>234.59941492875345</v>
      </c>
      <c r="N55" s="39">
        <f t="shared" si="53"/>
        <v>131.49545230205172</v>
      </c>
      <c r="O55" s="39" t="str">
        <f t="shared" si="53"/>
        <v>--</v>
      </c>
      <c r="P55" s="39">
        <f t="shared" si="46"/>
        <v>-35.440258276733786</v>
      </c>
      <c r="Q55" s="39">
        <f t="shared" si="47"/>
        <v>11.43563445598177</v>
      </c>
      <c r="R55" s="39">
        <f t="shared" si="48"/>
        <v>27.630191906320249</v>
      </c>
      <c r="S55" s="39">
        <f t="shared" si="49"/>
        <v>23.663400492248087</v>
      </c>
      <c r="T55" s="39">
        <f t="shared" si="50"/>
        <v>2.3894016571310459</v>
      </c>
      <c r="U55" s="39" t="str">
        <f t="shared" si="41"/>
        <v>--</v>
      </c>
    </row>
    <row r="56" spans="1:21" x14ac:dyDescent="0.2">
      <c r="C56" s="38" t="s">
        <v>28</v>
      </c>
      <c r="D56" s="38" t="s">
        <v>28</v>
      </c>
      <c r="E56" s="39">
        <f t="shared" ref="E56:O56" si="54">IFERROR(IF(D18=0,"--",(E18/D18)*100-100),"--")</f>
        <v>70.709568162574101</v>
      </c>
      <c r="F56" s="39">
        <f t="shared" si="54"/>
        <v>121.12614578786554</v>
      </c>
      <c r="G56" s="39">
        <f t="shared" si="54"/>
        <v>-49.381796647884293</v>
      </c>
      <c r="H56" s="39">
        <f t="shared" si="54"/>
        <v>23.07896835947885</v>
      </c>
      <c r="I56" s="39">
        <f t="shared" si="54"/>
        <v>380.93900770504791</v>
      </c>
      <c r="J56" s="39">
        <f t="shared" si="54"/>
        <v>128.36587410912136</v>
      </c>
      <c r="K56" s="39">
        <f t="shared" si="54"/>
        <v>18.276040676365881</v>
      </c>
      <c r="L56" s="39">
        <f t="shared" si="54"/>
        <v>-46.492989304629042</v>
      </c>
      <c r="M56" s="39">
        <f t="shared" si="54"/>
        <v>14.574553169975673</v>
      </c>
      <c r="N56" s="39">
        <f t="shared" si="54"/>
        <v>59.804471193318903</v>
      </c>
      <c r="O56" s="39" t="str">
        <f t="shared" si="54"/>
        <v>--</v>
      </c>
      <c r="P56" s="39">
        <f t="shared" si="46"/>
        <v>-40.116877796613629</v>
      </c>
      <c r="Q56" s="39">
        <f t="shared" si="47"/>
        <v>16.096204942909736</v>
      </c>
      <c r="R56" s="39">
        <f t="shared" si="48"/>
        <v>12.017996637024936</v>
      </c>
      <c r="S56" s="39">
        <f t="shared" si="49"/>
        <v>27.277060252728973</v>
      </c>
      <c r="T56" s="39">
        <f t="shared" si="50"/>
        <v>3.431406128693439</v>
      </c>
      <c r="U56" s="39" t="str">
        <f t="shared" si="41"/>
        <v>--</v>
      </c>
    </row>
    <row r="57" spans="1:21" x14ac:dyDescent="0.2">
      <c r="C57" s="38" t="s">
        <v>28</v>
      </c>
      <c r="D57" s="38" t="s">
        <v>28</v>
      </c>
      <c r="E57" s="39" t="str">
        <f t="shared" ref="E57:O57" si="55">IFERROR(IF(D19=0,"--",(E19/D19)*100-100),"--")</f>
        <v>--</v>
      </c>
      <c r="F57" s="39" t="str">
        <f t="shared" si="55"/>
        <v>--</v>
      </c>
      <c r="G57" s="39">
        <f t="shared" si="55"/>
        <v>361.60775111649389</v>
      </c>
      <c r="H57" s="39">
        <f t="shared" si="55"/>
        <v>175.97035239328994</v>
      </c>
      <c r="I57" s="39">
        <f t="shared" si="55"/>
        <v>69.598621468255146</v>
      </c>
      <c r="J57" s="39">
        <f t="shared" si="55"/>
        <v>214.21979777595595</v>
      </c>
      <c r="K57" s="39">
        <f t="shared" si="55"/>
        <v>-21.876982600502856</v>
      </c>
      <c r="L57" s="39">
        <f t="shared" si="55"/>
        <v>-11.12454292964614</v>
      </c>
      <c r="M57" s="39">
        <f t="shared" si="55"/>
        <v>231.02681331528328</v>
      </c>
      <c r="N57" s="39">
        <f t="shared" si="55"/>
        <v>7.5271654893620479</v>
      </c>
      <c r="O57" s="39" t="str">
        <f t="shared" si="55"/>
        <v>--</v>
      </c>
      <c r="P57" s="39">
        <f t="shared" si="46"/>
        <v>8.9105024660411658</v>
      </c>
      <c r="Q57" s="39">
        <f t="shared" si="47"/>
        <v>33.170947924822173</v>
      </c>
      <c r="R57" s="39">
        <f t="shared" si="48"/>
        <v>-16.243856462068706</v>
      </c>
      <c r="S57" s="39">
        <f t="shared" si="49"/>
        <v>-55.008859601590906</v>
      </c>
      <c r="T57" s="39">
        <f t="shared" si="50"/>
        <v>220.05253369412412</v>
      </c>
      <c r="U57" s="39" t="str">
        <f t="shared" si="41"/>
        <v>--</v>
      </c>
    </row>
    <row r="58" spans="1:21" x14ac:dyDescent="0.2">
      <c r="C58" s="38" t="s">
        <v>28</v>
      </c>
      <c r="D58" s="38" t="s">
        <v>28</v>
      </c>
      <c r="E58" s="39">
        <f t="shared" ref="E58:O58" si="56">IFERROR(IF(D20=0,"--",(E20/D20)*100-100),"--")</f>
        <v>-2.261299918393135</v>
      </c>
      <c r="F58" s="39">
        <f t="shared" si="56"/>
        <v>-87.18218056453351</v>
      </c>
      <c r="G58" s="39">
        <f t="shared" si="56"/>
        <v>367.17797856692573</v>
      </c>
      <c r="H58" s="39">
        <f t="shared" si="56"/>
        <v>25.435163945486437</v>
      </c>
      <c r="I58" s="39">
        <f t="shared" si="56"/>
        <v>70.700659781985109</v>
      </c>
      <c r="J58" s="39">
        <f t="shared" si="56"/>
        <v>396.66001470433781</v>
      </c>
      <c r="K58" s="39">
        <f t="shared" si="56"/>
        <v>1.9294943642015738</v>
      </c>
      <c r="L58" s="39">
        <f t="shared" si="56"/>
        <v>-64.538147777773162</v>
      </c>
      <c r="M58" s="39">
        <f t="shared" si="56"/>
        <v>218.20575226416418</v>
      </c>
      <c r="N58" s="39">
        <f t="shared" si="56"/>
        <v>42.683998602658619</v>
      </c>
      <c r="O58" s="39" t="str">
        <f t="shared" si="56"/>
        <v>--</v>
      </c>
      <c r="P58" s="39">
        <f t="shared" si="46"/>
        <v>-2.05890387658431</v>
      </c>
      <c r="Q58" s="39">
        <f t="shared" si="47"/>
        <v>-55.242834174926919</v>
      </c>
      <c r="R58" s="39">
        <f t="shared" si="48"/>
        <v>166.41934952849044</v>
      </c>
      <c r="S58" s="39">
        <f t="shared" si="49"/>
        <v>29.948274111899167</v>
      </c>
      <c r="T58" s="39">
        <f t="shared" si="50"/>
        <v>75.645260167337142</v>
      </c>
      <c r="U58" s="39" t="str">
        <f t="shared" si="41"/>
        <v>--</v>
      </c>
    </row>
    <row r="59" spans="1:21" x14ac:dyDescent="0.2">
      <c r="C59" s="38" t="s">
        <v>28</v>
      </c>
      <c r="D59" s="38" t="s">
        <v>28</v>
      </c>
      <c r="E59" s="39">
        <f t="shared" ref="E59:O59" si="57">IFERROR(IF(D21=0,"--",(E21/D21)*100-100),"--")</f>
        <v>242.34987107396938</v>
      </c>
      <c r="F59" s="39">
        <f t="shared" si="57"/>
        <v>27.890452726431263</v>
      </c>
      <c r="G59" s="39">
        <f t="shared" si="57"/>
        <v>51.482608880752679</v>
      </c>
      <c r="H59" s="39">
        <f t="shared" si="57"/>
        <v>-22.355561488684501</v>
      </c>
      <c r="I59" s="39">
        <f t="shared" si="57"/>
        <v>55.730905778413216</v>
      </c>
      <c r="J59" s="39">
        <f t="shared" si="57"/>
        <v>63.778109202192553</v>
      </c>
      <c r="K59" s="39">
        <f t="shared" si="57"/>
        <v>86.64557635677707</v>
      </c>
      <c r="L59" s="39">
        <f t="shared" si="57"/>
        <v>-5.8462735526565126</v>
      </c>
      <c r="M59" s="39">
        <f t="shared" si="57"/>
        <v>33.955672861572936</v>
      </c>
      <c r="N59" s="39">
        <f t="shared" si="57"/>
        <v>15.63573684625652</v>
      </c>
      <c r="O59" s="39" t="str">
        <f t="shared" si="57"/>
        <v>--</v>
      </c>
      <c r="P59" s="39">
        <f t="shared" si="46"/>
        <v>51.790312497148904</v>
      </c>
      <c r="Q59" s="39">
        <f t="shared" si="47"/>
        <v>-2.8654783630123006</v>
      </c>
      <c r="R59" s="39">
        <f t="shared" si="48"/>
        <v>-6.0161763635565535</v>
      </c>
      <c r="S59" s="39">
        <f t="shared" si="49"/>
        <v>-8.796301666852159</v>
      </c>
      <c r="T59" s="39">
        <f t="shared" si="50"/>
        <v>-3.0737546420862714</v>
      </c>
      <c r="U59" s="39" t="str">
        <f t="shared" si="41"/>
        <v>--</v>
      </c>
    </row>
    <row r="60" spans="1:21" x14ac:dyDescent="0.2">
      <c r="C60" s="38" t="s">
        <v>28</v>
      </c>
      <c r="D60" s="38" t="s">
        <v>28</v>
      </c>
      <c r="E60" s="39">
        <f t="shared" ref="E60:O60" si="58">IFERROR(IF(D22=0,"--",(E22/D22)*100-100),"--")</f>
        <v>10.399907124532632</v>
      </c>
      <c r="F60" s="39">
        <f t="shared" si="58"/>
        <v>10.156548257234732</v>
      </c>
      <c r="G60" s="39">
        <f t="shared" si="58"/>
        <v>19.55473052127617</v>
      </c>
      <c r="H60" s="39">
        <f t="shared" si="58"/>
        <v>7.798480453676774</v>
      </c>
      <c r="I60" s="39">
        <f t="shared" si="58"/>
        <v>58.974235108559355</v>
      </c>
      <c r="J60" s="39">
        <f t="shared" si="58"/>
        <v>88.428338605495412</v>
      </c>
      <c r="K60" s="39">
        <f t="shared" si="58"/>
        <v>31.559397391628522</v>
      </c>
      <c r="L60" s="39">
        <f t="shared" si="58"/>
        <v>-27.041551704940716</v>
      </c>
      <c r="M60" s="39">
        <f t="shared" si="58"/>
        <v>90.540249164830158</v>
      </c>
      <c r="N60" s="39">
        <f t="shared" si="58"/>
        <v>29.442819688321151</v>
      </c>
      <c r="O60" s="39" t="str">
        <f t="shared" si="58"/>
        <v>--</v>
      </c>
      <c r="P60" s="39">
        <f t="shared" si="46"/>
        <v>13.373454320737864</v>
      </c>
      <c r="Q60" s="39">
        <f t="shared" si="47"/>
        <v>4.4132683155056611</v>
      </c>
      <c r="R60" s="39">
        <f t="shared" si="48"/>
        <v>-9.2554116813998348</v>
      </c>
      <c r="S60" s="39">
        <f t="shared" si="49"/>
        <v>-9.0634003631574984</v>
      </c>
      <c r="T60" s="39">
        <f t="shared" si="50"/>
        <v>36.427248943215488</v>
      </c>
      <c r="U60" s="39" t="str">
        <f t="shared" si="41"/>
        <v>--</v>
      </c>
    </row>
    <row r="61" spans="1:21" x14ac:dyDescent="0.2">
      <c r="B61" s="35" t="s">
        <v>79</v>
      </c>
      <c r="C61" s="38" t="s">
        <v>28</v>
      </c>
      <c r="D61" s="38" t="s">
        <v>28</v>
      </c>
      <c r="E61" s="39">
        <f t="shared" ref="E61:O61" si="59">IFERROR(IF(D23=0,"--",(E23/D23)*100-100),"--")</f>
        <v>21.60915747708772</v>
      </c>
      <c r="F61" s="39">
        <f t="shared" si="59"/>
        <v>22.521769588521053</v>
      </c>
      <c r="G61" s="39">
        <f t="shared" si="59"/>
        <v>106.39398555607724</v>
      </c>
      <c r="H61" s="39">
        <f t="shared" si="59"/>
        <v>175.93585648865815</v>
      </c>
      <c r="I61" s="39">
        <f t="shared" si="59"/>
        <v>-27.716339658440091</v>
      </c>
      <c r="J61" s="39">
        <f t="shared" si="59"/>
        <v>32.193279278359313</v>
      </c>
      <c r="K61" s="39">
        <f t="shared" si="59"/>
        <v>23.724508169477133</v>
      </c>
      <c r="L61" s="39">
        <f t="shared" si="59"/>
        <v>81.561014843309181</v>
      </c>
      <c r="M61" s="39">
        <f t="shared" si="59"/>
        <v>51.918776113904755</v>
      </c>
      <c r="N61" s="39">
        <f t="shared" si="59"/>
        <v>6.1886698147943804</v>
      </c>
      <c r="O61" s="39">
        <f t="shared" si="59"/>
        <v>8.4147552062421056</v>
      </c>
      <c r="P61" s="39">
        <f t="shared" ref="P61:P63" si="60">IF(N23=0,"--",(P23/N23)*100-100)</f>
        <v>8.2409888991801665</v>
      </c>
      <c r="Q61" s="39">
        <f t="shared" ref="Q61:R63" si="61">IF(P23=0,"--",(Q23/P23)*100-100)</f>
        <v>4.2661942043551022</v>
      </c>
      <c r="R61" s="39">
        <f t="shared" si="61"/>
        <v>6.9318349807729192</v>
      </c>
      <c r="S61" s="39">
        <f t="shared" ref="S61:T63" si="62">IF(R23=0,"--",(S23/R23)*100-100)</f>
        <v>-7.401498740025886</v>
      </c>
      <c r="T61" s="39">
        <f t="shared" si="62"/>
        <v>0.72844252265487341</v>
      </c>
      <c r="U61" s="39">
        <f t="shared" si="41"/>
        <v>31.116084533535485</v>
      </c>
    </row>
    <row r="62" spans="1:21" x14ac:dyDescent="0.2">
      <c r="B62" s="35" t="s">
        <v>80</v>
      </c>
      <c r="C62" s="38" t="s">
        <v>28</v>
      </c>
      <c r="D62" s="38" t="s">
        <v>28</v>
      </c>
      <c r="E62" s="39">
        <f t="shared" ref="E62:O62" si="63">IFERROR(IF(D24=0,"--",(E24/D24)*100-100),"--")</f>
        <v>17.384805258110532</v>
      </c>
      <c r="F62" s="39">
        <f t="shared" si="63"/>
        <v>21.237671570829605</v>
      </c>
      <c r="G62" s="39">
        <f t="shared" si="63"/>
        <v>132.42947906362389</v>
      </c>
      <c r="H62" s="39">
        <f t="shared" si="63"/>
        <v>140.51915640474428</v>
      </c>
      <c r="I62" s="39">
        <f t="shared" si="63"/>
        <v>-30.764110489753349</v>
      </c>
      <c r="J62" s="39">
        <f t="shared" si="63"/>
        <v>28.102911444942748</v>
      </c>
      <c r="K62" s="39">
        <f t="shared" si="63"/>
        <v>20.755225079249499</v>
      </c>
      <c r="L62" s="39">
        <f t="shared" si="63"/>
        <v>91.839015233074747</v>
      </c>
      <c r="M62" s="39">
        <f t="shared" si="63"/>
        <v>57.622242820371838</v>
      </c>
      <c r="N62" s="39">
        <f t="shared" si="63"/>
        <v>24.928533037202257</v>
      </c>
      <c r="O62" s="39">
        <f t="shared" si="63"/>
        <v>5.524502386497403</v>
      </c>
      <c r="P62" s="39">
        <f t="shared" si="60"/>
        <v>5.966008865014544</v>
      </c>
      <c r="Q62" s="39">
        <f t="shared" si="61"/>
        <v>-7.7804340147352491E-2</v>
      </c>
      <c r="R62" s="39">
        <f t="shared" si="61"/>
        <v>0.87626267459899054</v>
      </c>
      <c r="S62" s="39">
        <f t="shared" si="62"/>
        <v>3.7590952420902539</v>
      </c>
      <c r="T62" s="39">
        <f t="shared" si="62"/>
        <v>3.7693294041919216</v>
      </c>
      <c r="U62" s="39">
        <f t="shared" si="41"/>
        <v>31.827298968389783</v>
      </c>
    </row>
    <row r="63" spans="1:21" x14ac:dyDescent="0.2">
      <c r="B63" s="35" t="s">
        <v>81</v>
      </c>
      <c r="C63" s="38" t="s">
        <v>28</v>
      </c>
      <c r="D63" s="38" t="s">
        <v>28</v>
      </c>
      <c r="E63" s="39">
        <f t="shared" ref="E63:O63" si="64">IFERROR(IF(D25=0,"--",(E25/D25)*100-100),"--")</f>
        <v>19.976405256650253</v>
      </c>
      <c r="F63" s="39">
        <f t="shared" si="64"/>
        <v>22.036174399667431</v>
      </c>
      <c r="G63" s="39">
        <f t="shared" si="64"/>
        <v>116.17516025859467</v>
      </c>
      <c r="H63" s="39">
        <f t="shared" si="64"/>
        <v>161.62984021467952</v>
      </c>
      <c r="I63" s="39">
        <f t="shared" si="64"/>
        <v>-28.848102224625876</v>
      </c>
      <c r="J63" s="39">
        <f t="shared" si="64"/>
        <v>30.715259759554385</v>
      </c>
      <c r="K63" s="39">
        <f t="shared" si="64"/>
        <v>22.673025497805412</v>
      </c>
      <c r="L63" s="39">
        <f t="shared" si="64"/>
        <v>85.143760680293269</v>
      </c>
      <c r="M63" s="39">
        <f t="shared" si="64"/>
        <v>53.978808919077238</v>
      </c>
      <c r="N63" s="39">
        <f t="shared" si="64"/>
        <v>13.117472427459617</v>
      </c>
      <c r="O63" s="39">
        <f t="shared" si="64"/>
        <v>7.2345444888823636</v>
      </c>
      <c r="P63" s="39">
        <f t="shared" si="60"/>
        <v>7.3120197101322475</v>
      </c>
      <c r="Q63" s="39">
        <f t="shared" si="61"/>
        <v>2.5146076608126577</v>
      </c>
      <c r="R63" s="39">
        <f t="shared" si="61"/>
        <v>4.5518548148220361</v>
      </c>
      <c r="S63" s="39">
        <f t="shared" si="62"/>
        <v>-3.1693327332174874</v>
      </c>
      <c r="T63" s="39">
        <f t="shared" si="62"/>
        <v>1.9640738261130508</v>
      </c>
      <c r="U63" s="39">
        <f t="shared" si="41"/>
        <v>31.400005244271057</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45:U46"/>
    <mergeCell ref="C2:U2"/>
    <mergeCell ref="C4:U4"/>
    <mergeCell ref="C5:U5"/>
    <mergeCell ref="C7:U8"/>
    <mergeCell ref="C26:U27"/>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B25" zoomScale="55" zoomScaleNormal="55" workbookViewId="0">
      <selection activeCell="D55" sqref="D55"/>
    </sheetView>
  </sheetViews>
  <sheetFormatPr baseColWidth="10" defaultColWidth="10.85546875" defaultRowHeight="12.75" x14ac:dyDescent="0.2"/>
  <cols>
    <col min="1" max="1" width="10.85546875" style="1"/>
    <col min="2" max="2" width="16.42578125" style="1" customWidth="1"/>
    <col min="3" max="3" width="11.42578125" style="1" bestFit="1" customWidth="1"/>
    <col min="4" max="4" width="15.28515625" style="1" customWidth="1"/>
    <col min="5" max="6" width="11.42578125" style="1" bestFit="1" customWidth="1"/>
    <col min="7" max="7" width="12.28515625" style="1" bestFit="1" customWidth="1"/>
    <col min="8" max="8" width="11.42578125" style="1" bestFit="1" customWidth="1"/>
    <col min="9" max="10" width="12.28515625" style="1" bestFit="1" customWidth="1"/>
    <col min="11" max="11" width="11.42578125" style="1" bestFit="1" customWidth="1"/>
    <col min="12" max="20" width="11.42578125" style="1" customWidth="1"/>
    <col min="21" max="21" width="12.28515625" style="1" bestFit="1" customWidth="1"/>
    <col min="22" max="16384" width="10.85546875" style="1"/>
  </cols>
  <sheetData>
    <row r="1" spans="1:21" x14ac:dyDescent="0.2">
      <c r="A1" s="5" t="s">
        <v>75</v>
      </c>
    </row>
    <row r="2" spans="1:21" x14ac:dyDescent="0.2">
      <c r="B2" s="110"/>
      <c r="C2" s="201" t="s">
        <v>169</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784</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124</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29</v>
      </c>
      <c r="C9" s="9">
        <v>63.277413000000003</v>
      </c>
      <c r="D9" s="9">
        <v>158.6094545</v>
      </c>
      <c r="E9" s="9">
        <v>138.643282</v>
      </c>
      <c r="F9" s="9">
        <v>160.61465749999999</v>
      </c>
      <c r="G9" s="9">
        <v>321.90276849999998</v>
      </c>
      <c r="H9" s="9">
        <v>364.4339665</v>
      </c>
      <c r="I9" s="9">
        <v>435.2575635</v>
      </c>
      <c r="J9" s="9">
        <v>480.54450350000002</v>
      </c>
      <c r="K9" s="9">
        <v>497.76205199999998</v>
      </c>
      <c r="L9" s="166">
        <v>819.81747199999995</v>
      </c>
      <c r="M9" s="166">
        <v>1175.9565769999999</v>
      </c>
      <c r="N9" s="166">
        <v>1190.021857</v>
      </c>
      <c r="O9" s="166">
        <v>1088.0052250000001</v>
      </c>
      <c r="P9" s="166">
        <v>1089.831735</v>
      </c>
      <c r="Q9" s="166">
        <v>1002.562737</v>
      </c>
      <c r="R9" s="166">
        <v>966.22508800000003</v>
      </c>
      <c r="S9" s="166">
        <v>741.45066799999995</v>
      </c>
      <c r="T9" s="166">
        <v>728.45846100000006</v>
      </c>
      <c r="U9" s="9">
        <f>(SUM(C9:N9)+P9+Q9+R9)</f>
        <v>8865.4611269999987</v>
      </c>
    </row>
    <row r="10" spans="1:21" x14ac:dyDescent="0.2">
      <c r="B10" s="1" t="s">
        <v>36</v>
      </c>
      <c r="C10" s="9">
        <v>8.7328519999999994</v>
      </c>
      <c r="D10" s="9">
        <v>58.4218355</v>
      </c>
      <c r="E10" s="9">
        <v>64.251988999999995</v>
      </c>
      <c r="F10" s="9">
        <v>88.873426499999994</v>
      </c>
      <c r="G10" s="9">
        <v>177.31365149999999</v>
      </c>
      <c r="H10" s="9">
        <v>178.82632100000001</v>
      </c>
      <c r="I10" s="9">
        <v>205.8829245</v>
      </c>
      <c r="J10" s="9">
        <v>269.83704299999999</v>
      </c>
      <c r="K10" s="9">
        <v>348.5907555</v>
      </c>
      <c r="L10" s="166">
        <v>638.82245599999999</v>
      </c>
      <c r="M10" s="166">
        <v>876.18703700000003</v>
      </c>
      <c r="N10" s="166">
        <v>993.24695299999996</v>
      </c>
      <c r="O10" s="166">
        <v>795.13350700000001</v>
      </c>
      <c r="P10" s="166">
        <v>795.35618499999998</v>
      </c>
      <c r="Q10" s="166">
        <v>832.70820000000003</v>
      </c>
      <c r="R10" s="166">
        <v>928.93462599999998</v>
      </c>
      <c r="S10" s="166">
        <v>745.66238599999997</v>
      </c>
      <c r="T10" s="166">
        <v>716.61311899999998</v>
      </c>
      <c r="U10" s="9">
        <f t="shared" ref="U10:U26" si="0">(SUM(C10:N10)+P10+Q10+R10)</f>
        <v>6465.9862555</v>
      </c>
    </row>
    <row r="11" spans="1:21" x14ac:dyDescent="0.2">
      <c r="B11" s="1" t="s">
        <v>758</v>
      </c>
      <c r="C11" s="9">
        <v>5.2013490000000004</v>
      </c>
      <c r="D11" s="9">
        <v>18.179562000000001</v>
      </c>
      <c r="E11" s="9">
        <v>17.91112</v>
      </c>
      <c r="F11" s="9">
        <v>33.321287499999997</v>
      </c>
      <c r="G11" s="9">
        <v>81.326393499999995</v>
      </c>
      <c r="H11" s="9">
        <v>115.1294395</v>
      </c>
      <c r="I11" s="9">
        <v>140.70043999999999</v>
      </c>
      <c r="J11" s="9">
        <v>179.077337</v>
      </c>
      <c r="K11" s="9">
        <v>180.0338725</v>
      </c>
      <c r="L11" s="166">
        <v>325.52673800000002</v>
      </c>
      <c r="M11" s="166">
        <v>416.22351500000002</v>
      </c>
      <c r="N11" s="166">
        <v>316.13823300000001</v>
      </c>
      <c r="O11" s="166">
        <v>308.18037799999996</v>
      </c>
      <c r="P11" s="166">
        <v>308.223479</v>
      </c>
      <c r="Q11" s="166">
        <v>344.676424</v>
      </c>
      <c r="R11" s="166">
        <v>348.49692199999998</v>
      </c>
      <c r="S11" s="166">
        <v>310.17702700000001</v>
      </c>
      <c r="T11" s="166">
        <v>302.93944900000002</v>
      </c>
      <c r="U11" s="9">
        <f t="shared" si="0"/>
        <v>2830.1661120000003</v>
      </c>
    </row>
    <row r="12" spans="1:21" x14ac:dyDescent="0.2">
      <c r="B12" s="1" t="s">
        <v>760</v>
      </c>
      <c r="C12" s="9">
        <v>20.276219999999999</v>
      </c>
      <c r="D12" s="9">
        <v>49.079008000000002</v>
      </c>
      <c r="E12" s="9">
        <v>46.712280999999997</v>
      </c>
      <c r="F12" s="9">
        <v>68.250140500000001</v>
      </c>
      <c r="G12" s="9">
        <v>123.36631149999999</v>
      </c>
      <c r="H12" s="9">
        <v>143.28035149999999</v>
      </c>
      <c r="I12" s="9">
        <v>169.2020235</v>
      </c>
      <c r="J12" s="9">
        <v>179.42878350000001</v>
      </c>
      <c r="K12" s="9">
        <v>167.54255499999999</v>
      </c>
      <c r="L12" s="166">
        <v>253.83544000000001</v>
      </c>
      <c r="M12" s="166">
        <v>359.14540199999999</v>
      </c>
      <c r="N12" s="166">
        <v>315.18749700000001</v>
      </c>
      <c r="O12" s="166">
        <v>0</v>
      </c>
      <c r="P12" s="166">
        <v>249.855052</v>
      </c>
      <c r="Q12" s="166">
        <v>220.478196</v>
      </c>
      <c r="R12" s="166">
        <v>231.52668199999999</v>
      </c>
      <c r="S12" s="166">
        <v>183.734655</v>
      </c>
      <c r="T12" s="166">
        <v>156.86212800000001</v>
      </c>
      <c r="U12" s="9">
        <f t="shared" si="0"/>
        <v>2597.1659435000001</v>
      </c>
    </row>
    <row r="13" spans="1:21" x14ac:dyDescent="0.2">
      <c r="B13" s="1" t="s">
        <v>30</v>
      </c>
      <c r="C13" s="9">
        <v>0.40498499999999998</v>
      </c>
      <c r="D13" s="9">
        <v>17.114720500000001</v>
      </c>
      <c r="E13" s="9">
        <v>13.2586785</v>
      </c>
      <c r="F13" s="9">
        <v>16.592485</v>
      </c>
      <c r="G13" s="9">
        <v>29.293868499999999</v>
      </c>
      <c r="H13" s="9">
        <v>45.978969499999998</v>
      </c>
      <c r="I13" s="9">
        <v>74.610668500000003</v>
      </c>
      <c r="J13" s="9">
        <v>114.7876155</v>
      </c>
      <c r="K13" s="9">
        <v>146.1440705</v>
      </c>
      <c r="L13" s="166">
        <v>245.51952700000001</v>
      </c>
      <c r="M13" s="166">
        <v>359.19552800000002</v>
      </c>
      <c r="N13" s="166">
        <v>405.14838600000002</v>
      </c>
      <c r="O13" s="166">
        <v>0</v>
      </c>
      <c r="P13" s="166">
        <v>421.510178</v>
      </c>
      <c r="Q13" s="166">
        <v>414.78185100000002</v>
      </c>
      <c r="R13" s="166">
        <v>526.75237100000004</v>
      </c>
      <c r="S13" s="166">
        <v>467.98178799999999</v>
      </c>
      <c r="T13" s="166">
        <v>380.49292000000003</v>
      </c>
      <c r="U13" s="9">
        <f t="shared" si="0"/>
        <v>2831.0939025000002</v>
      </c>
    </row>
    <row r="14" spans="1:21" x14ac:dyDescent="0.2">
      <c r="B14" s="1" t="s">
        <v>34</v>
      </c>
      <c r="C14" s="9">
        <v>2.7171675</v>
      </c>
      <c r="D14" s="9">
        <v>34.097885499999997</v>
      </c>
      <c r="E14" s="9">
        <v>35.007686499999998</v>
      </c>
      <c r="F14" s="9">
        <v>42.570864499999999</v>
      </c>
      <c r="G14" s="9">
        <v>65.362209000000007</v>
      </c>
      <c r="H14" s="9">
        <v>86.431904000000003</v>
      </c>
      <c r="I14" s="9">
        <v>109.993891</v>
      </c>
      <c r="J14" s="9">
        <v>122.14550800000001</v>
      </c>
      <c r="K14" s="9">
        <v>139.84224950000001</v>
      </c>
      <c r="L14" s="166">
        <v>229.042531</v>
      </c>
      <c r="M14" s="166">
        <v>320.334138</v>
      </c>
      <c r="N14" s="166">
        <v>334.64331199999998</v>
      </c>
      <c r="O14" s="166">
        <v>287.74953299999999</v>
      </c>
      <c r="P14" s="166">
        <v>285.81681900000001</v>
      </c>
      <c r="Q14" s="166">
        <v>295.82414899999998</v>
      </c>
      <c r="R14" s="166">
        <v>270.23455300000001</v>
      </c>
      <c r="S14" s="166">
        <v>273.93862100000001</v>
      </c>
      <c r="T14" s="166">
        <v>286.06565999999998</v>
      </c>
      <c r="U14" s="9">
        <f t="shared" si="0"/>
        <v>2374.0648675000002</v>
      </c>
    </row>
    <row r="15" spans="1:21" x14ac:dyDescent="0.2">
      <c r="B15" s="1" t="s">
        <v>44</v>
      </c>
      <c r="C15" s="9">
        <v>0</v>
      </c>
      <c r="D15" s="9">
        <v>0.66930699999999999</v>
      </c>
      <c r="E15" s="9">
        <v>0.31708999999999998</v>
      </c>
      <c r="F15" s="9">
        <v>0.69045699999999999</v>
      </c>
      <c r="G15" s="9">
        <v>3.0590380000000001</v>
      </c>
      <c r="H15" s="9">
        <v>5.8319764999999997</v>
      </c>
      <c r="I15" s="9">
        <v>7.0634009999999998</v>
      </c>
      <c r="J15" s="9">
        <v>12.922237000000001</v>
      </c>
      <c r="K15" s="9">
        <v>13.8275395</v>
      </c>
      <c r="L15" s="166">
        <v>25.861384000000001</v>
      </c>
      <c r="M15" s="166">
        <v>35.723452000000002</v>
      </c>
      <c r="N15" s="166">
        <v>39.384507999999997</v>
      </c>
      <c r="O15" s="166">
        <v>42.100242999999992</v>
      </c>
      <c r="P15" s="166">
        <v>42.072631000000001</v>
      </c>
      <c r="Q15" s="166">
        <v>55.259248999999997</v>
      </c>
      <c r="R15" s="166">
        <v>76.515355999999997</v>
      </c>
      <c r="S15" s="166">
        <v>82.758291</v>
      </c>
      <c r="T15" s="166">
        <v>99.481386999999998</v>
      </c>
      <c r="U15" s="9">
        <f t="shared" si="0"/>
        <v>319.19762600000001</v>
      </c>
    </row>
    <row r="16" spans="1:21" x14ac:dyDescent="0.2">
      <c r="A16" s="1" t="s">
        <v>123</v>
      </c>
      <c r="B16" s="1" t="s">
        <v>792</v>
      </c>
      <c r="C16" s="9">
        <v>5.1999999999999997E-5</v>
      </c>
      <c r="D16" s="9">
        <v>1.590714</v>
      </c>
      <c r="E16" s="9">
        <v>1.140585</v>
      </c>
      <c r="F16" s="9">
        <v>2.7098339999999999</v>
      </c>
      <c r="G16" s="9">
        <v>8.2406679999999994</v>
      </c>
      <c r="H16" s="9">
        <v>15.09714</v>
      </c>
      <c r="I16" s="9">
        <v>16.770754</v>
      </c>
      <c r="J16" s="9">
        <v>30.367211999999999</v>
      </c>
      <c r="K16" s="9">
        <v>32.896594</v>
      </c>
      <c r="L16" s="166">
        <v>31.22747</v>
      </c>
      <c r="M16" s="166">
        <v>45.677259999999997</v>
      </c>
      <c r="N16" s="166">
        <v>47.283816999999999</v>
      </c>
      <c r="O16" s="188" t="s">
        <v>28</v>
      </c>
      <c r="P16" s="166">
        <v>49.482236999999998</v>
      </c>
      <c r="Q16" s="166">
        <v>61.172168999999997</v>
      </c>
      <c r="R16" s="166">
        <v>84.339250000000007</v>
      </c>
      <c r="S16" s="166">
        <v>88.591736999999995</v>
      </c>
      <c r="T16" s="166">
        <v>107.199145</v>
      </c>
      <c r="U16" s="9">
        <f t="shared" si="0"/>
        <v>427.99575599999997</v>
      </c>
    </row>
    <row r="17" spans="1:21" x14ac:dyDescent="0.2">
      <c r="B17" s="1" t="s">
        <v>793</v>
      </c>
      <c r="C17" s="9">
        <v>0</v>
      </c>
      <c r="D17" s="9">
        <v>6.0000000000000001E-3</v>
      </c>
      <c r="E17" s="9">
        <v>2.42E-4</v>
      </c>
      <c r="F17" s="9">
        <v>5.71E-4</v>
      </c>
      <c r="G17" s="9">
        <v>1.5323E-2</v>
      </c>
      <c r="H17" s="9">
        <v>0.52128099999999999</v>
      </c>
      <c r="I17" s="9">
        <v>0.32786399999999999</v>
      </c>
      <c r="J17" s="9">
        <v>0.87499000000000005</v>
      </c>
      <c r="K17" s="9">
        <v>1.0047379999999999</v>
      </c>
      <c r="L17" s="166">
        <v>0.24834400000000001</v>
      </c>
      <c r="M17" s="166">
        <v>1.7327509999999999</v>
      </c>
      <c r="N17" s="166">
        <v>2.2098439999999999</v>
      </c>
      <c r="O17" s="188" t="s">
        <v>28</v>
      </c>
      <c r="P17" s="166">
        <v>2.7874319999999999</v>
      </c>
      <c r="Q17" s="166">
        <v>0.89727000000000001</v>
      </c>
      <c r="R17" s="166">
        <v>2.5449510000000002</v>
      </c>
      <c r="S17" s="166">
        <v>0.14543900000000001</v>
      </c>
      <c r="T17" s="166">
        <v>0.45629799999999998</v>
      </c>
      <c r="U17" s="9">
        <f t="shared" si="0"/>
        <v>13.171600999999999</v>
      </c>
    </row>
    <row r="18" spans="1:21" x14ac:dyDescent="0.2">
      <c r="B18" s="1" t="s">
        <v>794</v>
      </c>
      <c r="C18" s="9">
        <v>0</v>
      </c>
      <c r="D18" s="9">
        <v>0</v>
      </c>
      <c r="E18" s="9">
        <v>0</v>
      </c>
      <c r="F18" s="9">
        <v>0</v>
      </c>
      <c r="G18" s="9">
        <v>2.1000000000000001E-4</v>
      </c>
      <c r="H18" s="9">
        <v>0</v>
      </c>
      <c r="I18" s="9">
        <v>0</v>
      </c>
      <c r="J18" s="9">
        <v>4.3090000000000003E-3</v>
      </c>
      <c r="K18" s="9">
        <v>0</v>
      </c>
      <c r="L18" s="166">
        <v>0</v>
      </c>
      <c r="M18" s="166">
        <v>3.7650000000000001E-3</v>
      </c>
      <c r="N18" s="166">
        <v>2.03E-4</v>
      </c>
      <c r="O18" s="188" t="s">
        <v>28</v>
      </c>
      <c r="P18" s="166">
        <v>0</v>
      </c>
      <c r="Q18" s="166">
        <v>0</v>
      </c>
      <c r="R18" s="166">
        <v>0</v>
      </c>
      <c r="S18" s="166">
        <v>3.137E-3</v>
      </c>
      <c r="T18" s="166">
        <v>3.3000000000000003E-5</v>
      </c>
      <c r="U18" s="9">
        <f t="shared" si="0"/>
        <v>8.4869999999999998E-3</v>
      </c>
    </row>
    <row r="19" spans="1:21" x14ac:dyDescent="0.2">
      <c r="B19" s="1" t="s">
        <v>795</v>
      </c>
      <c r="C19" s="9">
        <v>0</v>
      </c>
      <c r="D19" s="9">
        <v>0</v>
      </c>
      <c r="E19" s="9">
        <v>0</v>
      </c>
      <c r="F19" s="9">
        <v>0</v>
      </c>
      <c r="G19" s="9">
        <v>0</v>
      </c>
      <c r="H19" s="9">
        <v>0</v>
      </c>
      <c r="I19" s="9">
        <v>0</v>
      </c>
      <c r="J19" s="9">
        <v>0</v>
      </c>
      <c r="K19" s="9">
        <v>0</v>
      </c>
      <c r="L19" s="166">
        <v>0</v>
      </c>
      <c r="M19" s="166">
        <v>0</v>
      </c>
      <c r="N19" s="166">
        <v>0</v>
      </c>
      <c r="O19" s="188" t="s">
        <v>28</v>
      </c>
      <c r="P19" s="166">
        <v>0</v>
      </c>
      <c r="Q19" s="166">
        <v>0</v>
      </c>
      <c r="R19" s="166">
        <v>0</v>
      </c>
      <c r="S19" s="166">
        <v>0</v>
      </c>
      <c r="T19" s="166">
        <v>0</v>
      </c>
      <c r="U19" s="9">
        <f t="shared" si="0"/>
        <v>0</v>
      </c>
    </row>
    <row r="20" spans="1:21" x14ac:dyDescent="0.2">
      <c r="B20" s="1" t="s">
        <v>796</v>
      </c>
      <c r="C20" s="9">
        <v>0</v>
      </c>
      <c r="D20" s="9">
        <v>0</v>
      </c>
      <c r="E20" s="9">
        <v>0</v>
      </c>
      <c r="F20" s="9">
        <v>0</v>
      </c>
      <c r="G20" s="9">
        <v>2.4947E-2</v>
      </c>
      <c r="H20" s="9">
        <v>0.178312</v>
      </c>
      <c r="I20" s="9">
        <v>0.17016600000000001</v>
      </c>
      <c r="J20" s="9">
        <v>1.7652999999999999E-2</v>
      </c>
      <c r="K20" s="9">
        <v>3.5337E-2</v>
      </c>
      <c r="L20" s="166">
        <v>6.2224000000000002E-2</v>
      </c>
      <c r="M20" s="166">
        <v>1.3346469999999999</v>
      </c>
      <c r="N20" s="166">
        <v>0.86591600000000002</v>
      </c>
      <c r="O20" s="188" t="s">
        <v>28</v>
      </c>
      <c r="P20" s="166">
        <v>0.68799699999999997</v>
      </c>
      <c r="Q20" s="166">
        <v>1.3418589999999999</v>
      </c>
      <c r="R20" s="166">
        <v>1.918925</v>
      </c>
      <c r="S20" s="166">
        <v>2.9843549999999999</v>
      </c>
      <c r="T20" s="166">
        <v>3.7555550000000002</v>
      </c>
      <c r="U20" s="9">
        <f t="shared" si="0"/>
        <v>6.6379830000000002</v>
      </c>
    </row>
    <row r="21" spans="1:21" x14ac:dyDescent="0.2">
      <c r="B21" s="1" t="s">
        <v>797</v>
      </c>
      <c r="C21" s="9">
        <v>0</v>
      </c>
      <c r="D21" s="9">
        <v>0</v>
      </c>
      <c r="E21" s="9">
        <v>0</v>
      </c>
      <c r="F21" s="9">
        <v>0</v>
      </c>
      <c r="G21" s="9">
        <v>1.5E-5</v>
      </c>
      <c r="H21" s="9">
        <v>0</v>
      </c>
      <c r="I21" s="9">
        <v>0</v>
      </c>
      <c r="J21" s="9">
        <v>0</v>
      </c>
      <c r="K21" s="9">
        <v>0</v>
      </c>
      <c r="L21" s="166">
        <v>0</v>
      </c>
      <c r="M21" s="166">
        <v>0</v>
      </c>
      <c r="N21" s="166">
        <v>3.3059999999999999E-3</v>
      </c>
      <c r="O21" s="188" t="s">
        <v>28</v>
      </c>
      <c r="P21" s="166">
        <v>0</v>
      </c>
      <c r="Q21" s="166">
        <v>0</v>
      </c>
      <c r="R21" s="166">
        <v>5.4000000000000003E-3</v>
      </c>
      <c r="S21" s="166">
        <v>4.3059E-2</v>
      </c>
      <c r="T21" s="166">
        <v>0</v>
      </c>
      <c r="U21" s="9">
        <f t="shared" si="0"/>
        <v>8.7209999999999996E-3</v>
      </c>
    </row>
    <row r="22" spans="1:21" x14ac:dyDescent="0.2">
      <c r="B22" s="1" t="s">
        <v>798</v>
      </c>
      <c r="C22" s="9">
        <v>0</v>
      </c>
      <c r="D22" s="9">
        <v>0</v>
      </c>
      <c r="E22" s="9">
        <v>0</v>
      </c>
      <c r="F22" s="9">
        <v>0</v>
      </c>
      <c r="G22" s="9">
        <v>0</v>
      </c>
      <c r="H22" s="9">
        <v>0</v>
      </c>
      <c r="I22" s="9">
        <v>0</v>
      </c>
      <c r="J22" s="9">
        <v>8.4999999999999995E-4</v>
      </c>
      <c r="K22" s="9">
        <v>6.2299999999999996E-4</v>
      </c>
      <c r="L22" s="166">
        <v>6.1799999999999995E-4</v>
      </c>
      <c r="M22" s="166">
        <v>0</v>
      </c>
      <c r="N22" s="166">
        <v>0</v>
      </c>
      <c r="O22" s="188" t="s">
        <v>28</v>
      </c>
      <c r="P22" s="166">
        <v>5.4702000000000001E-2</v>
      </c>
      <c r="Q22" s="166">
        <v>5.0663E-2</v>
      </c>
      <c r="R22" s="166">
        <v>1.5870000000000001E-3</v>
      </c>
      <c r="S22" s="166">
        <v>0</v>
      </c>
      <c r="T22" s="166">
        <v>2.5000000000000001E-4</v>
      </c>
      <c r="U22" s="9">
        <f t="shared" si="0"/>
        <v>0.109043</v>
      </c>
    </row>
    <row r="23" spans="1:21" x14ac:dyDescent="0.2">
      <c r="B23" s="1" t="s">
        <v>799</v>
      </c>
      <c r="C23" s="9">
        <v>0</v>
      </c>
      <c r="D23" s="9">
        <v>6.0000000000000001E-3</v>
      </c>
      <c r="E23" s="9">
        <v>2.42E-4</v>
      </c>
      <c r="F23" s="9">
        <v>5.71E-4</v>
      </c>
      <c r="G23" s="9">
        <v>4.0495000000000003E-2</v>
      </c>
      <c r="H23" s="9">
        <v>0.69959300000000002</v>
      </c>
      <c r="I23" s="9">
        <v>0.49802999999999997</v>
      </c>
      <c r="J23" s="9">
        <v>0.8978020000000001</v>
      </c>
      <c r="K23" s="9">
        <v>1.0406979999999999</v>
      </c>
      <c r="L23" s="166">
        <v>0.31118600000000002</v>
      </c>
      <c r="M23" s="166">
        <v>3.0711629999999999</v>
      </c>
      <c r="N23" s="166">
        <v>3.0792689999999996</v>
      </c>
      <c r="O23" s="188" t="s">
        <v>28</v>
      </c>
      <c r="P23" s="166">
        <v>3.5301309999999999</v>
      </c>
      <c r="Q23" s="166">
        <v>2.2897920000000003</v>
      </c>
      <c r="R23" s="166">
        <v>4.4708629999999996</v>
      </c>
      <c r="S23" s="166">
        <v>3.1759899999999996</v>
      </c>
      <c r="T23" s="166">
        <v>4.2121360000000001</v>
      </c>
      <c r="U23" s="9">
        <f t="shared" si="0"/>
        <v>19.935835000000001</v>
      </c>
    </row>
    <row r="24" spans="1:21" x14ac:dyDescent="0.2">
      <c r="B24" s="35" t="s">
        <v>79</v>
      </c>
      <c r="C24" s="9">
        <f t="shared" ref="C24:K24" si="1">SUM(C9:C15)</f>
        <v>100.60998649999999</v>
      </c>
      <c r="D24" s="9">
        <f t="shared" si="1"/>
        <v>336.17177300000003</v>
      </c>
      <c r="E24" s="9">
        <f t="shared" si="1"/>
        <v>316.10212699999994</v>
      </c>
      <c r="F24" s="9">
        <f t="shared" si="1"/>
        <v>410.9133185</v>
      </c>
      <c r="G24" s="9">
        <f t="shared" si="1"/>
        <v>801.62424049999993</v>
      </c>
      <c r="H24" s="9">
        <f t="shared" si="1"/>
        <v>939.91292850000002</v>
      </c>
      <c r="I24" s="9">
        <f t="shared" si="1"/>
        <v>1142.7109120000002</v>
      </c>
      <c r="J24" s="9">
        <f t="shared" si="1"/>
        <v>1358.7430274999999</v>
      </c>
      <c r="K24" s="9">
        <f t="shared" si="1"/>
        <v>1493.7430944999999</v>
      </c>
      <c r="L24" s="9">
        <f t="shared" ref="L24:Q24" si="2">SUM(L9:L15)</f>
        <v>2538.4255480000002</v>
      </c>
      <c r="M24" s="9">
        <f t="shared" si="2"/>
        <v>3542.7656490000008</v>
      </c>
      <c r="N24" s="9">
        <f t="shared" si="2"/>
        <v>3593.7707460000001</v>
      </c>
      <c r="O24" s="9">
        <f t="shared" si="2"/>
        <v>2521.1688859999999</v>
      </c>
      <c r="P24" s="9">
        <f t="shared" si="2"/>
        <v>3192.6660789999996</v>
      </c>
      <c r="Q24" s="9">
        <f t="shared" si="2"/>
        <v>3166.2908060000004</v>
      </c>
      <c r="R24" s="9">
        <v>3348.685598</v>
      </c>
      <c r="S24" s="9">
        <v>2805.7034359999998</v>
      </c>
      <c r="T24" s="9">
        <v>2670.9131239999997</v>
      </c>
      <c r="U24" s="9">
        <f t="shared" si="0"/>
        <v>26283.135834000001</v>
      </c>
    </row>
    <row r="25" spans="1:21" x14ac:dyDescent="0.2">
      <c r="B25" s="35" t="s">
        <v>80</v>
      </c>
      <c r="C25" s="9">
        <f>+C26-C24</f>
        <v>26.932793000000004</v>
      </c>
      <c r="D25" s="9">
        <f t="shared" ref="D25:Q25" si="3">+D26-D24</f>
        <v>89.698529999999948</v>
      </c>
      <c r="E25" s="9">
        <f t="shared" si="3"/>
        <v>106.22170400000005</v>
      </c>
      <c r="F25" s="9">
        <f t="shared" si="3"/>
        <v>140.58669049999997</v>
      </c>
      <c r="G25" s="9">
        <f t="shared" si="3"/>
        <v>273.01341300000001</v>
      </c>
      <c r="H25" s="9">
        <f t="shared" si="3"/>
        <v>276.19333700000004</v>
      </c>
      <c r="I25" s="9">
        <f t="shared" si="3"/>
        <v>317.31232799999975</v>
      </c>
      <c r="J25" s="9">
        <f t="shared" si="3"/>
        <v>409.62549650000005</v>
      </c>
      <c r="K25" s="9">
        <f t="shared" si="3"/>
        <v>452.01616500000023</v>
      </c>
      <c r="L25" s="9">
        <f t="shared" si="3"/>
        <v>808.37511500000164</v>
      </c>
      <c r="M25" s="9">
        <f t="shared" si="3"/>
        <v>916.40221299999939</v>
      </c>
      <c r="N25" s="9">
        <f t="shared" si="3"/>
        <v>960.79538400000001</v>
      </c>
      <c r="O25" s="9">
        <f t="shared" si="3"/>
        <v>1134.9764879999998</v>
      </c>
      <c r="P25" s="9">
        <f t="shared" si="3"/>
        <v>885.57626200000095</v>
      </c>
      <c r="Q25" s="9">
        <f t="shared" si="3"/>
        <v>920.16683499999954</v>
      </c>
      <c r="R25" s="9">
        <v>978.71296900000016</v>
      </c>
      <c r="S25" s="9">
        <v>880.74198400000023</v>
      </c>
      <c r="T25" s="9">
        <v>887.61311000000023</v>
      </c>
      <c r="U25" s="9">
        <f t="shared" si="0"/>
        <v>7561.6292350000022</v>
      </c>
    </row>
    <row r="26" spans="1:21" x14ac:dyDescent="0.2">
      <c r="B26" s="35" t="s">
        <v>755</v>
      </c>
      <c r="C26" s="9">
        <v>127.54277949999999</v>
      </c>
      <c r="D26" s="9">
        <v>425.87030299999998</v>
      </c>
      <c r="E26" s="9">
        <v>422.32383099999998</v>
      </c>
      <c r="F26" s="9">
        <v>551.50000899999998</v>
      </c>
      <c r="G26" s="9">
        <v>1074.6376534999999</v>
      </c>
      <c r="H26" s="9">
        <v>1216.1062655000001</v>
      </c>
      <c r="I26" s="9">
        <v>1460.02324</v>
      </c>
      <c r="J26" s="9">
        <v>1768.368524</v>
      </c>
      <c r="K26" s="9">
        <v>1945.7592595000001</v>
      </c>
      <c r="L26" s="166">
        <v>3346.8006630000018</v>
      </c>
      <c r="M26" s="9">
        <v>4459.1678620000002</v>
      </c>
      <c r="N26" s="9">
        <v>4554.5661300000002</v>
      </c>
      <c r="O26" s="9">
        <v>3656.1453739999997</v>
      </c>
      <c r="P26" s="9">
        <v>4078.2423410000006</v>
      </c>
      <c r="Q26" s="9">
        <v>4086.457641</v>
      </c>
      <c r="R26" s="166">
        <v>4327.3985670000002</v>
      </c>
      <c r="S26" s="166">
        <v>3686.44542</v>
      </c>
      <c r="T26" s="166">
        <v>3558.5262339999999</v>
      </c>
      <c r="U26" s="9">
        <f t="shared" si="0"/>
        <v>33844.765069000001</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29</v>
      </c>
      <c r="C29" s="37">
        <f>IFERROR(C9/C$26*100,"--")</f>
        <v>49.612697204862158</v>
      </c>
      <c r="D29" s="37">
        <f t="shared" ref="D29:U29" si="4">IFERROR(D9/D$26*100,"--")</f>
        <v>37.243605243824668</v>
      </c>
      <c r="E29" s="37">
        <f t="shared" si="4"/>
        <v>32.828666493130008</v>
      </c>
      <c r="F29" s="37">
        <f t="shared" si="4"/>
        <v>29.123237512041456</v>
      </c>
      <c r="G29" s="37">
        <f t="shared" si="4"/>
        <v>29.95454025378611</v>
      </c>
      <c r="H29" s="37">
        <f t="shared" si="4"/>
        <v>29.967279738515579</v>
      </c>
      <c r="I29" s="37">
        <f t="shared" si="4"/>
        <v>29.811687346839765</v>
      </c>
      <c r="J29" s="37">
        <f t="shared" si="4"/>
        <v>27.174454700936536</v>
      </c>
      <c r="K29" s="37">
        <f t="shared" si="4"/>
        <v>25.581893010130628</v>
      </c>
      <c r="L29" s="37">
        <f t="shared" si="4"/>
        <v>24.495557236597794</v>
      </c>
      <c r="M29" s="37">
        <f t="shared" si="4"/>
        <v>26.371659766864365</v>
      </c>
      <c r="N29" s="37">
        <f t="shared" si="4"/>
        <v>26.128105796105761</v>
      </c>
      <c r="O29" s="37">
        <f t="shared" si="4"/>
        <v>29.758259415425535</v>
      </c>
      <c r="P29" s="37">
        <f t="shared" si="4"/>
        <v>26.723074400055612</v>
      </c>
      <c r="Q29" s="37">
        <f t="shared" si="4"/>
        <v>24.5337851282526</v>
      </c>
      <c r="R29" s="37">
        <f t="shared" si="4"/>
        <v>22.328081710990684</v>
      </c>
      <c r="S29" s="37">
        <f t="shared" si="4"/>
        <v>20.112888800073431</v>
      </c>
      <c r="T29" s="37">
        <f t="shared" si="4"/>
        <v>20.470790802100353</v>
      </c>
      <c r="U29" s="37">
        <f t="shared" si="4"/>
        <v>26.194482688610204</v>
      </c>
    </row>
    <row r="30" spans="1:21" x14ac:dyDescent="0.2">
      <c r="B30" s="1" t="s">
        <v>36</v>
      </c>
      <c r="C30" s="37">
        <f t="shared" ref="C30:U30" si="5">IFERROR(C10/C$26*100,"--")</f>
        <v>6.8469983437988349</v>
      </c>
      <c r="D30" s="37">
        <f t="shared" si="5"/>
        <v>13.7182224467058</v>
      </c>
      <c r="E30" s="37">
        <f t="shared" si="5"/>
        <v>15.213915077408927</v>
      </c>
      <c r="F30" s="37">
        <f t="shared" si="5"/>
        <v>16.114854950074896</v>
      </c>
      <c r="G30" s="37">
        <f t="shared" si="5"/>
        <v>16.499854711260589</v>
      </c>
      <c r="H30" s="37">
        <f t="shared" si="5"/>
        <v>14.704826878469856</v>
      </c>
      <c r="I30" s="37">
        <f t="shared" si="5"/>
        <v>14.101345708716254</v>
      </c>
      <c r="J30" s="37">
        <f t="shared" si="5"/>
        <v>15.259095563951577</v>
      </c>
      <c r="K30" s="37">
        <f t="shared" si="5"/>
        <v>17.915410336506739</v>
      </c>
      <c r="L30" s="37">
        <f t="shared" si="5"/>
        <v>19.087556156612358</v>
      </c>
      <c r="M30" s="37">
        <f t="shared" si="5"/>
        <v>19.64911535326274</v>
      </c>
      <c r="N30" s="37">
        <f t="shared" si="5"/>
        <v>21.807718334742894</v>
      </c>
      <c r="O30" s="37">
        <f t="shared" si="5"/>
        <v>21.747863546522101</v>
      </c>
      <c r="P30" s="37">
        <f t="shared" si="5"/>
        <v>19.502425763275646</v>
      </c>
      <c r="Q30" s="37">
        <f t="shared" si="5"/>
        <v>20.377262488795246</v>
      </c>
      <c r="R30" s="37">
        <f t="shared" si="5"/>
        <v>21.466352396654568</v>
      </c>
      <c r="S30" s="37">
        <f t="shared" si="5"/>
        <v>20.227137555179102</v>
      </c>
      <c r="T30" s="37">
        <f t="shared" si="5"/>
        <v>20.13791867411592</v>
      </c>
      <c r="U30" s="37">
        <f t="shared" si="5"/>
        <v>19.104834210896911</v>
      </c>
    </row>
    <row r="31" spans="1:21" x14ac:dyDescent="0.2">
      <c r="B31" s="1" t="s">
        <v>31</v>
      </c>
      <c r="C31" s="37">
        <f t="shared" ref="C31:U31" si="6">IFERROR(C11/C$26*100,"--")</f>
        <v>4.0781210981841589</v>
      </c>
      <c r="D31" s="37">
        <f t="shared" si="6"/>
        <v>4.2688024668392996</v>
      </c>
      <c r="E31" s="37">
        <f t="shared" si="6"/>
        <v>4.2410867408521877</v>
      </c>
      <c r="F31" s="37">
        <f t="shared" si="6"/>
        <v>6.0419377980463453</v>
      </c>
      <c r="G31" s="37">
        <f t="shared" si="6"/>
        <v>7.5677967578306156</v>
      </c>
      <c r="H31" s="37">
        <f t="shared" si="6"/>
        <v>9.4670542177220618</v>
      </c>
      <c r="I31" s="37">
        <f t="shared" si="6"/>
        <v>9.636863040618449</v>
      </c>
      <c r="J31" s="37">
        <f t="shared" si="6"/>
        <v>10.126697833036074</v>
      </c>
      <c r="K31" s="37">
        <f t="shared" si="6"/>
        <v>9.25262833112577</v>
      </c>
      <c r="L31" s="37">
        <f t="shared" si="6"/>
        <v>9.726505124694361</v>
      </c>
      <c r="M31" s="37">
        <f t="shared" si="6"/>
        <v>9.3341073465065261</v>
      </c>
      <c r="N31" s="37">
        <f t="shared" si="6"/>
        <v>6.9411272989903878</v>
      </c>
      <c r="O31" s="37">
        <f t="shared" si="6"/>
        <v>8.4291062437387634</v>
      </c>
      <c r="P31" s="37">
        <f t="shared" si="6"/>
        <v>7.5577529050032481</v>
      </c>
      <c r="Q31" s="37">
        <f t="shared" si="6"/>
        <v>8.4346016594375843</v>
      </c>
      <c r="R31" s="37">
        <f t="shared" si="6"/>
        <v>8.0532661044346092</v>
      </c>
      <c r="S31" s="37">
        <f t="shared" si="6"/>
        <v>8.4139866907347294</v>
      </c>
      <c r="T31" s="37">
        <f t="shared" si="6"/>
        <v>8.5130593138687551</v>
      </c>
      <c r="U31" s="37">
        <f t="shared" si="6"/>
        <v>8.3621975399447557</v>
      </c>
    </row>
    <row r="32" spans="1:21" x14ac:dyDescent="0.2">
      <c r="B32" s="1" t="s">
        <v>32</v>
      </c>
      <c r="C32" s="37">
        <f t="shared" ref="C32:U32" si="7">IFERROR(C12/C$26*100,"--")</f>
        <v>15.897583602527652</v>
      </c>
      <c r="D32" s="37">
        <f t="shared" si="7"/>
        <v>11.524402536234136</v>
      </c>
      <c r="E32" s="37">
        <f t="shared" si="7"/>
        <v>11.0607731724237</v>
      </c>
      <c r="F32" s="37">
        <f t="shared" si="7"/>
        <v>12.375365255887059</v>
      </c>
      <c r="G32" s="37">
        <f t="shared" si="7"/>
        <v>11.479805411452578</v>
      </c>
      <c r="H32" s="37">
        <f t="shared" si="7"/>
        <v>11.781894030542677</v>
      </c>
      <c r="I32" s="37">
        <f t="shared" si="7"/>
        <v>11.58899522037745</v>
      </c>
      <c r="J32" s="37">
        <f t="shared" si="7"/>
        <v>10.146571886166415</v>
      </c>
      <c r="K32" s="37">
        <f t="shared" si="7"/>
        <v>8.6106518153254594</v>
      </c>
      <c r="L32" s="37">
        <f t="shared" si="7"/>
        <v>7.5844206321050285</v>
      </c>
      <c r="M32" s="37">
        <f t="shared" si="7"/>
        <v>8.054090205048217</v>
      </c>
      <c r="N32" s="37">
        <f t="shared" si="7"/>
        <v>6.9202529506361561</v>
      </c>
      <c r="O32" s="37">
        <f t="shared" si="7"/>
        <v>0</v>
      </c>
      <c r="P32" s="37">
        <f t="shared" si="7"/>
        <v>6.1265376382398742</v>
      </c>
      <c r="Q32" s="37">
        <f t="shared" si="7"/>
        <v>5.3953378541823476</v>
      </c>
      <c r="R32" s="37">
        <f t="shared" si="7"/>
        <v>5.3502509282501221</v>
      </c>
      <c r="S32" s="37">
        <f t="shared" si="7"/>
        <v>4.984060092228356</v>
      </c>
      <c r="T32" s="37">
        <f t="shared" si="7"/>
        <v>4.4080643975940967</v>
      </c>
      <c r="U32" s="37">
        <f t="shared" si="7"/>
        <v>7.6737597031774518</v>
      </c>
    </row>
    <row r="33" spans="1:21" x14ac:dyDescent="0.2">
      <c r="B33" s="1" t="s">
        <v>30</v>
      </c>
      <c r="C33" s="37">
        <f t="shared" ref="C33:U33" si="8">IFERROR(C13/C$26*100,"--")</f>
        <v>0.31752875512643192</v>
      </c>
      <c r="D33" s="37">
        <f t="shared" si="8"/>
        <v>4.0187635483002913</v>
      </c>
      <c r="E33" s="37">
        <f t="shared" si="8"/>
        <v>3.1394578109895961</v>
      </c>
      <c r="F33" s="37">
        <f t="shared" si="8"/>
        <v>3.0086101050272154</v>
      </c>
      <c r="G33" s="37">
        <f t="shared" si="8"/>
        <v>2.7259298429189092</v>
      </c>
      <c r="H33" s="37">
        <f t="shared" si="8"/>
        <v>3.7808348500774991</v>
      </c>
      <c r="I33" s="37">
        <f t="shared" si="8"/>
        <v>5.1102384164789054</v>
      </c>
      <c r="J33" s="37">
        <f t="shared" si="8"/>
        <v>6.4911591640612123</v>
      </c>
      <c r="K33" s="37">
        <f t="shared" si="8"/>
        <v>7.510901967263643</v>
      </c>
      <c r="L33" s="37">
        <f t="shared" si="8"/>
        <v>7.3359471244971441</v>
      </c>
      <c r="M33" s="37">
        <f t="shared" si="8"/>
        <v>8.0552143161279357</v>
      </c>
      <c r="N33" s="37">
        <f t="shared" si="8"/>
        <v>8.8954331639049009</v>
      </c>
      <c r="O33" s="37">
        <f t="shared" si="8"/>
        <v>0</v>
      </c>
      <c r="P33" s="37">
        <f t="shared" si="8"/>
        <v>10.335584370806275</v>
      </c>
      <c r="Q33" s="37">
        <f t="shared" si="8"/>
        <v>10.150156625592684</v>
      </c>
      <c r="R33" s="37">
        <f t="shared" si="8"/>
        <v>12.1724949260954</v>
      </c>
      <c r="S33" s="37">
        <f t="shared" si="8"/>
        <v>12.694662057413561</v>
      </c>
      <c r="T33" s="37">
        <f t="shared" si="8"/>
        <v>10.692429814471337</v>
      </c>
      <c r="U33" s="37">
        <f t="shared" si="8"/>
        <v>8.3649388516309457</v>
      </c>
    </row>
    <row r="34" spans="1:21" x14ac:dyDescent="0.2">
      <c r="B34" s="1" t="s">
        <v>34</v>
      </c>
      <c r="C34" s="37">
        <f t="shared" ref="C34:U34" si="9">IFERROR(C14/C$26*100,"--")</f>
        <v>2.130396962220821</v>
      </c>
      <c r="D34" s="37">
        <f t="shared" si="9"/>
        <v>8.0066361189782231</v>
      </c>
      <c r="E34" s="37">
        <f t="shared" si="9"/>
        <v>8.2892993315359451</v>
      </c>
      <c r="F34" s="37">
        <f t="shared" si="9"/>
        <v>7.7191049510934819</v>
      </c>
      <c r="G34" s="37">
        <f t="shared" si="9"/>
        <v>6.0822556130544161</v>
      </c>
      <c r="H34" s="37">
        <f t="shared" si="9"/>
        <v>7.107265742477173</v>
      </c>
      <c r="I34" s="37">
        <f t="shared" si="9"/>
        <v>7.533708230562139</v>
      </c>
      <c r="J34" s="37">
        <f t="shared" si="9"/>
        <v>6.9072428253648344</v>
      </c>
      <c r="K34" s="37">
        <f t="shared" si="9"/>
        <v>7.1870273168292735</v>
      </c>
      <c r="L34" s="37">
        <f t="shared" si="9"/>
        <v>6.8436263184760788</v>
      </c>
      <c r="M34" s="37">
        <f t="shared" si="9"/>
        <v>7.1837201001068749</v>
      </c>
      <c r="N34" s="37">
        <f t="shared" si="9"/>
        <v>7.3474245943158571</v>
      </c>
      <c r="O34" s="37">
        <f t="shared" si="9"/>
        <v>7.8702979111902245</v>
      </c>
      <c r="P34" s="37">
        <f t="shared" si="9"/>
        <v>7.0083333726047439</v>
      </c>
      <c r="Q34" s="37">
        <f t="shared" si="9"/>
        <v>7.2391341104812881</v>
      </c>
      <c r="R34" s="37">
        <f t="shared" si="9"/>
        <v>6.2447345400713115</v>
      </c>
      <c r="S34" s="37">
        <f t="shared" si="9"/>
        <v>7.4309691258090016</v>
      </c>
      <c r="T34" s="37">
        <f t="shared" si="9"/>
        <v>8.0388801764837563</v>
      </c>
      <c r="U34" s="37">
        <f t="shared" si="9"/>
        <v>7.0145703852869019</v>
      </c>
    </row>
    <row r="35" spans="1:21" x14ac:dyDescent="0.2">
      <c r="B35" s="1" t="s">
        <v>44</v>
      </c>
      <c r="C35" s="37">
        <f t="shared" ref="C35:U35" si="10">IFERROR(C15/C$26*100,"--")</f>
        <v>0</v>
      </c>
      <c r="D35" s="37">
        <f t="shared" si="10"/>
        <v>0.15716216775040076</v>
      </c>
      <c r="E35" s="37">
        <f t="shared" si="10"/>
        <v>7.5082194449974105E-2</v>
      </c>
      <c r="F35" s="37">
        <f t="shared" si="10"/>
        <v>0.12519619015998965</v>
      </c>
      <c r="G35" s="37">
        <f t="shared" si="10"/>
        <v>0.28465762297058766</v>
      </c>
      <c r="H35" s="37">
        <f t="shared" si="10"/>
        <v>0.479561422011274</v>
      </c>
      <c r="I35" s="37">
        <f t="shared" si="10"/>
        <v>0.48378688821419036</v>
      </c>
      <c r="J35" s="37">
        <f t="shared" si="10"/>
        <v>0.7307434408960336</v>
      </c>
      <c r="K35" s="37">
        <f t="shared" si="10"/>
        <v>0.71065006796129804</v>
      </c>
      <c r="L35" s="37">
        <f t="shared" si="10"/>
        <v>0.77271957920608281</v>
      </c>
      <c r="M35" s="37">
        <f t="shared" si="10"/>
        <v>0.8011237321749427</v>
      </c>
      <c r="N35" s="37">
        <f t="shared" si="10"/>
        <v>0.86472579112601444</v>
      </c>
      <c r="O35" s="37">
        <f t="shared" si="10"/>
        <v>1.1514925883250724</v>
      </c>
      <c r="P35" s="37">
        <f t="shared" si="10"/>
        <v>1.0316363639558417</v>
      </c>
      <c r="Q35" s="37">
        <f t="shared" si="10"/>
        <v>1.3522530723327764</v>
      </c>
      <c r="R35" s="37">
        <f t="shared" si="10"/>
        <v>1.768160589216186</v>
      </c>
      <c r="S35" s="37">
        <f t="shared" si="10"/>
        <v>2.2449346612054275</v>
      </c>
      <c r="T35" s="37">
        <f t="shared" si="10"/>
        <v>2.7955782944496339</v>
      </c>
      <c r="U35" s="37">
        <f t="shared" si="10"/>
        <v>0.94312259325554615</v>
      </c>
    </row>
    <row r="36" spans="1:21" x14ac:dyDescent="0.2">
      <c r="C36" s="37">
        <f t="shared" ref="C36:U36" si="11">IFERROR(C16/C$26*100,"--")</f>
        <v>4.0770634138485278E-5</v>
      </c>
      <c r="D36" s="37">
        <f t="shared" si="11"/>
        <v>0.37352076178929999</v>
      </c>
      <c r="E36" s="37">
        <f t="shared" si="11"/>
        <v>0.27007355879000827</v>
      </c>
      <c r="F36" s="37">
        <f t="shared" si="11"/>
        <v>0.49135701827341222</v>
      </c>
      <c r="G36" s="37">
        <f t="shared" si="11"/>
        <v>0.76683224091030788</v>
      </c>
      <c r="H36" s="37">
        <f t="shared" si="11"/>
        <v>1.2414326303789607</v>
      </c>
      <c r="I36" s="37">
        <f t="shared" si="11"/>
        <v>1.1486634966166702</v>
      </c>
      <c r="J36" s="37">
        <f t="shared" si="11"/>
        <v>1.7172445442146991</v>
      </c>
      <c r="K36" s="37">
        <f t="shared" si="11"/>
        <v>1.6906816112725789</v>
      </c>
      <c r="L36" s="37">
        <f t="shared" si="11"/>
        <v>0.93305437474152864</v>
      </c>
      <c r="M36" s="37">
        <f t="shared" si="11"/>
        <v>1.0243449319154605</v>
      </c>
      <c r="N36" s="37">
        <f t="shared" si="11"/>
        <v>1.0381629259601945</v>
      </c>
      <c r="O36" s="37" t="str">
        <f t="shared" si="11"/>
        <v>--</v>
      </c>
      <c r="P36" s="37">
        <f t="shared" si="11"/>
        <v>1.2133226243702517</v>
      </c>
      <c r="Q36" s="37">
        <f t="shared" si="11"/>
        <v>1.4969485646015535</v>
      </c>
      <c r="R36" s="37">
        <f t="shared" si="11"/>
        <v>1.9489596045799127</v>
      </c>
      <c r="S36" s="37">
        <f t="shared" si="11"/>
        <v>2.4031750617916376</v>
      </c>
      <c r="T36" s="37">
        <f t="shared" si="11"/>
        <v>3.012459033623637</v>
      </c>
      <c r="U36" s="37">
        <f t="shared" si="11"/>
        <v>1.2645848039643248</v>
      </c>
    </row>
    <row r="37" spans="1:21" x14ac:dyDescent="0.2">
      <c r="C37" s="37">
        <f t="shared" ref="C37:U37" si="12">IFERROR(C17/C$26*100,"--")</f>
        <v>0</v>
      </c>
      <c r="D37" s="37">
        <f t="shared" si="12"/>
        <v>1.4088796419317363E-3</v>
      </c>
      <c r="E37" s="37">
        <f t="shared" si="12"/>
        <v>5.7301999611762382E-5</v>
      </c>
      <c r="F37" s="37">
        <f t="shared" si="12"/>
        <v>1.0353580973377645E-4</v>
      </c>
      <c r="G37" s="37">
        <f t="shared" si="12"/>
        <v>1.4258759638743664E-3</v>
      </c>
      <c r="H37" s="37">
        <f t="shared" si="12"/>
        <v>4.2864757364413066E-2</v>
      </c>
      <c r="I37" s="37">
        <f t="shared" si="12"/>
        <v>2.2456080904575189E-2</v>
      </c>
      <c r="J37" s="37">
        <f t="shared" si="12"/>
        <v>4.9480070931187878E-2</v>
      </c>
      <c r="K37" s="37">
        <f t="shared" si="12"/>
        <v>5.1637323327356877E-2</v>
      </c>
      <c r="L37" s="37">
        <f t="shared" si="12"/>
        <v>7.4203403490840014E-3</v>
      </c>
      <c r="M37" s="37">
        <f t="shared" si="12"/>
        <v>3.885816936308014E-2</v>
      </c>
      <c r="N37" s="37">
        <f t="shared" si="12"/>
        <v>4.8519308687697105E-2</v>
      </c>
      <c r="O37" s="37" t="str">
        <f t="shared" si="12"/>
        <v>--</v>
      </c>
      <c r="P37" s="37">
        <f t="shared" si="12"/>
        <v>6.8348856368268457E-2</v>
      </c>
      <c r="Q37" s="37">
        <f t="shared" si="12"/>
        <v>2.1957158958349765E-2</v>
      </c>
      <c r="R37" s="37">
        <f t="shared" si="12"/>
        <v>5.8810182621202509E-2</v>
      </c>
      <c r="S37" s="37">
        <f t="shared" si="12"/>
        <v>3.9452367641455545E-3</v>
      </c>
      <c r="T37" s="37">
        <f t="shared" si="12"/>
        <v>1.2822667868520765E-2</v>
      </c>
      <c r="U37" s="37">
        <f t="shared" si="12"/>
        <v>3.8917690736356987E-2</v>
      </c>
    </row>
    <row r="38" spans="1:21" x14ac:dyDescent="0.2">
      <c r="C38" s="37">
        <f t="shared" ref="C38:U38" si="13">IFERROR(C18/C$26*100,"--")</f>
        <v>0</v>
      </c>
      <c r="D38" s="37">
        <f t="shared" si="13"/>
        <v>0</v>
      </c>
      <c r="E38" s="37">
        <f t="shared" si="13"/>
        <v>0</v>
      </c>
      <c r="F38" s="37">
        <f t="shared" si="13"/>
        <v>0</v>
      </c>
      <c r="G38" s="37">
        <f t="shared" si="13"/>
        <v>1.9541470496222475E-5</v>
      </c>
      <c r="H38" s="37">
        <f t="shared" si="13"/>
        <v>0</v>
      </c>
      <c r="I38" s="37">
        <f t="shared" si="13"/>
        <v>0</v>
      </c>
      <c r="J38" s="37">
        <f t="shared" si="13"/>
        <v>2.4367092840202581E-4</v>
      </c>
      <c r="K38" s="37">
        <f t="shared" si="13"/>
        <v>0</v>
      </c>
      <c r="L38" s="37">
        <f t="shared" si="13"/>
        <v>0</v>
      </c>
      <c r="M38" s="37">
        <f t="shared" si="13"/>
        <v>8.4432793662792138E-5</v>
      </c>
      <c r="N38" s="37">
        <f t="shared" si="13"/>
        <v>4.4570655954006312E-6</v>
      </c>
      <c r="O38" s="37" t="str">
        <f t="shared" si="13"/>
        <v>--</v>
      </c>
      <c r="P38" s="37">
        <f t="shared" si="13"/>
        <v>0</v>
      </c>
      <c r="Q38" s="37">
        <f t="shared" si="13"/>
        <v>0</v>
      </c>
      <c r="R38" s="37">
        <f t="shared" si="13"/>
        <v>0</v>
      </c>
      <c r="S38" s="37">
        <f t="shared" si="13"/>
        <v>8.509552272172254E-5</v>
      </c>
      <c r="T38" s="37">
        <f t="shared" si="13"/>
        <v>9.2735019583952863E-7</v>
      </c>
      <c r="U38" s="37">
        <f t="shared" si="13"/>
        <v>2.5076256202982598E-5</v>
      </c>
    </row>
    <row r="39" spans="1:21" x14ac:dyDescent="0.2">
      <c r="C39" s="37">
        <f t="shared" ref="C39:U39" si="14">IFERROR(C19/C$26*100,"--")</f>
        <v>0</v>
      </c>
      <c r="D39" s="37">
        <f t="shared" si="14"/>
        <v>0</v>
      </c>
      <c r="E39" s="37">
        <f t="shared" si="14"/>
        <v>0</v>
      </c>
      <c r="F39" s="37">
        <f t="shared" si="14"/>
        <v>0</v>
      </c>
      <c r="G39" s="37">
        <f t="shared" si="14"/>
        <v>0</v>
      </c>
      <c r="H39" s="37">
        <f t="shared" si="14"/>
        <v>0</v>
      </c>
      <c r="I39" s="37">
        <f t="shared" si="14"/>
        <v>0</v>
      </c>
      <c r="J39" s="37">
        <f t="shared" si="14"/>
        <v>0</v>
      </c>
      <c r="K39" s="37">
        <f t="shared" si="14"/>
        <v>0</v>
      </c>
      <c r="L39" s="37">
        <f t="shared" si="14"/>
        <v>0</v>
      </c>
      <c r="M39" s="37">
        <f t="shared" si="14"/>
        <v>0</v>
      </c>
      <c r="N39" s="37">
        <f t="shared" si="14"/>
        <v>0</v>
      </c>
      <c r="O39" s="37" t="str">
        <f t="shared" si="14"/>
        <v>--</v>
      </c>
      <c r="P39" s="37">
        <f t="shared" si="14"/>
        <v>0</v>
      </c>
      <c r="Q39" s="37">
        <f t="shared" si="14"/>
        <v>0</v>
      </c>
      <c r="R39" s="37">
        <f t="shared" si="14"/>
        <v>0</v>
      </c>
      <c r="S39" s="37">
        <f t="shared" si="14"/>
        <v>0</v>
      </c>
      <c r="T39" s="37">
        <f t="shared" si="14"/>
        <v>0</v>
      </c>
      <c r="U39" s="37">
        <f t="shared" si="14"/>
        <v>0</v>
      </c>
    </row>
    <row r="40" spans="1:21" x14ac:dyDescent="0.2">
      <c r="C40" s="37">
        <f t="shared" ref="C40:U40" si="15">IFERROR(C20/C$26*100,"--")</f>
        <v>0</v>
      </c>
      <c r="D40" s="37">
        <f t="shared" si="15"/>
        <v>0</v>
      </c>
      <c r="E40" s="37">
        <f t="shared" si="15"/>
        <v>0</v>
      </c>
      <c r="F40" s="37">
        <f t="shared" si="15"/>
        <v>0</v>
      </c>
      <c r="G40" s="37">
        <f t="shared" si="15"/>
        <v>2.3214336403298195E-3</v>
      </c>
      <c r="H40" s="37">
        <f t="shared" si="15"/>
        <v>1.4662534439511939E-2</v>
      </c>
      <c r="I40" s="37">
        <f t="shared" si="15"/>
        <v>1.1655019957079588E-2</v>
      </c>
      <c r="J40" s="37">
        <f t="shared" si="15"/>
        <v>9.9826477119539596E-4</v>
      </c>
      <c r="K40" s="37">
        <f t="shared" si="15"/>
        <v>1.8161033965260697E-3</v>
      </c>
      <c r="L40" s="37">
        <f t="shared" si="15"/>
        <v>1.8592084281537019E-3</v>
      </c>
      <c r="M40" s="37">
        <f t="shared" si="15"/>
        <v>2.9930404983709042E-2</v>
      </c>
      <c r="N40" s="37">
        <f t="shared" si="15"/>
        <v>1.9012041438950411E-2</v>
      </c>
      <c r="O40" s="37" t="str">
        <f t="shared" si="15"/>
        <v>--</v>
      </c>
      <c r="P40" s="37">
        <f t="shared" si="15"/>
        <v>1.6869939117725417E-2</v>
      </c>
      <c r="Q40" s="37">
        <f t="shared" si="15"/>
        <v>3.2836728479378845E-2</v>
      </c>
      <c r="R40" s="37">
        <f t="shared" si="15"/>
        <v>4.434361592281777E-2</v>
      </c>
      <c r="S40" s="37">
        <f t="shared" si="15"/>
        <v>8.0954813105574203E-2</v>
      </c>
      <c r="T40" s="37">
        <f t="shared" si="15"/>
        <v>0.10553680802230669</v>
      </c>
      <c r="U40" s="37">
        <f t="shared" si="15"/>
        <v>1.9613027262759871E-2</v>
      </c>
    </row>
    <row r="41" spans="1:21" x14ac:dyDescent="0.2">
      <c r="C41" s="37">
        <f t="shared" ref="C41:U41" si="16">IFERROR(C21/C$26*100,"--")</f>
        <v>0</v>
      </c>
      <c r="D41" s="37">
        <f t="shared" si="16"/>
        <v>0</v>
      </c>
      <c r="E41" s="37">
        <f t="shared" si="16"/>
        <v>0</v>
      </c>
      <c r="F41" s="37">
        <f t="shared" si="16"/>
        <v>0</v>
      </c>
      <c r="G41" s="37">
        <f t="shared" si="16"/>
        <v>1.3958193211587483E-6</v>
      </c>
      <c r="H41" s="37">
        <f t="shared" si="16"/>
        <v>0</v>
      </c>
      <c r="I41" s="37">
        <f t="shared" si="16"/>
        <v>0</v>
      </c>
      <c r="J41" s="37">
        <f t="shared" si="16"/>
        <v>0</v>
      </c>
      <c r="K41" s="37">
        <f t="shared" si="16"/>
        <v>0</v>
      </c>
      <c r="L41" s="37">
        <f t="shared" si="16"/>
        <v>0</v>
      </c>
      <c r="M41" s="37">
        <f t="shared" si="16"/>
        <v>0</v>
      </c>
      <c r="N41" s="37">
        <f t="shared" si="16"/>
        <v>7.2586496839381701E-5</v>
      </c>
      <c r="O41" s="37" t="str">
        <f t="shared" si="16"/>
        <v>--</v>
      </c>
      <c r="P41" s="37">
        <f t="shared" si="16"/>
        <v>0</v>
      </c>
      <c r="Q41" s="37">
        <f t="shared" si="16"/>
        <v>0</v>
      </c>
      <c r="R41" s="37">
        <f t="shared" si="16"/>
        <v>1.2478628710513228E-4</v>
      </c>
      <c r="S41" s="37">
        <f t="shared" si="16"/>
        <v>1.1680357388825792E-3</v>
      </c>
      <c r="T41" s="37">
        <f t="shared" si="16"/>
        <v>0</v>
      </c>
      <c r="U41" s="37">
        <f t="shared" si="16"/>
        <v>2.5767648208579148E-5</v>
      </c>
    </row>
    <row r="42" spans="1:21" x14ac:dyDescent="0.2">
      <c r="C42" s="37">
        <f t="shared" ref="C42:U42" si="17">IFERROR(C22/C$26*100,"--")</f>
        <v>0</v>
      </c>
      <c r="D42" s="37">
        <f t="shared" si="17"/>
        <v>0</v>
      </c>
      <c r="E42" s="37">
        <f t="shared" si="17"/>
        <v>0</v>
      </c>
      <c r="F42" s="37">
        <f t="shared" si="17"/>
        <v>0</v>
      </c>
      <c r="G42" s="37">
        <f t="shared" si="17"/>
        <v>0</v>
      </c>
      <c r="H42" s="37">
        <f t="shared" si="17"/>
        <v>0</v>
      </c>
      <c r="I42" s="37">
        <f t="shared" si="17"/>
        <v>0</v>
      </c>
      <c r="J42" s="37">
        <f t="shared" si="17"/>
        <v>4.8066903954913415E-5</v>
      </c>
      <c r="K42" s="37">
        <f t="shared" si="17"/>
        <v>3.2018349493045287E-5</v>
      </c>
      <c r="L42" s="37">
        <f t="shared" si="17"/>
        <v>1.8465396126880104E-5</v>
      </c>
      <c r="M42" s="37">
        <f t="shared" si="17"/>
        <v>0</v>
      </c>
      <c r="N42" s="37">
        <f t="shared" si="17"/>
        <v>0</v>
      </c>
      <c r="O42" s="37" t="str">
        <f t="shared" si="17"/>
        <v>--</v>
      </c>
      <c r="P42" s="37">
        <f t="shared" si="17"/>
        <v>1.3413131301703582E-3</v>
      </c>
      <c r="Q42" s="37">
        <f t="shared" si="17"/>
        <v>1.2397779311766517E-3</v>
      </c>
      <c r="R42" s="37">
        <f t="shared" si="17"/>
        <v>3.667330326589721E-5</v>
      </c>
      <c r="S42" s="37">
        <f t="shared" si="17"/>
        <v>0</v>
      </c>
      <c r="T42" s="37">
        <f t="shared" si="17"/>
        <v>7.0253802715115797E-6</v>
      </c>
      <c r="U42" s="37">
        <f t="shared" si="17"/>
        <v>3.2218571994130216E-4</v>
      </c>
    </row>
    <row r="43" spans="1:21" x14ac:dyDescent="0.2">
      <c r="C43" s="37">
        <f t="shared" ref="C43:U43" si="18">IFERROR(C23/C$26*100,"--")</f>
        <v>0</v>
      </c>
      <c r="D43" s="37">
        <f t="shared" si="18"/>
        <v>1.4088796419317363E-3</v>
      </c>
      <c r="E43" s="37">
        <f t="shared" si="18"/>
        <v>5.7301999611762382E-5</v>
      </c>
      <c r="F43" s="37">
        <f t="shared" si="18"/>
        <v>1.0353580973377645E-4</v>
      </c>
      <c r="G43" s="37">
        <f t="shared" si="18"/>
        <v>3.7682468940215675E-3</v>
      </c>
      <c r="H43" s="37">
        <f t="shared" si="18"/>
        <v>5.7527291803925004E-2</v>
      </c>
      <c r="I43" s="37">
        <f t="shared" si="18"/>
        <v>3.4111100861654774E-2</v>
      </c>
      <c r="J43" s="37">
        <f t="shared" si="18"/>
        <v>5.0770073534740216E-2</v>
      </c>
      <c r="K43" s="37">
        <f t="shared" si="18"/>
        <v>5.3485445073375985E-2</v>
      </c>
      <c r="L43" s="37">
        <f t="shared" si="18"/>
        <v>9.2980141733645834E-3</v>
      </c>
      <c r="M43" s="37">
        <f t="shared" si="18"/>
        <v>6.8873007140451983E-2</v>
      </c>
      <c r="N43" s="37">
        <f t="shared" si="18"/>
        <v>6.7608393689082294E-2</v>
      </c>
      <c r="O43" s="37" t="str">
        <f t="shared" si="18"/>
        <v>--</v>
      </c>
      <c r="P43" s="37">
        <f t="shared" si="18"/>
        <v>8.6560108616164241E-2</v>
      </c>
      <c r="Q43" s="37">
        <f t="shared" si="18"/>
        <v>5.6033665368905271E-2</v>
      </c>
      <c r="R43" s="37">
        <f t="shared" si="18"/>
        <v>0.10331525813439127</v>
      </c>
      <c r="S43" s="37">
        <f t="shared" si="18"/>
        <v>8.6153181131324044E-2</v>
      </c>
      <c r="T43" s="37">
        <f t="shared" si="18"/>
        <v>0.1183674286212948</v>
      </c>
      <c r="U43" s="37">
        <f t="shared" si="18"/>
        <v>5.8903747623469727E-2</v>
      </c>
    </row>
    <row r="44" spans="1:21" x14ac:dyDescent="0.2">
      <c r="B44" s="35" t="s">
        <v>79</v>
      </c>
      <c r="C44" s="37">
        <f t="shared" ref="C44:U44" si="19">IFERROR(C24/C$26*100,"--")</f>
        <v>78.883325966720051</v>
      </c>
      <c r="D44" s="37">
        <f t="shared" si="19"/>
        <v>78.937594528632829</v>
      </c>
      <c r="E44" s="37">
        <f t="shared" si="19"/>
        <v>74.848280820790322</v>
      </c>
      <c r="F44" s="37">
        <f t="shared" si="19"/>
        <v>74.508306762330449</v>
      </c>
      <c r="G44" s="37">
        <f t="shared" si="19"/>
        <v>74.594840213273812</v>
      </c>
      <c r="H44" s="37">
        <f t="shared" si="19"/>
        <v>77.288716879816121</v>
      </c>
      <c r="I44" s="37">
        <f t="shared" si="19"/>
        <v>78.266624851807165</v>
      </c>
      <c r="J44" s="37">
        <f t="shared" si="19"/>
        <v>76.835965414412684</v>
      </c>
      <c r="K44" s="37">
        <f t="shared" si="19"/>
        <v>76.769162845142802</v>
      </c>
      <c r="L44" s="37">
        <f t="shared" si="19"/>
        <v>75.846332172188852</v>
      </c>
      <c r="M44" s="37">
        <f t="shared" si="19"/>
        <v>79.449030820091622</v>
      </c>
      <c r="N44" s="37">
        <f t="shared" si="19"/>
        <v>78.904787929821978</v>
      </c>
      <c r="O44" s="37">
        <f t="shared" si="19"/>
        <v>68.957019705201688</v>
      </c>
      <c r="P44" s="37">
        <f t="shared" si="19"/>
        <v>78.285344813941236</v>
      </c>
      <c r="Q44" s="37">
        <f t="shared" si="19"/>
        <v>77.482530939074536</v>
      </c>
      <c r="R44" s="37">
        <f t="shared" si="19"/>
        <v>77.383341195712887</v>
      </c>
      <c r="S44" s="37">
        <f t="shared" si="19"/>
        <v>76.108638982643612</v>
      </c>
      <c r="T44" s="37">
        <f t="shared" si="19"/>
        <v>75.05672147308384</v>
      </c>
      <c r="U44" s="37">
        <f t="shared" si="19"/>
        <v>77.657905972802723</v>
      </c>
    </row>
    <row r="45" spans="1:21" x14ac:dyDescent="0.2">
      <c r="B45" s="35" t="s">
        <v>80</v>
      </c>
      <c r="C45" s="37">
        <f t="shared" ref="C45:U45" si="20">IFERROR(C25/C$26*100,"--")</f>
        <v>21.116674033279949</v>
      </c>
      <c r="D45" s="37">
        <f t="shared" si="20"/>
        <v>21.062405471367171</v>
      </c>
      <c r="E45" s="37">
        <f t="shared" si="20"/>
        <v>25.151719179209675</v>
      </c>
      <c r="F45" s="37">
        <f t="shared" si="20"/>
        <v>25.491693237669555</v>
      </c>
      <c r="G45" s="37">
        <f t="shared" si="20"/>
        <v>25.405159786726202</v>
      </c>
      <c r="H45" s="37">
        <f t="shared" si="20"/>
        <v>22.711283120183879</v>
      </c>
      <c r="I45" s="37">
        <f t="shared" si="20"/>
        <v>21.733375148192831</v>
      </c>
      <c r="J45" s="37">
        <f t="shared" si="20"/>
        <v>23.164034585587324</v>
      </c>
      <c r="K45" s="37">
        <f t="shared" si="20"/>
        <v>23.230837154857195</v>
      </c>
      <c r="L45" s="37">
        <f t="shared" si="20"/>
        <v>24.153667827811148</v>
      </c>
      <c r="M45" s="37">
        <f t="shared" si="20"/>
        <v>20.550969179908378</v>
      </c>
      <c r="N45" s="37">
        <f t="shared" si="20"/>
        <v>21.095212070178022</v>
      </c>
      <c r="O45" s="37">
        <f t="shared" si="20"/>
        <v>31.042980294798305</v>
      </c>
      <c r="P45" s="37">
        <f t="shared" si="20"/>
        <v>21.714655186058764</v>
      </c>
      <c r="Q45" s="37">
        <f t="shared" si="20"/>
        <v>22.517469060925464</v>
      </c>
      <c r="R45" s="37">
        <f t="shared" si="20"/>
        <v>22.61665880428712</v>
      </c>
      <c r="S45" s="37">
        <f t="shared" si="20"/>
        <v>23.891361017356395</v>
      </c>
      <c r="T45" s="37">
        <f t="shared" si="20"/>
        <v>24.943278526916156</v>
      </c>
      <c r="U45" s="37">
        <f t="shared" si="20"/>
        <v>22.342094027197284</v>
      </c>
    </row>
    <row r="46" spans="1:21" x14ac:dyDescent="0.2">
      <c r="B46" s="35" t="s">
        <v>81</v>
      </c>
      <c r="C46" s="37">
        <f t="shared" ref="C46:U46" si="21">IFERROR(C26/C$26*100,"--")</f>
        <v>100</v>
      </c>
      <c r="D46" s="37">
        <f t="shared" si="21"/>
        <v>100</v>
      </c>
      <c r="E46" s="37">
        <f t="shared" si="21"/>
        <v>100</v>
      </c>
      <c r="F46" s="37">
        <f t="shared" si="21"/>
        <v>100</v>
      </c>
      <c r="G46" s="37">
        <f t="shared" si="21"/>
        <v>100</v>
      </c>
      <c r="H46" s="37">
        <f t="shared" si="21"/>
        <v>100</v>
      </c>
      <c r="I46" s="37">
        <f t="shared" si="21"/>
        <v>100</v>
      </c>
      <c r="J46" s="37">
        <f t="shared" si="21"/>
        <v>100</v>
      </c>
      <c r="K46" s="37">
        <f t="shared" si="21"/>
        <v>100</v>
      </c>
      <c r="L46" s="37">
        <f t="shared" si="21"/>
        <v>100</v>
      </c>
      <c r="M46" s="37">
        <f t="shared" si="21"/>
        <v>100</v>
      </c>
      <c r="N46" s="37">
        <f t="shared" si="21"/>
        <v>100</v>
      </c>
      <c r="O46" s="37">
        <f t="shared" si="21"/>
        <v>100</v>
      </c>
      <c r="P46" s="37">
        <f t="shared" si="21"/>
        <v>100</v>
      </c>
      <c r="Q46" s="37">
        <f t="shared" si="21"/>
        <v>100</v>
      </c>
      <c r="R46" s="37">
        <f t="shared" si="21"/>
        <v>100</v>
      </c>
      <c r="S46" s="37">
        <f t="shared" si="21"/>
        <v>100</v>
      </c>
      <c r="T46" s="37">
        <f t="shared" si="21"/>
        <v>100</v>
      </c>
      <c r="U46" s="37">
        <f t="shared" si="21"/>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1" t="s">
        <v>29</v>
      </c>
      <c r="C49" s="38" t="s">
        <v>28</v>
      </c>
      <c r="D49" s="39">
        <f>IFERROR(IF(C9=0,"--",(D9/C9)*100-100),"--")</f>
        <v>150.65729931152526</v>
      </c>
      <c r="E49" s="39">
        <f t="shared" ref="E49:O49" si="22">IFERROR(IF(D9=0,"--",(E9/D9)*100-100),"--")</f>
        <v>-12.588261250214444</v>
      </c>
      <c r="F49" s="39">
        <f t="shared" si="22"/>
        <v>15.847414445944793</v>
      </c>
      <c r="G49" s="39">
        <f t="shared" si="22"/>
        <v>100.41929765967964</v>
      </c>
      <c r="H49" s="39">
        <f t="shared" si="22"/>
        <v>13.212436226686265</v>
      </c>
      <c r="I49" s="39">
        <f t="shared" si="22"/>
        <v>19.433862787320621</v>
      </c>
      <c r="J49" s="39">
        <f t="shared" si="22"/>
        <v>10.404630223042631</v>
      </c>
      <c r="K49" s="39">
        <f t="shared" si="22"/>
        <v>3.5829248643148901</v>
      </c>
      <c r="L49" s="39">
        <f t="shared" si="22"/>
        <v>64.700677503635831</v>
      </c>
      <c r="M49" s="39">
        <f t="shared" si="22"/>
        <v>43.441267985076564</v>
      </c>
      <c r="N49" s="39">
        <f t="shared" si="22"/>
        <v>1.1960713750062126</v>
      </c>
      <c r="O49" s="39">
        <f t="shared" si="22"/>
        <v>-8.5726687623351694</v>
      </c>
      <c r="P49" s="39">
        <f t="shared" ref="P49:P54" si="23">IF(N9=0,"--",(P9/N9)*100-100)</f>
        <v>-8.4191833461425176</v>
      </c>
      <c r="Q49" s="39">
        <f t="shared" ref="Q49:T54" si="24">IF(P9=0,"--",(Q9/P9)*100-100)</f>
        <v>-8.0075662322312553</v>
      </c>
      <c r="R49" s="39">
        <f t="shared" si="24"/>
        <v>-3.6244763204280019</v>
      </c>
      <c r="S49" s="39">
        <f t="shared" si="24"/>
        <v>-23.263152943509581</v>
      </c>
      <c r="T49" s="39">
        <f t="shared" si="24"/>
        <v>-1.7522685676506597</v>
      </c>
      <c r="U49" s="39">
        <f>IFERROR(POWER(T9/C9,1/21)*100-100,"--")</f>
        <v>12.339177994306993</v>
      </c>
    </row>
    <row r="50" spans="2:21" x14ac:dyDescent="0.2">
      <c r="B50" s="1" t="s">
        <v>36</v>
      </c>
      <c r="C50" s="38" t="s">
        <v>28</v>
      </c>
      <c r="D50" s="39">
        <f t="shared" ref="D50:O50" si="25">IFERROR(IF(C10=0,"--",(D10/C10)*100-100),"--")</f>
        <v>568.98918589253549</v>
      </c>
      <c r="E50" s="39">
        <f t="shared" si="25"/>
        <v>9.9794082984605836</v>
      </c>
      <c r="F50" s="39">
        <f t="shared" si="25"/>
        <v>38.320117218472404</v>
      </c>
      <c r="G50" s="39">
        <f t="shared" si="25"/>
        <v>99.512563522010709</v>
      </c>
      <c r="H50" s="39">
        <f t="shared" si="25"/>
        <v>0.85310380063997115</v>
      </c>
      <c r="I50" s="39">
        <f t="shared" si="25"/>
        <v>15.130101289731272</v>
      </c>
      <c r="J50" s="39">
        <f t="shared" si="25"/>
        <v>31.063342749437197</v>
      </c>
      <c r="K50" s="39">
        <f t="shared" si="25"/>
        <v>29.185656507509236</v>
      </c>
      <c r="L50" s="39">
        <f t="shared" si="25"/>
        <v>83.258576402494413</v>
      </c>
      <c r="M50" s="39">
        <f t="shared" si="25"/>
        <v>37.156580638423918</v>
      </c>
      <c r="N50" s="39">
        <f t="shared" si="25"/>
        <v>13.360151549468767</v>
      </c>
      <c r="O50" s="39">
        <f t="shared" si="25"/>
        <v>-19.946041153372647</v>
      </c>
      <c r="P50" s="39">
        <f t="shared" si="23"/>
        <v>-19.923621955475554</v>
      </c>
      <c r="Q50" s="39">
        <f t="shared" si="24"/>
        <v>4.6962625933436328</v>
      </c>
      <c r="R50" s="39">
        <f t="shared" si="24"/>
        <v>11.55583984882098</v>
      </c>
      <c r="S50" s="39">
        <f t="shared" si="24"/>
        <v>-19.729293630615501</v>
      </c>
      <c r="T50" s="39">
        <f t="shared" si="24"/>
        <v>-3.8957667096272104</v>
      </c>
      <c r="U50" s="39">
        <f t="shared" ref="U50:U66" si="26">IFERROR(POWER(T10/C10,1/21)*100-100,"--")</f>
        <v>23.35279190717587</v>
      </c>
    </row>
    <row r="51" spans="2:21" x14ac:dyDescent="0.2">
      <c r="B51" s="1" t="s">
        <v>31</v>
      </c>
      <c r="C51" s="38" t="s">
        <v>28</v>
      </c>
      <c r="D51" s="39">
        <f t="shared" ref="D51:O51" si="27">IFERROR(IF(C11=0,"--",(D11/C11)*100-100),"--")</f>
        <v>249.51628894734807</v>
      </c>
      <c r="E51" s="39">
        <f t="shared" si="27"/>
        <v>-1.4766142330601753</v>
      </c>
      <c r="F51" s="39">
        <f t="shared" si="27"/>
        <v>86.036872624380806</v>
      </c>
      <c r="G51" s="39">
        <f t="shared" si="27"/>
        <v>144.06738034957382</v>
      </c>
      <c r="H51" s="39">
        <f t="shared" si="27"/>
        <v>41.56466867057128</v>
      </c>
      <c r="I51" s="39">
        <f t="shared" si="27"/>
        <v>22.210653166603819</v>
      </c>
      <c r="J51" s="39">
        <f t="shared" si="27"/>
        <v>27.275605534709072</v>
      </c>
      <c r="K51" s="39">
        <f t="shared" si="27"/>
        <v>0.53414659611561888</v>
      </c>
      <c r="L51" s="39">
        <f t="shared" si="27"/>
        <v>80.814162068307468</v>
      </c>
      <c r="M51" s="39">
        <f t="shared" si="27"/>
        <v>27.861544510054955</v>
      </c>
      <c r="N51" s="39">
        <f t="shared" si="27"/>
        <v>-24.046042184810247</v>
      </c>
      <c r="O51" s="39">
        <f t="shared" si="27"/>
        <v>-2.5172074014850381</v>
      </c>
      <c r="P51" s="39">
        <f t="shared" si="23"/>
        <v>-2.5035738084864931</v>
      </c>
      <c r="Q51" s="39">
        <f t="shared" si="24"/>
        <v>11.826790456803593</v>
      </c>
      <c r="R51" s="39">
        <f t="shared" si="24"/>
        <v>1.1084303230440895</v>
      </c>
      <c r="S51" s="39">
        <f t="shared" si="24"/>
        <v>-10.995762826278266</v>
      </c>
      <c r="T51" s="39">
        <f t="shared" si="24"/>
        <v>-2.3333700983599925</v>
      </c>
      <c r="U51" s="39">
        <f t="shared" si="26"/>
        <v>21.355381485390382</v>
      </c>
    </row>
    <row r="52" spans="2:21" x14ac:dyDescent="0.2">
      <c r="B52" s="1" t="s">
        <v>32</v>
      </c>
      <c r="C52" s="38" t="s">
        <v>28</v>
      </c>
      <c r="D52" s="39">
        <f t="shared" ref="D52:O52" si="28">IFERROR(IF(C12=0,"--",(D12/C12)*100-100),"--")</f>
        <v>142.05205901297185</v>
      </c>
      <c r="E52" s="39">
        <f t="shared" si="28"/>
        <v>-4.8222796190175785</v>
      </c>
      <c r="F52" s="39">
        <f t="shared" si="28"/>
        <v>46.10748830698293</v>
      </c>
      <c r="G52" s="39">
        <f t="shared" si="28"/>
        <v>80.756128260278075</v>
      </c>
      <c r="H52" s="39">
        <f t="shared" si="28"/>
        <v>16.142202646627709</v>
      </c>
      <c r="I52" s="39">
        <f t="shared" si="28"/>
        <v>18.091574824200521</v>
      </c>
      <c r="J52" s="39">
        <f t="shared" si="28"/>
        <v>6.0441121142974907</v>
      </c>
      <c r="K52" s="39">
        <f t="shared" si="28"/>
        <v>-6.6244825763977957</v>
      </c>
      <c r="L52" s="39">
        <f t="shared" si="28"/>
        <v>51.505054939624159</v>
      </c>
      <c r="M52" s="39">
        <f t="shared" si="28"/>
        <v>41.487493629731119</v>
      </c>
      <c r="N52" s="39">
        <f t="shared" si="28"/>
        <v>-12.239584512347449</v>
      </c>
      <c r="O52" s="39">
        <f t="shared" si="28"/>
        <v>-100</v>
      </c>
      <c r="P52" s="39">
        <f t="shared" si="23"/>
        <v>-20.728120760450082</v>
      </c>
      <c r="Q52" s="39">
        <f t="shared" si="24"/>
        <v>-11.757559338844189</v>
      </c>
      <c r="R52" s="39">
        <f t="shared" si="24"/>
        <v>5.0111467711755182</v>
      </c>
      <c r="S52" s="39">
        <f t="shared" si="24"/>
        <v>-20.642124953874642</v>
      </c>
      <c r="T52" s="39">
        <f t="shared" si="24"/>
        <v>-14.625725887149585</v>
      </c>
      <c r="U52" s="39">
        <f t="shared" si="26"/>
        <v>10.232842172225418</v>
      </c>
    </row>
    <row r="53" spans="2:21" x14ac:dyDescent="0.2">
      <c r="B53" s="1" t="s">
        <v>30</v>
      </c>
      <c r="C53" s="38" t="s">
        <v>28</v>
      </c>
      <c r="D53" s="39">
        <f t="shared" ref="D53:O53" si="29">IFERROR(IF(C13=0,"--",(D13/C13)*100-100),"--")</f>
        <v>4126.0134325962699</v>
      </c>
      <c r="E53" s="39">
        <f t="shared" si="29"/>
        <v>-22.530557831779959</v>
      </c>
      <c r="F53" s="39">
        <f t="shared" si="29"/>
        <v>25.144334708772064</v>
      </c>
      <c r="G53" s="39">
        <f t="shared" si="29"/>
        <v>76.549013001970451</v>
      </c>
      <c r="H53" s="39">
        <f t="shared" si="29"/>
        <v>56.957656514365794</v>
      </c>
      <c r="I53" s="39">
        <f t="shared" si="29"/>
        <v>62.271293400779683</v>
      </c>
      <c r="J53" s="39">
        <f t="shared" si="29"/>
        <v>53.848796435860919</v>
      </c>
      <c r="K53" s="39">
        <f t="shared" si="29"/>
        <v>27.316932112767873</v>
      </c>
      <c r="L53" s="39">
        <f t="shared" si="29"/>
        <v>67.998281531374204</v>
      </c>
      <c r="M53" s="39">
        <f t="shared" si="29"/>
        <v>46.300187357399068</v>
      </c>
      <c r="N53" s="39">
        <f t="shared" si="29"/>
        <v>12.79327119016915</v>
      </c>
      <c r="O53" s="39">
        <f t="shared" si="29"/>
        <v>-100</v>
      </c>
      <c r="P53" s="39">
        <f t="shared" si="23"/>
        <v>4.0384690067603941</v>
      </c>
      <c r="Q53" s="39">
        <f t="shared" si="24"/>
        <v>-1.5962430686549141</v>
      </c>
      <c r="R53" s="39">
        <f t="shared" si="24"/>
        <v>26.99503841116713</v>
      </c>
      <c r="S53" s="39">
        <f t="shared" si="24"/>
        <v>-11.157155854548591</v>
      </c>
      <c r="T53" s="39">
        <f t="shared" si="24"/>
        <v>-18.694930068517962</v>
      </c>
      <c r="U53" s="39">
        <f t="shared" si="26"/>
        <v>38.537399304674466</v>
      </c>
    </row>
    <row r="54" spans="2:21" x14ac:dyDescent="0.2">
      <c r="B54" s="1" t="s">
        <v>34</v>
      </c>
      <c r="C54" s="38" t="s">
        <v>28</v>
      </c>
      <c r="D54" s="39">
        <f t="shared" ref="D54:O54" si="30">IFERROR(IF(C14=0,"--",(D14/C14)*100-100),"--")</f>
        <v>1154.9055404203091</v>
      </c>
      <c r="E54" s="39">
        <f t="shared" si="30"/>
        <v>2.6682035752627655</v>
      </c>
      <c r="F54" s="39">
        <f t="shared" si="30"/>
        <v>21.604335379317348</v>
      </c>
      <c r="G54" s="39">
        <f t="shared" si="30"/>
        <v>53.537424639332869</v>
      </c>
      <c r="H54" s="39">
        <f t="shared" si="30"/>
        <v>32.235285989186792</v>
      </c>
      <c r="I54" s="39">
        <f t="shared" si="30"/>
        <v>27.26075200194596</v>
      </c>
      <c r="J54" s="39">
        <f t="shared" si="30"/>
        <v>11.047538085546947</v>
      </c>
      <c r="K54" s="39">
        <f t="shared" si="30"/>
        <v>14.488245855099308</v>
      </c>
      <c r="L54" s="39">
        <f t="shared" si="30"/>
        <v>63.786360573383064</v>
      </c>
      <c r="M54" s="39">
        <f t="shared" si="30"/>
        <v>39.857927958366815</v>
      </c>
      <c r="N54" s="39">
        <f t="shared" si="30"/>
        <v>4.4669525668850127</v>
      </c>
      <c r="O54" s="39">
        <f t="shared" si="30"/>
        <v>-14.013063258231199</v>
      </c>
      <c r="P54" s="39">
        <f t="shared" si="23"/>
        <v>-14.590607745359634</v>
      </c>
      <c r="Q54" s="39">
        <f t="shared" si="24"/>
        <v>3.5013089974946325</v>
      </c>
      <c r="R54" s="39">
        <f t="shared" si="24"/>
        <v>-8.6502728348928599</v>
      </c>
      <c r="S54" s="39">
        <f t="shared" si="24"/>
        <v>1.3706863015404309</v>
      </c>
      <c r="T54" s="39">
        <f t="shared" si="24"/>
        <v>4.4269183205094578</v>
      </c>
      <c r="U54" s="39">
        <f t="shared" si="26"/>
        <v>24.825222361659343</v>
      </c>
    </row>
    <row r="55" spans="2:21" x14ac:dyDescent="0.2">
      <c r="B55" s="1" t="s">
        <v>44</v>
      </c>
      <c r="C55" s="38" t="s">
        <v>28</v>
      </c>
      <c r="D55" s="39" t="str">
        <f t="shared" ref="D55:O55" si="31">IFERROR(IF(C15=0,"--",(D15/C15)*100-100),"--")</f>
        <v>--</v>
      </c>
      <c r="E55" s="39">
        <f t="shared" si="31"/>
        <v>-52.624132124720049</v>
      </c>
      <c r="F55" s="39">
        <f t="shared" si="31"/>
        <v>117.74795799299883</v>
      </c>
      <c r="G55" s="39">
        <f t="shared" si="31"/>
        <v>343.0454032618976</v>
      </c>
      <c r="H55" s="39">
        <f t="shared" si="31"/>
        <v>90.647402876329068</v>
      </c>
      <c r="I55" s="39">
        <f t="shared" si="31"/>
        <v>21.115045645331392</v>
      </c>
      <c r="J55" s="39">
        <f t="shared" si="31"/>
        <v>82.946388007703405</v>
      </c>
      <c r="K55" s="39">
        <f t="shared" si="31"/>
        <v>7.0057722977840342</v>
      </c>
      <c r="L55" s="39">
        <f t="shared" si="31"/>
        <v>87.028097081190765</v>
      </c>
      <c r="M55" s="39">
        <f t="shared" si="31"/>
        <v>38.134339600695768</v>
      </c>
      <c r="N55" s="39">
        <f t="shared" si="31"/>
        <v>10.248326505512395</v>
      </c>
      <c r="O55" s="39">
        <f t="shared" si="31"/>
        <v>6.8954396992847933</v>
      </c>
      <c r="P55" s="39">
        <f t="shared" ref="P55:P63" si="32">IF(N15=0,"--",(P15/N15)*100-100)</f>
        <v>6.8253309143788243</v>
      </c>
      <c r="Q55" s="39">
        <f t="shared" ref="Q55:Q63" si="33">IF(P15=0,"--",(Q15/P15)*100-100)</f>
        <v>31.34250862514395</v>
      </c>
      <c r="R55" s="39">
        <f t="shared" ref="R55:R63" si="34">IF(Q15=0,"--",(R15/Q15)*100-100)</f>
        <v>38.466152516839315</v>
      </c>
      <c r="S55" s="39">
        <f t="shared" ref="S55:S63" si="35">IF(R15=0,"--",(S15/R15)*100-100)</f>
        <v>8.1590615614465634</v>
      </c>
      <c r="T55" s="39">
        <f t="shared" ref="T55:T63" si="36">IF(S15=0,"--",(T15/S15)*100-100)</f>
        <v>20.207154833586401</v>
      </c>
      <c r="U55" s="39" t="str">
        <f t="shared" si="26"/>
        <v>--</v>
      </c>
    </row>
    <row r="56" spans="2:21" x14ac:dyDescent="0.2">
      <c r="C56" s="38" t="s">
        <v>28</v>
      </c>
      <c r="D56" s="39">
        <f t="shared" ref="D56:O56" si="37">IFERROR(IF(C16=0,"--",(D16/C16)*100-100),"--")</f>
        <v>3058965.384615385</v>
      </c>
      <c r="E56" s="39">
        <f t="shared" si="37"/>
        <v>-28.297292913748166</v>
      </c>
      <c r="F56" s="39">
        <f t="shared" si="37"/>
        <v>137.58281934270573</v>
      </c>
      <c r="G56" s="39">
        <f t="shared" si="37"/>
        <v>204.10231770654588</v>
      </c>
      <c r="H56" s="39">
        <f t="shared" si="37"/>
        <v>83.202866563730026</v>
      </c>
      <c r="I56" s="39">
        <f t="shared" si="37"/>
        <v>11.085636087364904</v>
      </c>
      <c r="J56" s="39">
        <f t="shared" si="37"/>
        <v>81.072431209711851</v>
      </c>
      <c r="K56" s="39">
        <f t="shared" si="37"/>
        <v>8.3293191353885305</v>
      </c>
      <c r="L56" s="39">
        <f t="shared" si="37"/>
        <v>-5.0738505025778693</v>
      </c>
      <c r="M56" s="39">
        <f t="shared" si="37"/>
        <v>46.272688757686723</v>
      </c>
      <c r="N56" s="39">
        <f t="shared" si="37"/>
        <v>3.5171921433115898</v>
      </c>
      <c r="O56" s="39" t="str">
        <f t="shared" si="37"/>
        <v>--</v>
      </c>
      <c r="P56" s="39">
        <f t="shared" si="32"/>
        <v>4.6494131385374402</v>
      </c>
      <c r="Q56" s="39">
        <f t="shared" si="33"/>
        <v>23.624501859121679</v>
      </c>
      <c r="R56" s="39">
        <f t="shared" si="34"/>
        <v>37.871929962136875</v>
      </c>
      <c r="S56" s="39">
        <f t="shared" si="35"/>
        <v>5.0421209579169641</v>
      </c>
      <c r="T56" s="39">
        <f t="shared" si="36"/>
        <v>21.00354799454945</v>
      </c>
      <c r="U56" s="39">
        <f t="shared" si="26"/>
        <v>99.836869617218269</v>
      </c>
    </row>
    <row r="57" spans="2:21" x14ac:dyDescent="0.2">
      <c r="C57" s="38" t="s">
        <v>28</v>
      </c>
      <c r="D57" s="39" t="str">
        <f t="shared" ref="D57:O57" si="38">IFERROR(IF(C17=0,"--",(D17/C17)*100-100),"--")</f>
        <v>--</v>
      </c>
      <c r="E57" s="39">
        <f t="shared" si="38"/>
        <v>-95.966666666666669</v>
      </c>
      <c r="F57" s="39">
        <f t="shared" si="38"/>
        <v>135.95041322314049</v>
      </c>
      <c r="G57" s="39">
        <f t="shared" si="38"/>
        <v>2583.53765323993</v>
      </c>
      <c r="H57" s="39">
        <f t="shared" si="38"/>
        <v>3301.9513150166417</v>
      </c>
      <c r="I57" s="39">
        <f t="shared" si="38"/>
        <v>-37.104172221891844</v>
      </c>
      <c r="J57" s="39">
        <f t="shared" si="38"/>
        <v>166.87589976331651</v>
      </c>
      <c r="K57" s="39">
        <f t="shared" si="38"/>
        <v>14.828512325855144</v>
      </c>
      <c r="L57" s="39">
        <f t="shared" si="38"/>
        <v>-75.282710517567764</v>
      </c>
      <c r="M57" s="39">
        <f t="shared" si="38"/>
        <v>597.72211126501941</v>
      </c>
      <c r="N57" s="39">
        <f t="shared" si="38"/>
        <v>27.533846467265064</v>
      </c>
      <c r="O57" s="39" t="str">
        <f t="shared" si="38"/>
        <v>--</v>
      </c>
      <c r="P57" s="39">
        <f t="shared" si="32"/>
        <v>26.137048588045133</v>
      </c>
      <c r="Q57" s="39">
        <f t="shared" si="33"/>
        <v>-67.810156445072025</v>
      </c>
      <c r="R57" s="39">
        <f t="shared" si="34"/>
        <v>183.63268581363468</v>
      </c>
      <c r="S57" s="39">
        <f t="shared" si="35"/>
        <v>-94.285194489009811</v>
      </c>
      <c r="T57" s="39">
        <f t="shared" si="36"/>
        <v>213.73840579211901</v>
      </c>
      <c r="U57" s="39" t="str">
        <f t="shared" si="26"/>
        <v>--</v>
      </c>
    </row>
    <row r="58" spans="2:21" x14ac:dyDescent="0.2">
      <c r="C58" s="38" t="s">
        <v>28</v>
      </c>
      <c r="D58" s="39" t="str">
        <f t="shared" ref="D58:O58" si="39">IFERROR(IF(C18=0,"--",(D18/C18)*100-100),"--")</f>
        <v>--</v>
      </c>
      <c r="E58" s="39" t="str">
        <f t="shared" si="39"/>
        <v>--</v>
      </c>
      <c r="F58" s="39" t="str">
        <f t="shared" si="39"/>
        <v>--</v>
      </c>
      <c r="G58" s="39" t="str">
        <f t="shared" si="39"/>
        <v>--</v>
      </c>
      <c r="H58" s="39">
        <f t="shared" si="39"/>
        <v>-100</v>
      </c>
      <c r="I58" s="39" t="str">
        <f t="shared" si="39"/>
        <v>--</v>
      </c>
      <c r="J58" s="39" t="str">
        <f t="shared" si="39"/>
        <v>--</v>
      </c>
      <c r="K58" s="39">
        <f t="shared" si="39"/>
        <v>-100</v>
      </c>
      <c r="L58" s="39" t="str">
        <f t="shared" si="39"/>
        <v>--</v>
      </c>
      <c r="M58" s="39" t="str">
        <f t="shared" si="39"/>
        <v>--</v>
      </c>
      <c r="N58" s="39">
        <f t="shared" si="39"/>
        <v>-94.608233731739702</v>
      </c>
      <c r="O58" s="39" t="str">
        <f t="shared" si="39"/>
        <v>--</v>
      </c>
      <c r="P58" s="39">
        <f t="shared" si="32"/>
        <v>-100</v>
      </c>
      <c r="Q58" s="39" t="str">
        <f t="shared" si="33"/>
        <v>--</v>
      </c>
      <c r="R58" s="39" t="str">
        <f t="shared" si="34"/>
        <v>--</v>
      </c>
      <c r="S58" s="39" t="str">
        <f t="shared" si="35"/>
        <v>--</v>
      </c>
      <c r="T58" s="39">
        <f t="shared" si="36"/>
        <v>-98.948039528211666</v>
      </c>
      <c r="U58" s="39" t="str">
        <f t="shared" si="26"/>
        <v>--</v>
      </c>
    </row>
    <row r="59" spans="2:21" x14ac:dyDescent="0.2">
      <c r="C59" s="38" t="s">
        <v>28</v>
      </c>
      <c r="D59" s="39" t="str">
        <f t="shared" ref="D59:O59" si="40">IFERROR(IF(C19=0,"--",(D19/C19)*100-100),"--")</f>
        <v>--</v>
      </c>
      <c r="E59" s="39" t="str">
        <f t="shared" si="40"/>
        <v>--</v>
      </c>
      <c r="F59" s="39" t="str">
        <f t="shared" si="40"/>
        <v>--</v>
      </c>
      <c r="G59" s="39" t="str">
        <f t="shared" si="40"/>
        <v>--</v>
      </c>
      <c r="H59" s="39" t="str">
        <f t="shared" si="40"/>
        <v>--</v>
      </c>
      <c r="I59" s="39" t="str">
        <f t="shared" si="40"/>
        <v>--</v>
      </c>
      <c r="J59" s="39" t="str">
        <f t="shared" si="40"/>
        <v>--</v>
      </c>
      <c r="K59" s="39" t="str">
        <f t="shared" si="40"/>
        <v>--</v>
      </c>
      <c r="L59" s="39" t="str">
        <f t="shared" si="40"/>
        <v>--</v>
      </c>
      <c r="M59" s="39" t="str">
        <f t="shared" si="40"/>
        <v>--</v>
      </c>
      <c r="N59" s="39" t="str">
        <f t="shared" si="40"/>
        <v>--</v>
      </c>
      <c r="O59" s="39" t="str">
        <f t="shared" si="40"/>
        <v>--</v>
      </c>
      <c r="P59" s="39" t="str">
        <f t="shared" si="32"/>
        <v>--</v>
      </c>
      <c r="Q59" s="39" t="str">
        <f t="shared" si="33"/>
        <v>--</v>
      </c>
      <c r="R59" s="39" t="str">
        <f t="shared" si="34"/>
        <v>--</v>
      </c>
      <c r="S59" s="39" t="str">
        <f t="shared" si="35"/>
        <v>--</v>
      </c>
      <c r="T59" s="39" t="str">
        <f t="shared" si="36"/>
        <v>--</v>
      </c>
      <c r="U59" s="39" t="str">
        <f t="shared" si="26"/>
        <v>--</v>
      </c>
    </row>
    <row r="60" spans="2:21" x14ac:dyDescent="0.2">
      <c r="C60" s="38" t="s">
        <v>28</v>
      </c>
      <c r="D60" s="39" t="str">
        <f t="shared" ref="D60:O60" si="41">IFERROR(IF(C20=0,"--",(D20/C20)*100-100),"--")</f>
        <v>--</v>
      </c>
      <c r="E60" s="39" t="str">
        <f t="shared" si="41"/>
        <v>--</v>
      </c>
      <c r="F60" s="39" t="str">
        <f t="shared" si="41"/>
        <v>--</v>
      </c>
      <c r="G60" s="39" t="str">
        <f t="shared" si="41"/>
        <v>--</v>
      </c>
      <c r="H60" s="39">
        <f t="shared" si="41"/>
        <v>614.76329819216733</v>
      </c>
      <c r="I60" s="39">
        <f t="shared" si="41"/>
        <v>-4.5683969671138129</v>
      </c>
      <c r="J60" s="39">
        <f t="shared" si="41"/>
        <v>-89.626012246864832</v>
      </c>
      <c r="K60" s="39">
        <f t="shared" si="41"/>
        <v>100.17560754545971</v>
      </c>
      <c r="L60" s="39">
        <f t="shared" si="41"/>
        <v>76.087387157936433</v>
      </c>
      <c r="M60" s="39">
        <f t="shared" si="41"/>
        <v>2044.9071097968626</v>
      </c>
      <c r="N60" s="39">
        <f t="shared" si="41"/>
        <v>-35.120222800485806</v>
      </c>
      <c r="O60" s="39" t="str">
        <f t="shared" si="41"/>
        <v>--</v>
      </c>
      <c r="P60" s="39">
        <f t="shared" si="32"/>
        <v>-20.546912171619425</v>
      </c>
      <c r="Q60" s="39">
        <f t="shared" si="33"/>
        <v>95.038495807394497</v>
      </c>
      <c r="R60" s="39">
        <f t="shared" si="34"/>
        <v>43.004965499355762</v>
      </c>
      <c r="S60" s="39">
        <f t="shared" si="35"/>
        <v>55.52223249996743</v>
      </c>
      <c r="T60" s="39">
        <f t="shared" si="36"/>
        <v>25.841429722670412</v>
      </c>
      <c r="U60" s="39" t="str">
        <f t="shared" si="26"/>
        <v>--</v>
      </c>
    </row>
    <row r="61" spans="2:21" x14ac:dyDescent="0.2">
      <c r="C61" s="38" t="s">
        <v>28</v>
      </c>
      <c r="D61" s="39" t="str">
        <f t="shared" ref="D61:O61" si="42">IFERROR(IF(C21=0,"--",(D21/C21)*100-100),"--")</f>
        <v>--</v>
      </c>
      <c r="E61" s="39" t="str">
        <f t="shared" si="42"/>
        <v>--</v>
      </c>
      <c r="F61" s="39" t="str">
        <f t="shared" si="42"/>
        <v>--</v>
      </c>
      <c r="G61" s="39" t="str">
        <f t="shared" si="42"/>
        <v>--</v>
      </c>
      <c r="H61" s="39">
        <f t="shared" si="42"/>
        <v>-100</v>
      </c>
      <c r="I61" s="39" t="str">
        <f t="shared" si="42"/>
        <v>--</v>
      </c>
      <c r="J61" s="39" t="str">
        <f t="shared" si="42"/>
        <v>--</v>
      </c>
      <c r="K61" s="39" t="str">
        <f t="shared" si="42"/>
        <v>--</v>
      </c>
      <c r="L61" s="39" t="str">
        <f t="shared" si="42"/>
        <v>--</v>
      </c>
      <c r="M61" s="39" t="str">
        <f t="shared" si="42"/>
        <v>--</v>
      </c>
      <c r="N61" s="39" t="str">
        <f t="shared" si="42"/>
        <v>--</v>
      </c>
      <c r="O61" s="39" t="str">
        <f t="shared" si="42"/>
        <v>--</v>
      </c>
      <c r="P61" s="39">
        <f t="shared" si="32"/>
        <v>-100</v>
      </c>
      <c r="Q61" s="39" t="str">
        <f t="shared" si="33"/>
        <v>--</v>
      </c>
      <c r="R61" s="39" t="str">
        <f t="shared" si="34"/>
        <v>--</v>
      </c>
      <c r="S61" s="39">
        <f t="shared" si="35"/>
        <v>697.3888888888888</v>
      </c>
      <c r="T61" s="39">
        <f t="shared" si="36"/>
        <v>-100</v>
      </c>
      <c r="U61" s="39" t="str">
        <f t="shared" si="26"/>
        <v>--</v>
      </c>
    </row>
    <row r="62" spans="2:21" x14ac:dyDescent="0.2">
      <c r="C62" s="38" t="s">
        <v>28</v>
      </c>
      <c r="D62" s="39" t="str">
        <f t="shared" ref="D62:O62" si="43">IFERROR(IF(C22=0,"--",(D22/C22)*100-100),"--")</f>
        <v>--</v>
      </c>
      <c r="E62" s="39" t="str">
        <f t="shared" si="43"/>
        <v>--</v>
      </c>
      <c r="F62" s="39" t="str">
        <f t="shared" si="43"/>
        <v>--</v>
      </c>
      <c r="G62" s="39" t="str">
        <f t="shared" si="43"/>
        <v>--</v>
      </c>
      <c r="H62" s="39" t="str">
        <f t="shared" si="43"/>
        <v>--</v>
      </c>
      <c r="I62" s="39" t="str">
        <f t="shared" si="43"/>
        <v>--</v>
      </c>
      <c r="J62" s="39" t="str">
        <f t="shared" si="43"/>
        <v>--</v>
      </c>
      <c r="K62" s="39">
        <f t="shared" si="43"/>
        <v>-26.705882352941174</v>
      </c>
      <c r="L62" s="39">
        <f t="shared" si="43"/>
        <v>-0.80256821829856051</v>
      </c>
      <c r="M62" s="39">
        <f t="shared" si="43"/>
        <v>-100</v>
      </c>
      <c r="N62" s="39" t="str">
        <f t="shared" si="43"/>
        <v>--</v>
      </c>
      <c r="O62" s="39" t="str">
        <f t="shared" si="43"/>
        <v>--</v>
      </c>
      <c r="P62" s="39" t="str">
        <f t="shared" si="32"/>
        <v>--</v>
      </c>
      <c r="Q62" s="39">
        <f t="shared" si="33"/>
        <v>-7.3836422799897719</v>
      </c>
      <c r="R62" s="39">
        <f t="shared" si="34"/>
        <v>-96.867536466454808</v>
      </c>
      <c r="S62" s="39">
        <f t="shared" si="35"/>
        <v>-100</v>
      </c>
      <c r="T62" s="39" t="str">
        <f t="shared" si="36"/>
        <v>--</v>
      </c>
      <c r="U62" s="39" t="str">
        <f t="shared" si="26"/>
        <v>--</v>
      </c>
    </row>
    <row r="63" spans="2:21" x14ac:dyDescent="0.2">
      <c r="C63" s="38" t="s">
        <v>28</v>
      </c>
      <c r="D63" s="39" t="str">
        <f t="shared" ref="D63:O63" si="44">IFERROR(IF(C23=0,"--",(D23/C23)*100-100),"--")</f>
        <v>--</v>
      </c>
      <c r="E63" s="39">
        <f t="shared" si="44"/>
        <v>-95.966666666666669</v>
      </c>
      <c r="F63" s="39">
        <f t="shared" si="44"/>
        <v>135.95041322314049</v>
      </c>
      <c r="G63" s="39">
        <f t="shared" si="44"/>
        <v>6991.9439579684768</v>
      </c>
      <c r="H63" s="39">
        <f t="shared" si="44"/>
        <v>1627.6034078281266</v>
      </c>
      <c r="I63" s="39">
        <f t="shared" si="44"/>
        <v>-28.811466095286846</v>
      </c>
      <c r="J63" s="39">
        <f t="shared" si="44"/>
        <v>80.270666425717366</v>
      </c>
      <c r="K63" s="39">
        <f t="shared" si="44"/>
        <v>15.916204241024161</v>
      </c>
      <c r="L63" s="39">
        <f t="shared" si="44"/>
        <v>-70.098337846330054</v>
      </c>
      <c r="M63" s="39">
        <f t="shared" si="44"/>
        <v>886.92196949734239</v>
      </c>
      <c r="N63" s="39">
        <f t="shared" si="44"/>
        <v>0.26393910059479708</v>
      </c>
      <c r="O63" s="39" t="str">
        <f t="shared" si="44"/>
        <v>--</v>
      </c>
      <c r="P63" s="39">
        <f t="shared" si="32"/>
        <v>14.641851686228136</v>
      </c>
      <c r="Q63" s="39">
        <f t="shared" si="33"/>
        <v>-35.135778247322818</v>
      </c>
      <c r="R63" s="39">
        <f t="shared" si="34"/>
        <v>95.251926812566325</v>
      </c>
      <c r="S63" s="39">
        <f t="shared" si="35"/>
        <v>-28.962484424148087</v>
      </c>
      <c r="T63" s="39">
        <f t="shared" si="36"/>
        <v>32.624347053989482</v>
      </c>
      <c r="U63" s="39" t="str">
        <f t="shared" si="26"/>
        <v>--</v>
      </c>
    </row>
    <row r="64" spans="2:21" x14ac:dyDescent="0.2">
      <c r="B64" s="35" t="s">
        <v>79</v>
      </c>
      <c r="C64" s="38" t="s">
        <v>28</v>
      </c>
      <c r="D64" s="39">
        <f t="shared" ref="D64:O64" si="45">IFERROR(IF(C24=0,"--",(D24/C24)*100-100),"--")</f>
        <v>234.13360312894991</v>
      </c>
      <c r="E64" s="39">
        <f t="shared" si="45"/>
        <v>-5.9700568613772589</v>
      </c>
      <c r="F64" s="39">
        <f t="shared" si="45"/>
        <v>29.993848000902602</v>
      </c>
      <c r="G64" s="39">
        <f t="shared" si="45"/>
        <v>95.083538159885649</v>
      </c>
      <c r="H64" s="39">
        <f t="shared" si="45"/>
        <v>17.251061159745461</v>
      </c>
      <c r="I64" s="39">
        <f t="shared" si="45"/>
        <v>21.576252155999612</v>
      </c>
      <c r="J64" s="39">
        <f t="shared" si="45"/>
        <v>18.905229068119695</v>
      </c>
      <c r="K64" s="39">
        <f t="shared" si="45"/>
        <v>9.9356584922751381</v>
      </c>
      <c r="L64" s="39">
        <f t="shared" si="45"/>
        <v>69.93722396753148</v>
      </c>
      <c r="M64" s="39">
        <f t="shared" si="45"/>
        <v>39.565474031385719</v>
      </c>
      <c r="N64" s="39">
        <f t="shared" si="45"/>
        <v>1.4396971759731372</v>
      </c>
      <c r="O64" s="39">
        <f t="shared" si="45"/>
        <v>-29.846140330288065</v>
      </c>
      <c r="P64" s="39">
        <f t="shared" ref="P64:P66" si="46">IF(N24=0,"--",(P24/N24)*100-100)</f>
        <v>-11.161108911759186</v>
      </c>
      <c r="Q64" s="39">
        <f t="shared" ref="Q64:R66" si="47">IF(P24=0,"--",(Q24/P24)*100-100)</f>
        <v>-0.82612062606499137</v>
      </c>
      <c r="R64" s="39">
        <f t="shared" si="47"/>
        <v>5.7605192692461742</v>
      </c>
      <c r="S64" s="39">
        <f t="shared" ref="S64:T66" si="48">IF(R24=0,"--",(S24/R24)*100-100)</f>
        <v>-16.214784759856101</v>
      </c>
      <c r="T64" s="39">
        <f t="shared" si="48"/>
        <v>-4.8041539341081005</v>
      </c>
      <c r="U64" s="39">
        <f t="shared" si="26"/>
        <v>16.898896872922634</v>
      </c>
    </row>
    <row r="65" spans="1:21" x14ac:dyDescent="0.2">
      <c r="B65" s="35" t="s">
        <v>80</v>
      </c>
      <c r="C65" s="38" t="s">
        <v>28</v>
      </c>
      <c r="D65" s="39">
        <f t="shared" ref="D65:O65" si="49">IFERROR(IF(C25=0,"--",(D25/C25)*100-100),"--")</f>
        <v>233.04577805948287</v>
      </c>
      <c r="E65" s="39">
        <f t="shared" si="49"/>
        <v>18.420785714102678</v>
      </c>
      <c r="F65" s="39">
        <f t="shared" si="49"/>
        <v>32.35213257358393</v>
      </c>
      <c r="G65" s="39">
        <f t="shared" si="49"/>
        <v>94.195774883825209</v>
      </c>
      <c r="H65" s="39">
        <f t="shared" si="49"/>
        <v>1.1647500996590452</v>
      </c>
      <c r="I65" s="39">
        <f t="shared" si="49"/>
        <v>14.88775632556252</v>
      </c>
      <c r="J65" s="39">
        <f t="shared" si="49"/>
        <v>29.092209899894073</v>
      </c>
      <c r="K65" s="39">
        <f t="shared" si="49"/>
        <v>10.34864012670171</v>
      </c>
      <c r="L65" s="39">
        <f t="shared" si="49"/>
        <v>78.837656170991409</v>
      </c>
      <c r="M65" s="39">
        <f t="shared" si="49"/>
        <v>13.363486331466007</v>
      </c>
      <c r="N65" s="39">
        <f t="shared" si="49"/>
        <v>4.8442889345140259</v>
      </c>
      <c r="O65" s="39">
        <f t="shared" si="49"/>
        <v>18.128844798863014</v>
      </c>
      <c r="P65" s="39">
        <f t="shared" si="46"/>
        <v>-7.828838819650187</v>
      </c>
      <c r="Q65" s="39">
        <f t="shared" si="47"/>
        <v>3.9059959581435351</v>
      </c>
      <c r="R65" s="39">
        <f t="shared" si="47"/>
        <v>6.3625564161960568</v>
      </c>
      <c r="S65" s="39">
        <f t="shared" si="48"/>
        <v>-10.010185631861177</v>
      </c>
      <c r="T65" s="39">
        <f t="shared" si="48"/>
        <v>0.78015197694946892</v>
      </c>
      <c r="U65" s="39">
        <f t="shared" si="26"/>
        <v>18.108993178355817</v>
      </c>
    </row>
    <row r="66" spans="1:21" x14ac:dyDescent="0.2">
      <c r="B66" s="35" t="s">
        <v>81</v>
      </c>
      <c r="C66" s="38" t="s">
        <v>28</v>
      </c>
      <c r="D66" s="39">
        <f t="shared" ref="D66:E66" si="50">IF(C26=0,"--",(D26/C26)*100-100)</f>
        <v>233.90389065497823</v>
      </c>
      <c r="E66" s="39">
        <f t="shared" si="50"/>
        <v>-0.83275870024681353</v>
      </c>
      <c r="F66" s="39">
        <f t="shared" ref="F66:O66" si="51">IF(E26=0,"--",(F26/E26)*100-100)</f>
        <v>30.586997114070016</v>
      </c>
      <c r="G66" s="39">
        <f t="shared" si="51"/>
        <v>94.857232268875634</v>
      </c>
      <c r="H66" s="39">
        <f t="shared" si="51"/>
        <v>13.164308131140714</v>
      </c>
      <c r="I66" s="39">
        <f t="shared" si="51"/>
        <v>20.057208931467343</v>
      </c>
      <c r="J66" s="39">
        <f t="shared" si="51"/>
        <v>21.119203828563712</v>
      </c>
      <c r="K66" s="39">
        <f t="shared" si="51"/>
        <v>10.031321700905835</v>
      </c>
      <c r="L66" s="39">
        <f t="shared" si="51"/>
        <v>72.004868878795719</v>
      </c>
      <c r="M66" s="39">
        <f t="shared" si="51"/>
        <v>33.236732958063186</v>
      </c>
      <c r="N66" s="39">
        <f t="shared" si="51"/>
        <v>2.1393737789725691</v>
      </c>
      <c r="O66" s="39">
        <f t="shared" si="51"/>
        <v>-19.725715476657285</v>
      </c>
      <c r="P66" s="39">
        <f t="shared" si="46"/>
        <v>-10.458159469077671</v>
      </c>
      <c r="Q66" s="39">
        <f t="shared" si="47"/>
        <v>0.20144217319820257</v>
      </c>
      <c r="R66" s="39">
        <f t="shared" si="47"/>
        <v>5.8960827975458727</v>
      </c>
      <c r="S66" s="39">
        <f t="shared" si="48"/>
        <v>-14.811511744903711</v>
      </c>
      <c r="T66" s="39">
        <f t="shared" si="48"/>
        <v>-3.4699872485837631</v>
      </c>
      <c r="U66" s="39">
        <f t="shared" si="26"/>
        <v>17.176028973280296</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opLeftCell="A22"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3" width="13.42578125" style="1" bestFit="1" customWidth="1"/>
    <col min="4" max="11" width="11.42578125" style="1" bestFit="1" customWidth="1"/>
    <col min="12" max="20" width="11.42578125" style="1" customWidth="1"/>
    <col min="21" max="21" width="12.42578125" style="1" bestFit="1" customWidth="1"/>
    <col min="22" max="16384" width="10.85546875" style="1"/>
  </cols>
  <sheetData>
    <row r="1" spans="1:22" x14ac:dyDescent="0.2">
      <c r="A1" s="5" t="s">
        <v>75</v>
      </c>
    </row>
    <row r="2" spans="1:22" x14ac:dyDescent="0.2">
      <c r="C2" s="201" t="s">
        <v>59</v>
      </c>
      <c r="D2" s="201"/>
      <c r="E2" s="201"/>
      <c r="F2" s="201"/>
      <c r="G2" s="201"/>
      <c r="H2" s="201"/>
      <c r="I2" s="201"/>
      <c r="J2" s="201"/>
      <c r="K2" s="201"/>
      <c r="L2" s="201"/>
      <c r="M2" s="201"/>
      <c r="N2" s="201"/>
      <c r="O2" s="201"/>
      <c r="P2" s="201"/>
      <c r="Q2" s="201"/>
      <c r="R2" s="201"/>
      <c r="S2" s="201"/>
      <c r="T2" s="201"/>
      <c r="U2" s="201"/>
      <c r="V2" s="110"/>
    </row>
    <row r="3" spans="1:22" x14ac:dyDescent="0.2">
      <c r="A3" s="105"/>
      <c r="B3" s="105"/>
      <c r="C3" s="105"/>
      <c r="D3" s="105"/>
      <c r="E3" s="105"/>
      <c r="F3" s="105"/>
      <c r="G3" s="30"/>
      <c r="H3" s="30"/>
      <c r="I3" s="30"/>
      <c r="J3" s="30"/>
      <c r="K3" s="30"/>
      <c r="L3" s="30"/>
      <c r="M3" s="30"/>
      <c r="N3" s="30"/>
      <c r="O3" s="30"/>
      <c r="P3" s="30"/>
      <c r="Q3" s="30"/>
      <c r="R3" s="30"/>
      <c r="S3" s="30"/>
      <c r="T3" s="30"/>
      <c r="U3" s="30"/>
    </row>
    <row r="4" spans="1:22" x14ac:dyDescent="0.2">
      <c r="B4" s="110"/>
      <c r="C4" s="201" t="s">
        <v>785</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126</v>
      </c>
      <c r="D5" s="209"/>
      <c r="E5" s="209"/>
      <c r="F5" s="209"/>
      <c r="G5" s="209"/>
      <c r="H5" s="209"/>
      <c r="I5" s="209"/>
      <c r="J5" s="209"/>
      <c r="K5" s="209"/>
      <c r="L5" s="209"/>
      <c r="M5" s="209"/>
      <c r="N5" s="209"/>
      <c r="O5" s="209"/>
      <c r="P5" s="209"/>
      <c r="Q5" s="209"/>
      <c r="R5" s="209"/>
      <c r="S5" s="209"/>
      <c r="T5" s="209"/>
      <c r="U5" s="209"/>
    </row>
    <row r="6" spans="1:22"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109"/>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109"/>
      <c r="C8" s="205"/>
      <c r="D8" s="205"/>
      <c r="E8" s="205"/>
      <c r="F8" s="205"/>
      <c r="G8" s="205"/>
      <c r="H8" s="205"/>
      <c r="I8" s="205"/>
      <c r="J8" s="205"/>
      <c r="K8" s="205"/>
      <c r="L8" s="205"/>
      <c r="M8" s="205"/>
      <c r="N8" s="205"/>
      <c r="O8" s="205"/>
      <c r="P8" s="205"/>
      <c r="Q8" s="205"/>
      <c r="R8" s="205"/>
      <c r="S8" s="205"/>
      <c r="T8" s="205"/>
      <c r="U8" s="205"/>
    </row>
    <row r="9" spans="1:22" ht="13.5" thickTop="1" x14ac:dyDescent="0.2">
      <c r="B9" s="1" t="s">
        <v>41</v>
      </c>
      <c r="C9" s="9">
        <v>34.140954999999998</v>
      </c>
      <c r="D9" s="9">
        <v>163.00747200000001</v>
      </c>
      <c r="E9" s="9">
        <v>204.81451000000001</v>
      </c>
      <c r="F9" s="9">
        <v>236.63449650000001</v>
      </c>
      <c r="G9" s="9">
        <v>354.793002</v>
      </c>
      <c r="H9" s="9">
        <v>637.70659799999999</v>
      </c>
      <c r="I9" s="9">
        <v>309.46188999999998</v>
      </c>
      <c r="J9" s="9">
        <v>178.40565649999999</v>
      </c>
      <c r="K9" s="9">
        <v>109.3283655</v>
      </c>
      <c r="L9" s="9">
        <v>67.015608</v>
      </c>
      <c r="M9" s="9">
        <v>71.277702000000005</v>
      </c>
      <c r="N9" s="9">
        <v>51.030341999999997</v>
      </c>
      <c r="O9" s="9">
        <v>24.863681</v>
      </c>
      <c r="P9" s="9">
        <v>26.168284</v>
      </c>
      <c r="Q9" s="9">
        <v>13.541969</v>
      </c>
      <c r="R9" s="166">
        <v>12.28307</v>
      </c>
      <c r="S9" s="166">
        <v>9.8732489999999995</v>
      </c>
      <c r="T9" s="166">
        <v>5.8456659999999996</v>
      </c>
      <c r="U9" s="9">
        <f>(SUM(C9:N9)+P9+Q9+R9)</f>
        <v>2469.6099205</v>
      </c>
    </row>
    <row r="10" spans="1:22" x14ac:dyDescent="0.2">
      <c r="B10" s="1" t="s">
        <v>24</v>
      </c>
      <c r="C10" s="9">
        <v>2.1076074999999999</v>
      </c>
      <c r="D10" s="9">
        <v>6.4853814999999999</v>
      </c>
      <c r="E10" s="9">
        <v>3.6755175000000002</v>
      </c>
      <c r="F10" s="9">
        <v>7.5464549999999999</v>
      </c>
      <c r="G10" s="9">
        <v>19.3919645</v>
      </c>
      <c r="H10" s="9">
        <v>42.586745000000001</v>
      </c>
      <c r="I10" s="9">
        <v>44.610880999999999</v>
      </c>
      <c r="J10" s="9">
        <v>38.937404000000001</v>
      </c>
      <c r="K10" s="9">
        <v>48.033476499999999</v>
      </c>
      <c r="L10" s="9">
        <v>61.668532999999996</v>
      </c>
      <c r="M10" s="9">
        <v>38.054884000000001</v>
      </c>
      <c r="N10" s="9">
        <v>42.334097999999997</v>
      </c>
      <c r="O10" s="9">
        <v>34.919872000000005</v>
      </c>
      <c r="P10" s="9">
        <v>38.069201999999997</v>
      </c>
      <c r="Q10" s="9">
        <v>20.227867</v>
      </c>
      <c r="R10" s="166">
        <v>2.6418680000000001</v>
      </c>
      <c r="S10" s="166">
        <v>2.4955970000000001</v>
      </c>
      <c r="T10" s="166">
        <v>3.469592</v>
      </c>
      <c r="U10" s="9">
        <f t="shared" ref="U10:U26" si="0">(SUM(C10:N10)+P10+Q10+R10)</f>
        <v>416.37188450000002</v>
      </c>
    </row>
    <row r="11" spans="1:22" x14ac:dyDescent="0.2">
      <c r="B11" s="1" t="s">
        <v>37</v>
      </c>
      <c r="C11" s="9">
        <v>2.4145395000000001</v>
      </c>
      <c r="D11" s="9">
        <v>9.5878134999999993</v>
      </c>
      <c r="E11" s="9">
        <v>9.5846595000000008</v>
      </c>
      <c r="F11" s="9">
        <v>10.653805</v>
      </c>
      <c r="G11" s="9">
        <v>11.757027000000001</v>
      </c>
      <c r="H11" s="9">
        <v>27.520047999999999</v>
      </c>
      <c r="I11" s="9">
        <v>22.175902499999999</v>
      </c>
      <c r="J11" s="9">
        <v>46.079863500000002</v>
      </c>
      <c r="K11" s="9">
        <v>40.942225499999999</v>
      </c>
      <c r="L11" s="9">
        <v>62.695532999999998</v>
      </c>
      <c r="M11" s="9">
        <v>55.836010999999999</v>
      </c>
      <c r="N11" s="9">
        <v>51.184167000000002</v>
      </c>
      <c r="O11" s="9">
        <v>60.392759999999996</v>
      </c>
      <c r="P11" s="9">
        <v>62.672969000000002</v>
      </c>
      <c r="Q11" s="9">
        <v>72.379041999999998</v>
      </c>
      <c r="R11" s="166">
        <v>83.485431000000005</v>
      </c>
      <c r="S11" s="166">
        <v>39.059131000000001</v>
      </c>
      <c r="T11" s="166">
        <v>23.602629</v>
      </c>
      <c r="U11" s="9">
        <f t="shared" si="0"/>
        <v>568.96903700000007</v>
      </c>
    </row>
    <row r="12" spans="1:22" x14ac:dyDescent="0.2">
      <c r="B12" s="1" t="s">
        <v>758</v>
      </c>
      <c r="C12" s="9">
        <v>5.7633850000000004</v>
      </c>
      <c r="D12" s="9">
        <v>77.819793500000003</v>
      </c>
      <c r="E12" s="9">
        <v>71.479419500000006</v>
      </c>
      <c r="F12" s="9">
        <v>73.223096499999997</v>
      </c>
      <c r="G12" s="9">
        <v>103.64228749999999</v>
      </c>
      <c r="H12" s="9">
        <v>152.18653</v>
      </c>
      <c r="I12" s="9">
        <v>64.595740000000006</v>
      </c>
      <c r="J12" s="9">
        <v>35.154018499999999</v>
      </c>
      <c r="K12" s="9">
        <v>35.915306000000001</v>
      </c>
      <c r="L12" s="9">
        <v>56.994714000000002</v>
      </c>
      <c r="M12" s="9">
        <v>60.589669999999998</v>
      </c>
      <c r="N12" s="9">
        <v>41.762439999999998</v>
      </c>
      <c r="O12" s="9">
        <v>16.580417000000001</v>
      </c>
      <c r="P12" s="9">
        <v>17.075966999999999</v>
      </c>
      <c r="Q12" s="9">
        <v>10.018325000000001</v>
      </c>
      <c r="R12" s="166">
        <v>8.2524499999999996</v>
      </c>
      <c r="S12" s="166">
        <v>7.5434419999999998</v>
      </c>
      <c r="T12" s="166">
        <v>8.0244040000000005</v>
      </c>
      <c r="U12" s="9">
        <f t="shared" si="0"/>
        <v>814.47314249999988</v>
      </c>
    </row>
    <row r="13" spans="1:22" x14ac:dyDescent="0.2">
      <c r="B13" s="1" t="s">
        <v>43</v>
      </c>
      <c r="C13" s="9">
        <v>6.4724504999999999</v>
      </c>
      <c r="D13" s="9">
        <v>11.068687000000001</v>
      </c>
      <c r="E13" s="9">
        <v>19.735889</v>
      </c>
      <c r="F13" s="9">
        <v>25.370415999999999</v>
      </c>
      <c r="G13" s="9">
        <v>36.6227795</v>
      </c>
      <c r="H13" s="9">
        <v>48.40108</v>
      </c>
      <c r="I13" s="9">
        <v>22.199528000000001</v>
      </c>
      <c r="J13" s="9">
        <v>31.129438</v>
      </c>
      <c r="K13" s="9">
        <v>35.392428500000001</v>
      </c>
      <c r="L13" s="9">
        <v>31.071176999999999</v>
      </c>
      <c r="M13" s="9">
        <v>27.981186000000001</v>
      </c>
      <c r="N13" s="9">
        <v>30.017817999999998</v>
      </c>
      <c r="O13" s="9">
        <v>38.509596999999999</v>
      </c>
      <c r="P13" s="9">
        <v>40.096677</v>
      </c>
      <c r="Q13" s="9">
        <v>43.444322999999997</v>
      </c>
      <c r="R13" s="166">
        <v>13.402614</v>
      </c>
      <c r="S13" s="166">
        <v>35.948704999999997</v>
      </c>
      <c r="T13" s="166">
        <v>41.897753000000002</v>
      </c>
      <c r="U13" s="9">
        <f t="shared" si="0"/>
        <v>422.4064914999999</v>
      </c>
    </row>
    <row r="14" spans="1:22" x14ac:dyDescent="0.2">
      <c r="B14" s="1" t="s">
        <v>44</v>
      </c>
      <c r="C14" s="9">
        <v>5.6101685000000003</v>
      </c>
      <c r="D14" s="9">
        <v>9.9234174999999993</v>
      </c>
      <c r="E14" s="9">
        <v>14.086688000000001</v>
      </c>
      <c r="F14" s="9">
        <v>25.281583999999999</v>
      </c>
      <c r="G14" s="9">
        <v>21.296072500000001</v>
      </c>
      <c r="H14" s="9">
        <v>56.468162</v>
      </c>
      <c r="I14" s="9">
        <v>23.453831999999998</v>
      </c>
      <c r="J14" s="9">
        <v>21.430019000000001</v>
      </c>
      <c r="K14" s="9">
        <v>23.597406500000002</v>
      </c>
      <c r="L14" s="9">
        <v>24.896671999999999</v>
      </c>
      <c r="M14" s="9">
        <v>11.103783</v>
      </c>
      <c r="N14" s="9">
        <v>2.7206000000000001</v>
      </c>
      <c r="O14" s="9">
        <v>0.62923299999999993</v>
      </c>
      <c r="P14" s="9">
        <v>0.74355599999999999</v>
      </c>
      <c r="Q14" s="9">
        <v>0.12615999999999999</v>
      </c>
      <c r="R14" s="166">
        <v>0.163909</v>
      </c>
      <c r="S14" s="166">
        <v>0.327513</v>
      </c>
      <c r="T14" s="166">
        <v>0.282329</v>
      </c>
      <c r="U14" s="9">
        <f t="shared" si="0"/>
        <v>240.90203000000002</v>
      </c>
    </row>
    <row r="15" spans="1:22" x14ac:dyDescent="0.2">
      <c r="B15" s="1" t="s">
        <v>34</v>
      </c>
      <c r="C15" s="9">
        <v>7.8019534999999998</v>
      </c>
      <c r="D15" s="9">
        <v>8.0530155000000008</v>
      </c>
      <c r="E15" s="9">
        <v>7.731579</v>
      </c>
      <c r="F15" s="9">
        <v>25.750520000000002</v>
      </c>
      <c r="G15" s="9">
        <v>18.8163965</v>
      </c>
      <c r="H15" s="9">
        <v>38.682411000000002</v>
      </c>
      <c r="I15" s="9">
        <v>17.457838500000001</v>
      </c>
      <c r="J15" s="9">
        <v>7.261876</v>
      </c>
      <c r="K15" s="9">
        <v>6.2250505</v>
      </c>
      <c r="L15" s="9">
        <v>12.969687</v>
      </c>
      <c r="M15" s="9">
        <v>15.491194999999999</v>
      </c>
      <c r="N15" s="9">
        <v>15.111077</v>
      </c>
      <c r="O15" s="9">
        <v>13.452468999999999</v>
      </c>
      <c r="P15" s="9">
        <v>13.998778</v>
      </c>
      <c r="Q15" s="9">
        <v>14.222379999999999</v>
      </c>
      <c r="R15" s="166">
        <v>11.782781999999999</v>
      </c>
      <c r="S15" s="166">
        <v>31.567881</v>
      </c>
      <c r="T15" s="166">
        <v>64.768581999999995</v>
      </c>
      <c r="U15" s="9">
        <f t="shared" si="0"/>
        <v>221.35653949999997</v>
      </c>
    </row>
    <row r="16" spans="1:22" x14ac:dyDescent="0.2">
      <c r="A16" s="1" t="s">
        <v>125</v>
      </c>
      <c r="B16" s="1" t="s">
        <v>792</v>
      </c>
      <c r="C16" s="9">
        <v>15.954973000000001</v>
      </c>
      <c r="D16" s="9">
        <v>39.577378000000003</v>
      </c>
      <c r="E16" s="9">
        <v>40.530261000000003</v>
      </c>
      <c r="F16" s="9">
        <v>66.312433999999996</v>
      </c>
      <c r="G16" s="9">
        <v>99.672936000000007</v>
      </c>
      <c r="H16" s="9">
        <v>120.387046</v>
      </c>
      <c r="I16" s="9">
        <v>169.15525299999999</v>
      </c>
      <c r="J16" s="9">
        <v>172.76263</v>
      </c>
      <c r="K16" s="9">
        <v>184.52345700000001</v>
      </c>
      <c r="L16" s="9">
        <v>102.395231</v>
      </c>
      <c r="M16" s="9">
        <v>68.730300999999997</v>
      </c>
      <c r="N16" s="9">
        <v>57.326101999999999</v>
      </c>
      <c r="O16" s="194" t="s">
        <v>28</v>
      </c>
      <c r="P16" s="9">
        <v>50.488675000000001</v>
      </c>
      <c r="Q16" s="9">
        <v>22.213778000000001</v>
      </c>
      <c r="R16" s="166">
        <v>3.2923339999999999</v>
      </c>
      <c r="S16" s="166">
        <v>3.5436809999999999</v>
      </c>
      <c r="T16" s="166">
        <v>5.3250500000000001</v>
      </c>
      <c r="U16" s="9">
        <f t="shared" si="0"/>
        <v>1213.3227890000001</v>
      </c>
    </row>
    <row r="17" spans="1:21" x14ac:dyDescent="0.2">
      <c r="B17" s="1" t="s">
        <v>793</v>
      </c>
      <c r="C17" s="9">
        <v>0</v>
      </c>
      <c r="D17" s="9">
        <v>0</v>
      </c>
      <c r="E17" s="9">
        <v>0</v>
      </c>
      <c r="F17" s="9">
        <v>0</v>
      </c>
      <c r="G17" s="9">
        <v>3.8879999999999998E-2</v>
      </c>
      <c r="H17" s="9">
        <v>5.1566000000000001E-2</v>
      </c>
      <c r="I17" s="9">
        <v>0</v>
      </c>
      <c r="J17" s="9">
        <v>1.47E-3</v>
      </c>
      <c r="K17" s="9">
        <v>0</v>
      </c>
      <c r="L17" s="9">
        <v>0</v>
      </c>
      <c r="M17" s="9">
        <v>8.5590000000000006E-3</v>
      </c>
      <c r="N17" s="9">
        <v>0</v>
      </c>
      <c r="O17" s="194" t="s">
        <v>28</v>
      </c>
      <c r="P17" s="9">
        <v>4.6249999999999998E-3</v>
      </c>
      <c r="Q17" s="9">
        <v>6.8519999999999996E-3</v>
      </c>
      <c r="R17" s="166">
        <v>7.9880000000000003E-3</v>
      </c>
      <c r="S17" s="166">
        <v>1.4840000000000001E-2</v>
      </c>
      <c r="T17" s="166">
        <v>5.0039999999999998E-3</v>
      </c>
      <c r="U17" s="9">
        <f t="shared" si="0"/>
        <v>0.11993999999999999</v>
      </c>
    </row>
    <row r="18" spans="1:21" x14ac:dyDescent="0.2">
      <c r="B18" s="1" t="s">
        <v>794</v>
      </c>
      <c r="C18" s="9">
        <v>0</v>
      </c>
      <c r="D18" s="9">
        <v>0</v>
      </c>
      <c r="E18" s="9">
        <v>0</v>
      </c>
      <c r="F18" s="9">
        <v>0</v>
      </c>
      <c r="G18" s="9">
        <v>0</v>
      </c>
      <c r="H18" s="9">
        <v>0</v>
      </c>
      <c r="I18" s="9">
        <v>0</v>
      </c>
      <c r="J18" s="9">
        <v>0</v>
      </c>
      <c r="K18" s="9">
        <v>0</v>
      </c>
      <c r="L18" s="9">
        <v>0</v>
      </c>
      <c r="M18" s="9">
        <v>0</v>
      </c>
      <c r="N18" s="9">
        <v>5.94E-3</v>
      </c>
      <c r="O18" s="194" t="s">
        <v>28</v>
      </c>
      <c r="P18" s="9">
        <v>3.96E-3</v>
      </c>
      <c r="Q18" s="9">
        <v>2.784E-3</v>
      </c>
      <c r="R18" s="166">
        <v>0</v>
      </c>
      <c r="S18" s="166">
        <v>0</v>
      </c>
      <c r="T18" s="166">
        <v>0</v>
      </c>
      <c r="U18" s="9">
        <f t="shared" si="0"/>
        <v>1.2683999999999999E-2</v>
      </c>
    </row>
    <row r="19" spans="1:21" x14ac:dyDescent="0.2">
      <c r="B19" s="1" t="s">
        <v>795</v>
      </c>
      <c r="C19" s="9">
        <v>0</v>
      </c>
      <c r="D19" s="9">
        <v>0</v>
      </c>
      <c r="E19" s="9">
        <v>0</v>
      </c>
      <c r="F19" s="9">
        <v>0</v>
      </c>
      <c r="G19" s="9">
        <v>0</v>
      </c>
      <c r="H19" s="9">
        <v>0</v>
      </c>
      <c r="I19" s="9">
        <v>0</v>
      </c>
      <c r="J19" s="9">
        <v>0</v>
      </c>
      <c r="K19" s="9">
        <v>0</v>
      </c>
      <c r="L19" s="9">
        <v>0</v>
      </c>
      <c r="M19" s="9">
        <v>0</v>
      </c>
      <c r="N19" s="9">
        <v>0</v>
      </c>
      <c r="O19" s="194" t="s">
        <v>28</v>
      </c>
      <c r="P19" s="9">
        <v>1.9629999999999999E-3</v>
      </c>
      <c r="Q19" s="9">
        <v>3.3279999999999998E-3</v>
      </c>
      <c r="R19" s="166">
        <v>1.0629999999999999E-3</v>
      </c>
      <c r="S19" s="166">
        <v>1.758E-3</v>
      </c>
      <c r="T19" s="166">
        <v>8.8000000000000003E-4</v>
      </c>
      <c r="U19" s="9">
        <f t="shared" si="0"/>
        <v>6.3539999999999994E-3</v>
      </c>
    </row>
    <row r="20" spans="1:21" x14ac:dyDescent="0.2">
      <c r="B20" s="1" t="s">
        <v>796</v>
      </c>
      <c r="C20" s="9">
        <v>0</v>
      </c>
      <c r="D20" s="9">
        <v>0</v>
      </c>
      <c r="E20" s="9">
        <v>0</v>
      </c>
      <c r="F20" s="9">
        <v>0</v>
      </c>
      <c r="G20" s="9">
        <v>0</v>
      </c>
      <c r="H20" s="9">
        <v>0</v>
      </c>
      <c r="I20" s="9">
        <v>0</v>
      </c>
      <c r="J20" s="9">
        <v>0</v>
      </c>
      <c r="K20" s="9">
        <v>9.1800000000000007E-3</v>
      </c>
      <c r="L20" s="9">
        <v>0</v>
      </c>
      <c r="M20" s="9">
        <v>0</v>
      </c>
      <c r="N20" s="9">
        <v>0</v>
      </c>
      <c r="O20" s="194" t="s">
        <v>28</v>
      </c>
      <c r="P20" s="9">
        <v>0</v>
      </c>
      <c r="Q20" s="9">
        <v>9.7059999999999994E-3</v>
      </c>
      <c r="R20" s="166">
        <v>0</v>
      </c>
      <c r="S20" s="166">
        <v>0</v>
      </c>
      <c r="T20" s="166">
        <v>0</v>
      </c>
      <c r="U20" s="9">
        <f t="shared" si="0"/>
        <v>1.8886E-2</v>
      </c>
    </row>
    <row r="21" spans="1:21" x14ac:dyDescent="0.2">
      <c r="B21" s="1" t="s">
        <v>797</v>
      </c>
      <c r="C21" s="9">
        <v>0</v>
      </c>
      <c r="D21" s="9">
        <v>0</v>
      </c>
      <c r="E21" s="9">
        <v>0</v>
      </c>
      <c r="F21" s="9">
        <v>0</v>
      </c>
      <c r="G21" s="9">
        <v>0</v>
      </c>
      <c r="H21" s="9">
        <v>0</v>
      </c>
      <c r="I21" s="9">
        <v>0</v>
      </c>
      <c r="J21" s="9">
        <v>2.7160000000000001E-3</v>
      </c>
      <c r="K21" s="9">
        <v>0</v>
      </c>
      <c r="L21" s="9">
        <v>0</v>
      </c>
      <c r="M21" s="9">
        <v>0</v>
      </c>
      <c r="N21" s="9">
        <v>0</v>
      </c>
      <c r="O21" s="194" t="s">
        <v>28</v>
      </c>
      <c r="P21" s="9">
        <v>1.7000000000000001E-4</v>
      </c>
      <c r="Q21" s="9">
        <v>0</v>
      </c>
      <c r="R21" s="166">
        <v>0</v>
      </c>
      <c r="S21" s="166">
        <v>7.5729999999999999E-3</v>
      </c>
      <c r="T21" s="166">
        <v>0</v>
      </c>
      <c r="U21" s="9">
        <f t="shared" si="0"/>
        <v>2.8860000000000001E-3</v>
      </c>
    </row>
    <row r="22" spans="1:21" x14ac:dyDescent="0.2">
      <c r="B22" s="1" t="s">
        <v>798</v>
      </c>
      <c r="C22" s="9">
        <v>3.2000000000000002E-3</v>
      </c>
      <c r="D22" s="9">
        <v>2.4629999999999999E-3</v>
      </c>
      <c r="E22" s="9">
        <v>2.4459999999999998E-3</v>
      </c>
      <c r="F22" s="9">
        <v>2.3609999999999998E-3</v>
      </c>
      <c r="G22" s="9">
        <v>5.0299999999999997E-4</v>
      </c>
      <c r="H22" s="9">
        <v>1.4139999999999999E-3</v>
      </c>
      <c r="I22" s="9">
        <v>0.204897</v>
      </c>
      <c r="J22" s="9">
        <v>1.2205000000000001E-2</v>
      </c>
      <c r="K22" s="9">
        <v>2.1170000000000001E-2</v>
      </c>
      <c r="L22" s="9">
        <v>2.9870000000000001E-2</v>
      </c>
      <c r="M22" s="9">
        <v>3.8793000000000001E-2</v>
      </c>
      <c r="N22" s="9">
        <v>0.101908</v>
      </c>
      <c r="O22" s="194" t="s">
        <v>28</v>
      </c>
      <c r="P22" s="9">
        <v>4.0422E-2</v>
      </c>
      <c r="Q22" s="9">
        <v>0.212176</v>
      </c>
      <c r="R22" s="166">
        <v>2.5871999999999999E-2</v>
      </c>
      <c r="S22" s="166">
        <v>2.7798E-2</v>
      </c>
      <c r="T22" s="166">
        <v>0.333727</v>
      </c>
      <c r="U22" s="9">
        <f t="shared" si="0"/>
        <v>0.6997000000000001</v>
      </c>
    </row>
    <row r="23" spans="1:21" x14ac:dyDescent="0.2">
      <c r="B23" s="1" t="s">
        <v>799</v>
      </c>
      <c r="C23" s="9">
        <v>3.2000000000000002E-3</v>
      </c>
      <c r="D23" s="9">
        <v>2.4629999999999999E-3</v>
      </c>
      <c r="E23" s="9">
        <v>2.4459999999999998E-3</v>
      </c>
      <c r="F23" s="9">
        <v>2.3609999999999998E-3</v>
      </c>
      <c r="G23" s="9">
        <v>3.9383000000000001E-2</v>
      </c>
      <c r="H23" s="9">
        <v>5.2979999999999999E-2</v>
      </c>
      <c r="I23" s="9">
        <v>0.204897</v>
      </c>
      <c r="J23" s="9">
        <v>1.6391000000000003E-2</v>
      </c>
      <c r="K23" s="9">
        <v>3.0350000000000002E-2</v>
      </c>
      <c r="L23" s="9">
        <v>2.9870000000000001E-2</v>
      </c>
      <c r="M23" s="9">
        <v>4.7352000000000005E-2</v>
      </c>
      <c r="N23" s="9">
        <v>0.107848</v>
      </c>
      <c r="O23" s="194" t="s">
        <v>28</v>
      </c>
      <c r="P23" s="9">
        <v>5.1139999999999998E-2</v>
      </c>
      <c r="Q23" s="9">
        <v>0.234846</v>
      </c>
      <c r="R23" s="166">
        <v>3.4922999999999996E-2</v>
      </c>
      <c r="S23" s="166">
        <v>5.1969000000000001E-2</v>
      </c>
      <c r="T23" s="166">
        <v>0.339611</v>
      </c>
      <c r="U23" s="9">
        <f t="shared" si="0"/>
        <v>0.86045000000000005</v>
      </c>
    </row>
    <row r="24" spans="1:21" x14ac:dyDescent="0.2">
      <c r="B24" s="35" t="s">
        <v>79</v>
      </c>
      <c r="C24" s="9">
        <f t="shared" ref="C24:K24" si="1">SUM(C9:C15)</f>
        <v>64.311059499999999</v>
      </c>
      <c r="D24" s="9">
        <f t="shared" si="1"/>
        <v>285.94558050000001</v>
      </c>
      <c r="E24" s="9">
        <f t="shared" si="1"/>
        <v>331.10826250000002</v>
      </c>
      <c r="F24" s="9">
        <f t="shared" si="1"/>
        <v>404.460373</v>
      </c>
      <c r="G24" s="9">
        <f t="shared" si="1"/>
        <v>566.31952950000004</v>
      </c>
      <c r="H24" s="9">
        <f t="shared" si="1"/>
        <v>1003.5515739999998</v>
      </c>
      <c r="I24" s="9">
        <f t="shared" si="1"/>
        <v>503.95561199999992</v>
      </c>
      <c r="J24" s="9">
        <f t="shared" si="1"/>
        <v>358.39827549999995</v>
      </c>
      <c r="K24" s="9">
        <f t="shared" si="1"/>
        <v>299.434259</v>
      </c>
      <c r="L24" s="9">
        <f t="shared" ref="L24:Q24" si="2">SUM(L9:L15)</f>
        <v>317.31192400000003</v>
      </c>
      <c r="M24" s="9">
        <f t="shared" si="2"/>
        <v>280.334431</v>
      </c>
      <c r="N24" s="9">
        <f t="shared" si="2"/>
        <v>234.16054199999999</v>
      </c>
      <c r="O24" s="9">
        <f t="shared" si="2"/>
        <v>189.348029</v>
      </c>
      <c r="P24" s="9">
        <f t="shared" si="2"/>
        <v>198.82543299999998</v>
      </c>
      <c r="Q24" s="9">
        <f t="shared" si="2"/>
        <v>173.96006599999998</v>
      </c>
      <c r="R24" s="9">
        <v>132.012124</v>
      </c>
      <c r="S24" s="9">
        <v>126.81551799999998</v>
      </c>
      <c r="T24" s="9">
        <v>147.89095500000002</v>
      </c>
      <c r="U24" s="9">
        <f t="shared" si="0"/>
        <v>5154.089045499999</v>
      </c>
    </row>
    <row r="25" spans="1:21" x14ac:dyDescent="0.2">
      <c r="B25" s="35" t="s">
        <v>80</v>
      </c>
      <c r="C25" s="9">
        <f>+C26-C24</f>
        <v>82.059028000000012</v>
      </c>
      <c r="D25" s="9">
        <f t="shared" ref="D25:Q25" si="3">+D26-D24</f>
        <v>145.11051650000002</v>
      </c>
      <c r="E25" s="9">
        <f t="shared" si="3"/>
        <v>134.246173</v>
      </c>
      <c r="F25" s="9">
        <f t="shared" si="3"/>
        <v>161.15236700000003</v>
      </c>
      <c r="G25" s="9">
        <f t="shared" si="3"/>
        <v>286.29791349999994</v>
      </c>
      <c r="H25" s="9">
        <f t="shared" si="3"/>
        <v>561.11756300000025</v>
      </c>
      <c r="I25" s="9">
        <f t="shared" si="3"/>
        <v>255.47723100000013</v>
      </c>
      <c r="J25" s="9">
        <f t="shared" si="3"/>
        <v>198.97079050000002</v>
      </c>
      <c r="K25" s="9">
        <f t="shared" si="3"/>
        <v>219.04596649999962</v>
      </c>
      <c r="L25" s="9">
        <f t="shared" si="3"/>
        <v>219.62432700000005</v>
      </c>
      <c r="M25" s="9">
        <f t="shared" si="3"/>
        <v>226.93548500000009</v>
      </c>
      <c r="N25" s="9">
        <f t="shared" si="3"/>
        <v>182.395049</v>
      </c>
      <c r="O25" s="9">
        <f t="shared" si="3"/>
        <v>127.43919499999998</v>
      </c>
      <c r="P25" s="9">
        <f t="shared" si="3"/>
        <v>152.13626200000033</v>
      </c>
      <c r="Q25" s="9">
        <f t="shared" si="3"/>
        <v>132.01039200000002</v>
      </c>
      <c r="R25" s="9">
        <v>120.13276099999999</v>
      </c>
      <c r="S25" s="9">
        <v>133.30990300000002</v>
      </c>
      <c r="T25" s="9">
        <v>212.729287</v>
      </c>
      <c r="U25" s="9">
        <f t="shared" si="0"/>
        <v>3076.7118250000008</v>
      </c>
    </row>
    <row r="26" spans="1:21" x14ac:dyDescent="0.2">
      <c r="B26" s="35" t="s">
        <v>755</v>
      </c>
      <c r="C26" s="9">
        <v>146.37008750000001</v>
      </c>
      <c r="D26" s="9">
        <v>431.05609700000002</v>
      </c>
      <c r="E26" s="9">
        <v>465.35443550000002</v>
      </c>
      <c r="F26" s="9">
        <v>565.61274000000003</v>
      </c>
      <c r="G26" s="9">
        <v>852.61744299999998</v>
      </c>
      <c r="H26" s="9">
        <v>1564.6691370000001</v>
      </c>
      <c r="I26" s="9">
        <v>759.43284300000005</v>
      </c>
      <c r="J26" s="9">
        <v>557.36906599999998</v>
      </c>
      <c r="K26" s="9">
        <v>518.48022549999962</v>
      </c>
      <c r="L26" s="166">
        <v>536.93625100000008</v>
      </c>
      <c r="M26" s="9">
        <v>507.26991600000008</v>
      </c>
      <c r="N26" s="9">
        <v>416.55559099999999</v>
      </c>
      <c r="O26" s="9">
        <v>316.78722399999998</v>
      </c>
      <c r="P26" s="9">
        <v>350.9616950000003</v>
      </c>
      <c r="Q26" s="9">
        <v>305.97045800000001</v>
      </c>
      <c r="R26" s="166">
        <v>252.14488499999999</v>
      </c>
      <c r="S26" s="166">
        <v>260.12542100000002</v>
      </c>
      <c r="T26" s="166">
        <v>360.62024200000002</v>
      </c>
      <c r="U26" s="9">
        <f t="shared" si="0"/>
        <v>8230.8008705000011</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41</v>
      </c>
      <c r="C29" s="37">
        <f>IFERROR(C9/C$26*100,"--")</f>
        <v>23.325090244275486</v>
      </c>
      <c r="D29" s="37">
        <f t="shared" ref="D29:U29" si="4">IFERROR(D9/D$26*100,"--")</f>
        <v>37.815837227329602</v>
      </c>
      <c r="E29" s="37">
        <f t="shared" si="4"/>
        <v>44.012583608435378</v>
      </c>
      <c r="F29" s="37">
        <f t="shared" si="4"/>
        <v>41.836839902156377</v>
      </c>
      <c r="G29" s="37">
        <f t="shared" si="4"/>
        <v>41.612214823055176</v>
      </c>
      <c r="H29" s="37">
        <f t="shared" si="4"/>
        <v>40.756641958356717</v>
      </c>
      <c r="I29" s="37">
        <f t="shared" si="4"/>
        <v>40.749079112450232</v>
      </c>
      <c r="J29" s="37">
        <f t="shared" si="4"/>
        <v>32.00853211685056</v>
      </c>
      <c r="K29" s="37">
        <f t="shared" si="4"/>
        <v>21.08631344514027</v>
      </c>
      <c r="L29" s="37">
        <f t="shared" si="4"/>
        <v>12.481110723142438</v>
      </c>
      <c r="M29" s="37">
        <f t="shared" si="4"/>
        <v>14.05123776352627</v>
      </c>
      <c r="N29" s="37">
        <f t="shared" si="4"/>
        <v>12.250547850646901</v>
      </c>
      <c r="O29" s="37">
        <f t="shared" si="4"/>
        <v>7.8487006786612081</v>
      </c>
      <c r="P29" s="37">
        <f t="shared" si="4"/>
        <v>7.4561652661268285</v>
      </c>
      <c r="Q29" s="37">
        <f t="shared" si="4"/>
        <v>4.4259073534478288</v>
      </c>
      <c r="R29" s="37">
        <f t="shared" si="4"/>
        <v>4.8714333427783005</v>
      </c>
      <c r="S29" s="37">
        <f t="shared" si="4"/>
        <v>3.7955725211493263</v>
      </c>
      <c r="T29" s="37">
        <f t="shared" si="4"/>
        <v>1.6210032935422409</v>
      </c>
      <c r="U29" s="37">
        <f t="shared" si="4"/>
        <v>30.00449117110006</v>
      </c>
    </row>
    <row r="30" spans="1:21" x14ac:dyDescent="0.2">
      <c r="B30" s="1" t="s">
        <v>24</v>
      </c>
      <c r="C30" s="37">
        <f t="shared" ref="C30:U30" si="5">IFERROR(C10/C$26*100,"--")</f>
        <v>1.4399168136044189</v>
      </c>
      <c r="D30" s="37">
        <f t="shared" si="5"/>
        <v>1.5045330631293679</v>
      </c>
      <c r="E30" s="37">
        <f t="shared" si="5"/>
        <v>0.78983183990732586</v>
      </c>
      <c r="F30" s="37">
        <f t="shared" si="5"/>
        <v>1.3342088086629731</v>
      </c>
      <c r="G30" s="37">
        <f t="shared" si="5"/>
        <v>2.2744039145818884</v>
      </c>
      <c r="H30" s="37">
        <f t="shared" si="5"/>
        <v>2.7217731846908668</v>
      </c>
      <c r="I30" s="37">
        <f t="shared" si="5"/>
        <v>5.874236466225625</v>
      </c>
      <c r="J30" s="37">
        <f t="shared" si="5"/>
        <v>6.985928422514931</v>
      </c>
      <c r="K30" s="37">
        <f t="shared" si="5"/>
        <v>9.2642832142110372</v>
      </c>
      <c r="L30" s="37">
        <f t="shared" si="5"/>
        <v>11.485261590206914</v>
      </c>
      <c r="M30" s="37">
        <f t="shared" si="5"/>
        <v>7.5019004280947721</v>
      </c>
      <c r="N30" s="37">
        <f t="shared" si="5"/>
        <v>10.162892760212646</v>
      </c>
      <c r="O30" s="37">
        <f t="shared" si="5"/>
        <v>11.023131412648134</v>
      </c>
      <c r="P30" s="37">
        <f t="shared" si="5"/>
        <v>10.847110252302596</v>
      </c>
      <c r="Q30" s="37">
        <f t="shared" si="5"/>
        <v>6.611052299696202</v>
      </c>
      <c r="R30" s="37">
        <f t="shared" si="5"/>
        <v>1.0477579190234219</v>
      </c>
      <c r="S30" s="37">
        <f t="shared" si="5"/>
        <v>0.95938220509405725</v>
      </c>
      <c r="T30" s="37">
        <f t="shared" si="5"/>
        <v>0.96211792792263717</v>
      </c>
      <c r="U30" s="37">
        <f t="shared" si="5"/>
        <v>5.0587043843123176</v>
      </c>
    </row>
    <row r="31" spans="1:21" x14ac:dyDescent="0.2">
      <c r="B31" s="1" t="s">
        <v>37</v>
      </c>
      <c r="C31" s="37">
        <f t="shared" ref="C31:U31" si="6">IFERROR(C11/C$26*100,"--")</f>
        <v>1.6496126641995754</v>
      </c>
      <c r="D31" s="37">
        <f t="shared" si="6"/>
        <v>2.2242611963333392</v>
      </c>
      <c r="E31" s="37">
        <f t="shared" si="6"/>
        <v>2.0596471783280124</v>
      </c>
      <c r="F31" s="37">
        <f t="shared" si="6"/>
        <v>1.8835864623558514</v>
      </c>
      <c r="G31" s="37">
        <f t="shared" si="6"/>
        <v>1.3789334356838863</v>
      </c>
      <c r="H31" s="37">
        <f t="shared" si="6"/>
        <v>1.7588413645561667</v>
      </c>
      <c r="I31" s="37">
        <f t="shared" si="6"/>
        <v>2.9200610303339225</v>
      </c>
      <c r="J31" s="37">
        <f t="shared" si="6"/>
        <v>8.2673880397948025</v>
      </c>
      <c r="K31" s="37">
        <f t="shared" si="6"/>
        <v>7.8965838013430716</v>
      </c>
      <c r="L31" s="37">
        <f t="shared" si="6"/>
        <v>11.67653196878301</v>
      </c>
      <c r="M31" s="37">
        <f t="shared" si="6"/>
        <v>11.007159943622597</v>
      </c>
      <c r="N31" s="37">
        <f t="shared" si="6"/>
        <v>12.287475694930716</v>
      </c>
      <c r="O31" s="37">
        <f t="shared" si="6"/>
        <v>19.06414003615247</v>
      </c>
      <c r="P31" s="37">
        <f t="shared" si="6"/>
        <v>17.857495530958143</v>
      </c>
      <c r="Q31" s="37">
        <f t="shared" si="6"/>
        <v>23.655565466388914</v>
      </c>
      <c r="R31" s="37">
        <f t="shared" si="6"/>
        <v>33.110102947359024</v>
      </c>
      <c r="S31" s="37">
        <f t="shared" si="6"/>
        <v>15.015499388658366</v>
      </c>
      <c r="T31" s="37">
        <f t="shared" si="6"/>
        <v>6.5450094728736818</v>
      </c>
      <c r="U31" s="37">
        <f t="shared" si="6"/>
        <v>6.9126813532719638</v>
      </c>
    </row>
    <row r="32" spans="1:21" x14ac:dyDescent="0.2">
      <c r="B32" s="1" t="s">
        <v>31</v>
      </c>
      <c r="C32" s="37">
        <f t="shared" ref="C32:U32" si="7">IFERROR(C12/C$26*100,"--")</f>
        <v>3.9375429081437145</v>
      </c>
      <c r="D32" s="37">
        <f t="shared" si="7"/>
        <v>18.053286809210821</v>
      </c>
      <c r="E32" s="37">
        <f t="shared" si="7"/>
        <v>15.360210206914424</v>
      </c>
      <c r="F32" s="37">
        <f t="shared" si="7"/>
        <v>12.94580042521673</v>
      </c>
      <c r="G32" s="37">
        <f t="shared" si="7"/>
        <v>12.155778462064609</v>
      </c>
      <c r="H32" s="37">
        <f t="shared" si="7"/>
        <v>9.7264352188727301</v>
      </c>
      <c r="I32" s="37">
        <f t="shared" si="7"/>
        <v>8.5057869955724321</v>
      </c>
      <c r="J32" s="37">
        <f t="shared" si="7"/>
        <v>6.3071348311963913</v>
      </c>
      <c r="K32" s="37">
        <f t="shared" si="7"/>
        <v>6.9270348672150135</v>
      </c>
      <c r="L32" s="37">
        <f t="shared" si="7"/>
        <v>10.614800899334321</v>
      </c>
      <c r="M32" s="37">
        <f t="shared" si="7"/>
        <v>11.944266373565112</v>
      </c>
      <c r="N32" s="37">
        <f t="shared" si="7"/>
        <v>10.025658256018941</v>
      </c>
      <c r="O32" s="37">
        <f t="shared" si="7"/>
        <v>5.2339285627251186</v>
      </c>
      <c r="P32" s="37">
        <f t="shared" si="7"/>
        <v>4.8654788380823106</v>
      </c>
      <c r="Q32" s="37">
        <f t="shared" si="7"/>
        <v>3.2742785252816793</v>
      </c>
      <c r="R32" s="37">
        <f t="shared" si="7"/>
        <v>3.2729000233338064</v>
      </c>
      <c r="S32" s="37">
        <f t="shared" si="7"/>
        <v>2.8999249558158331</v>
      </c>
      <c r="T32" s="37">
        <f t="shared" si="7"/>
        <v>2.2251673825896887</v>
      </c>
      <c r="U32" s="37">
        <f t="shared" si="7"/>
        <v>9.8954300476294073</v>
      </c>
    </row>
    <row r="33" spans="1:21" x14ac:dyDescent="0.2">
      <c r="B33" s="1" t="s">
        <v>43</v>
      </c>
      <c r="C33" s="37">
        <f t="shared" ref="C33:U33" si="8">IFERROR(C13/C$26*100,"--")</f>
        <v>4.421976245658799</v>
      </c>
      <c r="D33" s="37">
        <f t="shared" si="8"/>
        <v>2.5678066212342658</v>
      </c>
      <c r="E33" s="37">
        <f t="shared" si="8"/>
        <v>4.2410445661261997</v>
      </c>
      <c r="F33" s="37">
        <f t="shared" si="8"/>
        <v>4.4854746376469521</v>
      </c>
      <c r="G33" s="37">
        <f t="shared" si="8"/>
        <v>4.2953354755609903</v>
      </c>
      <c r="H33" s="37">
        <f t="shared" si="8"/>
        <v>3.0933747496803856</v>
      </c>
      <c r="I33" s="37">
        <f t="shared" si="8"/>
        <v>2.9231719703225951</v>
      </c>
      <c r="J33" s="37">
        <f t="shared" si="8"/>
        <v>5.5850673994885822</v>
      </c>
      <c r="K33" s="37">
        <f t="shared" si="8"/>
        <v>6.82618675878508</v>
      </c>
      <c r="L33" s="37">
        <f t="shared" si="8"/>
        <v>5.7867534445909472</v>
      </c>
      <c r="M33" s="37">
        <f t="shared" si="8"/>
        <v>5.5160349781121258</v>
      </c>
      <c r="N33" s="37">
        <f t="shared" si="8"/>
        <v>7.2061973596220437</v>
      </c>
      <c r="O33" s="37">
        <f t="shared" si="8"/>
        <v>12.156297376437127</v>
      </c>
      <c r="P33" s="37">
        <f t="shared" si="8"/>
        <v>11.424801501485787</v>
      </c>
      <c r="Q33" s="37">
        <f t="shared" si="8"/>
        <v>14.198861969870306</v>
      </c>
      <c r="R33" s="37">
        <f t="shared" si="8"/>
        <v>5.3154415565479347</v>
      </c>
      <c r="S33" s="37">
        <f t="shared" si="8"/>
        <v>13.819758507954512</v>
      </c>
      <c r="T33" s="37">
        <f t="shared" si="8"/>
        <v>11.618247707792287</v>
      </c>
      <c r="U33" s="37">
        <f t="shared" si="8"/>
        <v>5.1320217576146963</v>
      </c>
    </row>
    <row r="34" spans="1:21" x14ac:dyDescent="0.2">
      <c r="B34" s="1" t="s">
        <v>44</v>
      </c>
      <c r="C34" s="37">
        <f t="shared" ref="C34:U34" si="9">IFERROR(C14/C$26*100,"--")</f>
        <v>3.8328654411715095</v>
      </c>
      <c r="D34" s="37">
        <f t="shared" si="9"/>
        <v>2.3021174202298775</v>
      </c>
      <c r="E34" s="37">
        <f t="shared" si="9"/>
        <v>3.0270879410152309</v>
      </c>
      <c r="F34" s="37">
        <f t="shared" si="9"/>
        <v>4.4697691922568783</v>
      </c>
      <c r="G34" s="37">
        <f t="shared" si="9"/>
        <v>2.4977289257733379</v>
      </c>
      <c r="H34" s="37">
        <f t="shared" si="9"/>
        <v>3.608952248413908</v>
      </c>
      <c r="I34" s="37">
        <f t="shared" si="9"/>
        <v>3.0883352249225804</v>
      </c>
      <c r="J34" s="37">
        <f t="shared" si="9"/>
        <v>3.8448525953896411</v>
      </c>
      <c r="K34" s="37">
        <f t="shared" si="9"/>
        <v>4.5512645110512544</v>
      </c>
      <c r="L34" s="37">
        <f t="shared" si="9"/>
        <v>4.6368022188168467</v>
      </c>
      <c r="M34" s="37">
        <f t="shared" si="9"/>
        <v>2.1889299266073565</v>
      </c>
      <c r="N34" s="37">
        <f t="shared" si="9"/>
        <v>0.65311810927055836</v>
      </c>
      <c r="O34" s="37">
        <f t="shared" si="9"/>
        <v>0.19862953816597098</v>
      </c>
      <c r="P34" s="37">
        <f t="shared" si="9"/>
        <v>0.21186243701039778</v>
      </c>
      <c r="Q34" s="37">
        <f t="shared" si="9"/>
        <v>4.1232738880954314E-2</v>
      </c>
      <c r="R34" s="37">
        <f t="shared" si="9"/>
        <v>6.5005879456963803E-2</v>
      </c>
      <c r="S34" s="37">
        <f t="shared" si="9"/>
        <v>0.12590580295495224</v>
      </c>
      <c r="T34" s="37">
        <f t="shared" si="9"/>
        <v>7.8289837096831627E-2</v>
      </c>
      <c r="U34" s="37">
        <f t="shared" si="9"/>
        <v>2.92683584246846</v>
      </c>
    </row>
    <row r="35" spans="1:21" x14ac:dyDescent="0.2">
      <c r="B35" s="1" t="s">
        <v>34</v>
      </c>
      <c r="C35" s="37">
        <f t="shared" ref="C35:U35" si="10">IFERROR(C15/C$26*100,"--")</f>
        <v>5.3302922975980316</v>
      </c>
      <c r="D35" s="37">
        <f t="shared" si="10"/>
        <v>1.8682059147396772</v>
      </c>
      <c r="E35" s="37">
        <f t="shared" si="10"/>
        <v>1.6614387679990212</v>
      </c>
      <c r="F35" s="37">
        <f t="shared" si="10"/>
        <v>4.5526768014454557</v>
      </c>
      <c r="G35" s="37">
        <f t="shared" si="10"/>
        <v>2.2068979064975567</v>
      </c>
      <c r="H35" s="37">
        <f t="shared" si="10"/>
        <v>2.4722422194744165</v>
      </c>
      <c r="I35" s="37">
        <f t="shared" si="10"/>
        <v>2.2987995134679737</v>
      </c>
      <c r="J35" s="37">
        <f t="shared" si="10"/>
        <v>1.3028846491455628</v>
      </c>
      <c r="K35" s="37">
        <f t="shared" si="10"/>
        <v>1.2006341213875291</v>
      </c>
      <c r="L35" s="37">
        <f t="shared" si="10"/>
        <v>2.4154984834503188</v>
      </c>
      <c r="M35" s="37">
        <f t="shared" si="10"/>
        <v>3.0538367270335027</v>
      </c>
      <c r="N35" s="37">
        <f t="shared" si="10"/>
        <v>3.6276255382201796</v>
      </c>
      <c r="O35" s="37">
        <f t="shared" si="10"/>
        <v>4.2465314194615367</v>
      </c>
      <c r="P35" s="37">
        <f t="shared" si="10"/>
        <v>3.988691130523514</v>
      </c>
      <c r="Q35" s="37">
        <f t="shared" si="10"/>
        <v>4.6482853583204431</v>
      </c>
      <c r="R35" s="37">
        <f t="shared" si="10"/>
        <v>4.6730204342634192</v>
      </c>
      <c r="S35" s="37">
        <f t="shared" si="10"/>
        <v>12.135638600273518</v>
      </c>
      <c r="T35" s="37">
        <f t="shared" si="10"/>
        <v>17.960329026677318</v>
      </c>
      <c r="U35" s="37">
        <f t="shared" si="10"/>
        <v>2.6893681791447968</v>
      </c>
    </row>
    <row r="36" spans="1:21" x14ac:dyDescent="0.2">
      <c r="C36" s="37">
        <f t="shared" ref="C36:U36" si="11">IFERROR(C16/C$26*100,"--")</f>
        <v>10.900432781390528</v>
      </c>
      <c r="D36" s="37">
        <f t="shared" si="11"/>
        <v>9.1814912897520156</v>
      </c>
      <c r="E36" s="37">
        <f t="shared" si="11"/>
        <v>8.7095465108121868</v>
      </c>
      <c r="F36" s="37">
        <f t="shared" si="11"/>
        <v>11.723999356874456</v>
      </c>
      <c r="G36" s="37">
        <f t="shared" si="11"/>
        <v>11.690229518328071</v>
      </c>
      <c r="H36" s="37">
        <f t="shared" si="11"/>
        <v>7.6940896419049123</v>
      </c>
      <c r="I36" s="37">
        <f t="shared" si="11"/>
        <v>22.273892228808965</v>
      </c>
      <c r="J36" s="37">
        <f t="shared" si="11"/>
        <v>30.996092273265845</v>
      </c>
      <c r="K36" s="37">
        <f t="shared" si="11"/>
        <v>35.589295005813128</v>
      </c>
      <c r="L36" s="37">
        <f t="shared" si="11"/>
        <v>19.070277115634717</v>
      </c>
      <c r="M36" s="37">
        <f t="shared" si="11"/>
        <v>13.549059156112067</v>
      </c>
      <c r="N36" s="37">
        <f t="shared" si="11"/>
        <v>13.761933158160394</v>
      </c>
      <c r="O36" s="37" t="str">
        <f t="shared" si="11"/>
        <v>--</v>
      </c>
      <c r="P36" s="37">
        <f t="shared" si="11"/>
        <v>14.385807830110906</v>
      </c>
      <c r="Q36" s="37">
        <f t="shared" si="11"/>
        <v>7.2601054837784371</v>
      </c>
      <c r="R36" s="37">
        <f t="shared" si="11"/>
        <v>1.3057310284124939</v>
      </c>
      <c r="S36" s="37">
        <f t="shared" si="11"/>
        <v>1.3622970743793623</v>
      </c>
      <c r="T36" s="37">
        <f t="shared" si="11"/>
        <v>1.4766364667904581</v>
      </c>
      <c r="U36" s="37">
        <f t="shared" si="11"/>
        <v>14.741248246554816</v>
      </c>
    </row>
    <row r="37" spans="1:21" x14ac:dyDescent="0.2">
      <c r="C37" s="37">
        <f t="shared" ref="C37:U37" si="12">IFERROR(C17/C$26*100,"--")</f>
        <v>0</v>
      </c>
      <c r="D37" s="37">
        <f t="shared" si="12"/>
        <v>0</v>
      </c>
      <c r="E37" s="37">
        <f t="shared" si="12"/>
        <v>0</v>
      </c>
      <c r="F37" s="37">
        <f t="shared" si="12"/>
        <v>0</v>
      </c>
      <c r="G37" s="37">
        <f t="shared" si="12"/>
        <v>4.5600756023941678E-3</v>
      </c>
      <c r="H37" s="37">
        <f t="shared" si="12"/>
        <v>3.2956488231671434E-3</v>
      </c>
      <c r="I37" s="37">
        <f t="shared" si="12"/>
        <v>0</v>
      </c>
      <c r="J37" s="37">
        <f t="shared" si="12"/>
        <v>2.6373907159031324E-4</v>
      </c>
      <c r="K37" s="37">
        <f t="shared" si="12"/>
        <v>0</v>
      </c>
      <c r="L37" s="37">
        <f t="shared" si="12"/>
        <v>0</v>
      </c>
      <c r="M37" s="37">
        <f t="shared" si="12"/>
        <v>1.6872674152432884E-3</v>
      </c>
      <c r="N37" s="37">
        <f t="shared" si="12"/>
        <v>0</v>
      </c>
      <c r="O37" s="37" t="str">
        <f t="shared" si="12"/>
        <v>--</v>
      </c>
      <c r="P37" s="37">
        <f t="shared" si="12"/>
        <v>1.317807631399773E-3</v>
      </c>
      <c r="Q37" s="37">
        <f t="shared" si="12"/>
        <v>2.2394318865908286E-3</v>
      </c>
      <c r="R37" s="37">
        <f t="shared" si="12"/>
        <v>3.1680198470018539E-3</v>
      </c>
      <c r="S37" s="37">
        <f t="shared" si="12"/>
        <v>5.704940310312847E-3</v>
      </c>
      <c r="T37" s="37">
        <f t="shared" si="12"/>
        <v>1.3876092956534591E-3</v>
      </c>
      <c r="U37" s="37">
        <f t="shared" si="12"/>
        <v>1.4572093516425203E-3</v>
      </c>
    </row>
    <row r="38" spans="1:21" x14ac:dyDescent="0.2">
      <c r="C38" s="37">
        <f t="shared" ref="C38:U38" si="13">IFERROR(C18/C$26*100,"--")</f>
        <v>0</v>
      </c>
      <c r="D38" s="37">
        <f t="shared" si="13"/>
        <v>0</v>
      </c>
      <c r="E38" s="37">
        <f t="shared" si="13"/>
        <v>0</v>
      </c>
      <c r="F38" s="37">
        <f t="shared" si="13"/>
        <v>0</v>
      </c>
      <c r="G38" s="37">
        <f t="shared" si="13"/>
        <v>0</v>
      </c>
      <c r="H38" s="37">
        <f t="shared" si="13"/>
        <v>0</v>
      </c>
      <c r="I38" s="37">
        <f t="shared" si="13"/>
        <v>0</v>
      </c>
      <c r="J38" s="37">
        <f t="shared" si="13"/>
        <v>0</v>
      </c>
      <c r="K38" s="37">
        <f t="shared" si="13"/>
        <v>0</v>
      </c>
      <c r="L38" s="37">
        <f t="shared" si="13"/>
        <v>0</v>
      </c>
      <c r="M38" s="37">
        <f t="shared" si="13"/>
        <v>0</v>
      </c>
      <c r="N38" s="37">
        <f t="shared" si="13"/>
        <v>1.4259801400673074E-3</v>
      </c>
      <c r="O38" s="37" t="str">
        <f t="shared" si="13"/>
        <v>--</v>
      </c>
      <c r="P38" s="37">
        <f t="shared" si="13"/>
        <v>1.1283282638579679E-3</v>
      </c>
      <c r="Q38" s="37">
        <f t="shared" si="13"/>
        <v>9.0989176477946113E-4</v>
      </c>
      <c r="R38" s="37">
        <f t="shared" si="13"/>
        <v>0</v>
      </c>
      <c r="S38" s="37">
        <f t="shared" si="13"/>
        <v>0</v>
      </c>
      <c r="T38" s="37">
        <f t="shared" si="13"/>
        <v>0</v>
      </c>
      <c r="U38" s="37">
        <f t="shared" si="13"/>
        <v>1.5410408050886885E-4</v>
      </c>
    </row>
    <row r="39" spans="1:21" x14ac:dyDescent="0.2">
      <c r="C39" s="37">
        <f t="shared" ref="C39:U39" si="14">IFERROR(C19/C$26*100,"--")</f>
        <v>0</v>
      </c>
      <c r="D39" s="37">
        <f t="shared" si="14"/>
        <v>0</v>
      </c>
      <c r="E39" s="37">
        <f t="shared" si="14"/>
        <v>0</v>
      </c>
      <c r="F39" s="37">
        <f t="shared" si="14"/>
        <v>0</v>
      </c>
      <c r="G39" s="37">
        <f t="shared" si="14"/>
        <v>0</v>
      </c>
      <c r="H39" s="37">
        <f t="shared" si="14"/>
        <v>0</v>
      </c>
      <c r="I39" s="37">
        <f t="shared" si="14"/>
        <v>0</v>
      </c>
      <c r="J39" s="37">
        <f t="shared" si="14"/>
        <v>0</v>
      </c>
      <c r="K39" s="37">
        <f t="shared" si="14"/>
        <v>0</v>
      </c>
      <c r="L39" s="37">
        <f t="shared" si="14"/>
        <v>0</v>
      </c>
      <c r="M39" s="37">
        <f t="shared" si="14"/>
        <v>0</v>
      </c>
      <c r="N39" s="37">
        <f t="shared" si="14"/>
        <v>0</v>
      </c>
      <c r="O39" s="37" t="str">
        <f t="shared" si="14"/>
        <v>--</v>
      </c>
      <c r="P39" s="37">
        <f t="shared" si="14"/>
        <v>5.5932029847302806E-4</v>
      </c>
      <c r="Q39" s="37">
        <f t="shared" si="14"/>
        <v>1.0876867073225742E-3</v>
      </c>
      <c r="R39" s="37">
        <f t="shared" si="14"/>
        <v>4.2158301168790315E-4</v>
      </c>
      <c r="S39" s="37">
        <f t="shared" si="14"/>
        <v>6.7582783460444647E-4</v>
      </c>
      <c r="T39" s="37">
        <f t="shared" si="14"/>
        <v>2.4402401682155155E-4</v>
      </c>
      <c r="U39" s="37">
        <f t="shared" si="14"/>
        <v>7.7197834086514713E-5</v>
      </c>
    </row>
    <row r="40" spans="1:21" x14ac:dyDescent="0.2">
      <c r="C40" s="37">
        <f t="shared" ref="C40:U40" si="15">IFERROR(C20/C$26*100,"--")</f>
        <v>0</v>
      </c>
      <c r="D40" s="37">
        <f t="shared" si="15"/>
        <v>0</v>
      </c>
      <c r="E40" s="37">
        <f t="shared" si="15"/>
        <v>0</v>
      </c>
      <c r="F40" s="37">
        <f t="shared" si="15"/>
        <v>0</v>
      </c>
      <c r="G40" s="37">
        <f t="shared" si="15"/>
        <v>0</v>
      </c>
      <c r="H40" s="37">
        <f t="shared" si="15"/>
        <v>0</v>
      </c>
      <c r="I40" s="37">
        <f t="shared" si="15"/>
        <v>0</v>
      </c>
      <c r="J40" s="37">
        <f t="shared" si="15"/>
        <v>0</v>
      </c>
      <c r="K40" s="37">
        <f t="shared" si="15"/>
        <v>1.7705593286893846E-3</v>
      </c>
      <c r="L40" s="37">
        <f t="shared" si="15"/>
        <v>0</v>
      </c>
      <c r="M40" s="37">
        <f t="shared" si="15"/>
        <v>0</v>
      </c>
      <c r="N40" s="37">
        <f t="shared" si="15"/>
        <v>0</v>
      </c>
      <c r="O40" s="37" t="str">
        <f t="shared" si="15"/>
        <v>--</v>
      </c>
      <c r="P40" s="37">
        <f t="shared" si="15"/>
        <v>0</v>
      </c>
      <c r="Q40" s="37">
        <f t="shared" si="15"/>
        <v>3.1722016770651756E-3</v>
      </c>
      <c r="R40" s="37">
        <f t="shared" si="15"/>
        <v>0</v>
      </c>
      <c r="S40" s="37">
        <f t="shared" si="15"/>
        <v>0</v>
      </c>
      <c r="T40" s="37">
        <f t="shared" si="15"/>
        <v>0</v>
      </c>
      <c r="U40" s="37">
        <f t="shared" si="15"/>
        <v>2.2945519272236651E-4</v>
      </c>
    </row>
    <row r="41" spans="1:21" x14ac:dyDescent="0.2">
      <c r="C41" s="37">
        <f t="shared" ref="C41:U41" si="16">IFERROR(C21/C$26*100,"--")</f>
        <v>0</v>
      </c>
      <c r="D41" s="37">
        <f t="shared" si="16"/>
        <v>0</v>
      </c>
      <c r="E41" s="37">
        <f t="shared" si="16"/>
        <v>0</v>
      </c>
      <c r="F41" s="37">
        <f t="shared" si="16"/>
        <v>0</v>
      </c>
      <c r="G41" s="37">
        <f t="shared" si="16"/>
        <v>0</v>
      </c>
      <c r="H41" s="37">
        <f t="shared" si="16"/>
        <v>0</v>
      </c>
      <c r="I41" s="37">
        <f t="shared" si="16"/>
        <v>0</v>
      </c>
      <c r="J41" s="37">
        <f t="shared" si="16"/>
        <v>4.8728933227162635E-4</v>
      </c>
      <c r="K41" s="37">
        <f t="shared" si="16"/>
        <v>0</v>
      </c>
      <c r="L41" s="37">
        <f t="shared" si="16"/>
        <v>0</v>
      </c>
      <c r="M41" s="37">
        <f t="shared" si="16"/>
        <v>0</v>
      </c>
      <c r="N41" s="37">
        <f t="shared" si="16"/>
        <v>0</v>
      </c>
      <c r="O41" s="37" t="str">
        <f t="shared" si="16"/>
        <v>--</v>
      </c>
      <c r="P41" s="37">
        <f t="shared" si="16"/>
        <v>4.8438334559559228E-5</v>
      </c>
      <c r="Q41" s="37">
        <f t="shared" si="16"/>
        <v>0</v>
      </c>
      <c r="R41" s="37">
        <f t="shared" si="16"/>
        <v>0</v>
      </c>
      <c r="S41" s="37">
        <f t="shared" si="16"/>
        <v>2.9112879359837729E-3</v>
      </c>
      <c r="T41" s="37">
        <f t="shared" si="16"/>
        <v>0</v>
      </c>
      <c r="U41" s="37">
        <f t="shared" si="16"/>
        <v>3.506341661531027E-5</v>
      </c>
    </row>
    <row r="42" spans="1:21" x14ac:dyDescent="0.2">
      <c r="C42" s="37">
        <f t="shared" ref="C42:U42" si="17">IFERROR(C22/C$26*100,"--")</f>
        <v>2.186239042864547E-3</v>
      </c>
      <c r="D42" s="37">
        <f t="shared" si="17"/>
        <v>5.7138734775859115E-4</v>
      </c>
      <c r="E42" s="37">
        <f t="shared" si="17"/>
        <v>5.2562086302495334E-4</v>
      </c>
      <c r="F42" s="37">
        <f t="shared" si="17"/>
        <v>4.1742341235100181E-4</v>
      </c>
      <c r="G42" s="37">
        <f t="shared" si="17"/>
        <v>5.8994805247023308E-5</v>
      </c>
      <c r="H42" s="37">
        <f t="shared" si="17"/>
        <v>9.0370543302919367E-5</v>
      </c>
      <c r="I42" s="37">
        <f t="shared" si="17"/>
        <v>2.6980265850841005E-2</v>
      </c>
      <c r="J42" s="37">
        <f t="shared" si="17"/>
        <v>2.1897519515372602E-3</v>
      </c>
      <c r="K42" s="37">
        <f t="shared" si="17"/>
        <v>4.0830872536333634E-3</v>
      </c>
      <c r="L42" s="37">
        <f t="shared" si="17"/>
        <v>5.5630440195404123E-3</v>
      </c>
      <c r="M42" s="37">
        <f t="shared" si="17"/>
        <v>7.6474079728394524E-3</v>
      </c>
      <c r="N42" s="37">
        <f t="shared" si="17"/>
        <v>2.4464441770030161E-2</v>
      </c>
      <c r="O42" s="37" t="str">
        <f t="shared" si="17"/>
        <v>--</v>
      </c>
      <c r="P42" s="37">
        <f t="shared" si="17"/>
        <v>1.1517496232744135E-2</v>
      </c>
      <c r="Q42" s="37">
        <f t="shared" si="17"/>
        <v>6.9345256854830076E-2</v>
      </c>
      <c r="R42" s="37">
        <f t="shared" si="17"/>
        <v>1.0260767336208308E-2</v>
      </c>
      <c r="S42" s="37">
        <f t="shared" si="17"/>
        <v>1.0686383473455291E-2</v>
      </c>
      <c r="T42" s="37">
        <f t="shared" si="17"/>
        <v>9.2542503479324925E-2</v>
      </c>
      <c r="U42" s="37">
        <f t="shared" si="17"/>
        <v>8.5009953588817046E-3</v>
      </c>
    </row>
    <row r="43" spans="1:21" x14ac:dyDescent="0.2">
      <c r="C43" s="37">
        <f t="shared" ref="C43:U43" si="18">IFERROR(C23/C$26*100,"--")</f>
        <v>2.186239042864547E-3</v>
      </c>
      <c r="D43" s="37">
        <f t="shared" si="18"/>
        <v>5.7138734775859115E-4</v>
      </c>
      <c r="E43" s="37">
        <f t="shared" si="18"/>
        <v>5.2562086302495334E-4</v>
      </c>
      <c r="F43" s="37">
        <f t="shared" si="18"/>
        <v>4.1742341235100181E-4</v>
      </c>
      <c r="G43" s="37">
        <f t="shared" si="18"/>
        <v>4.6190704076411919E-3</v>
      </c>
      <c r="H43" s="37">
        <f t="shared" si="18"/>
        <v>3.3860193664700627E-3</v>
      </c>
      <c r="I43" s="37">
        <f t="shared" si="18"/>
        <v>2.6980265850841005E-2</v>
      </c>
      <c r="J43" s="37">
        <f t="shared" si="18"/>
        <v>2.9407803553992006E-3</v>
      </c>
      <c r="K43" s="37">
        <f t="shared" si="18"/>
        <v>5.8536465823227479E-3</v>
      </c>
      <c r="L43" s="37">
        <f t="shared" si="18"/>
        <v>5.5630440195404123E-3</v>
      </c>
      <c r="M43" s="37">
        <f t="shared" si="18"/>
        <v>9.3346753880827419E-3</v>
      </c>
      <c r="N43" s="37">
        <f t="shared" si="18"/>
        <v>2.5890421910097466E-2</v>
      </c>
      <c r="O43" s="37" t="str">
        <f t="shared" si="18"/>
        <v>--</v>
      </c>
      <c r="P43" s="37">
        <f t="shared" si="18"/>
        <v>1.4571390761034463E-2</v>
      </c>
      <c r="Q43" s="37">
        <f t="shared" si="18"/>
        <v>7.6754468890588123E-2</v>
      </c>
      <c r="R43" s="37">
        <f t="shared" si="18"/>
        <v>1.3850370194898064E-2</v>
      </c>
      <c r="S43" s="37">
        <f t="shared" si="18"/>
        <v>1.997843955435636E-2</v>
      </c>
      <c r="T43" s="37">
        <f t="shared" si="18"/>
        <v>9.4174136791799937E-2</v>
      </c>
      <c r="U43" s="37">
        <f t="shared" si="18"/>
        <v>1.0454025234457286E-2</v>
      </c>
    </row>
    <row r="44" spans="1:21" x14ac:dyDescent="0.2">
      <c r="B44" s="35" t="s">
        <v>79</v>
      </c>
      <c r="C44" s="37">
        <f t="shared" ref="C44:U44" si="19">IFERROR(C24/C$26*100,"--")</f>
        <v>43.937296614651537</v>
      </c>
      <c r="D44" s="37">
        <f t="shared" si="19"/>
        <v>66.33604825220695</v>
      </c>
      <c r="E44" s="37">
        <f t="shared" si="19"/>
        <v>71.151844108725598</v>
      </c>
      <c r="F44" s="37">
        <f t="shared" si="19"/>
        <v>71.50835622974121</v>
      </c>
      <c r="G44" s="37">
        <f t="shared" si="19"/>
        <v>66.421292943217452</v>
      </c>
      <c r="H44" s="37">
        <f t="shared" si="19"/>
        <v>64.138260944045172</v>
      </c>
      <c r="I44" s="37">
        <f t="shared" si="19"/>
        <v>66.359470313295361</v>
      </c>
      <c r="J44" s="37">
        <f t="shared" si="19"/>
        <v>64.301788054380467</v>
      </c>
      <c r="K44" s="37">
        <f t="shared" si="19"/>
        <v>57.752300719133252</v>
      </c>
      <c r="L44" s="37">
        <f t="shared" si="19"/>
        <v>59.096759328324801</v>
      </c>
      <c r="M44" s="37">
        <f t="shared" si="19"/>
        <v>55.263366140561729</v>
      </c>
      <c r="N44" s="37">
        <f t="shared" si="19"/>
        <v>56.213515568921991</v>
      </c>
      <c r="O44" s="37">
        <f t="shared" si="19"/>
        <v>59.771359024251559</v>
      </c>
      <c r="P44" s="37">
        <f t="shared" si="19"/>
        <v>56.651604956489564</v>
      </c>
      <c r="Q44" s="37">
        <f t="shared" si="19"/>
        <v>56.855183711886326</v>
      </c>
      <c r="R44" s="37">
        <f t="shared" si="19"/>
        <v>52.355662102762871</v>
      </c>
      <c r="S44" s="37">
        <f t="shared" si="19"/>
        <v>48.75168198190056</v>
      </c>
      <c r="T44" s="37">
        <f t="shared" si="19"/>
        <v>41.010164648494694</v>
      </c>
      <c r="U44" s="37">
        <f t="shared" si="19"/>
        <v>62.619532735541696</v>
      </c>
    </row>
    <row r="45" spans="1:21" x14ac:dyDescent="0.2">
      <c r="B45" s="35" t="s">
        <v>80</v>
      </c>
      <c r="C45" s="37">
        <f t="shared" ref="C45:U46" si="20">IFERROR(C25/C$26*100,"--")</f>
        <v>56.06270338534847</v>
      </c>
      <c r="D45" s="37">
        <f t="shared" si="20"/>
        <v>33.66395174779305</v>
      </c>
      <c r="E45" s="37">
        <f t="shared" si="20"/>
        <v>28.848155891274402</v>
      </c>
      <c r="F45" s="37">
        <f t="shared" si="20"/>
        <v>28.491643770258783</v>
      </c>
      <c r="G45" s="37">
        <f t="shared" si="20"/>
        <v>33.578707056782555</v>
      </c>
      <c r="H45" s="37">
        <f t="shared" si="20"/>
        <v>35.861739055954814</v>
      </c>
      <c r="I45" s="37">
        <f t="shared" si="20"/>
        <v>33.640529686704653</v>
      </c>
      <c r="J45" s="37">
        <f t="shared" si="20"/>
        <v>35.698211945619533</v>
      </c>
      <c r="K45" s="37">
        <f t="shared" si="20"/>
        <v>42.247699280866748</v>
      </c>
      <c r="L45" s="37">
        <f t="shared" si="20"/>
        <v>40.903240671675192</v>
      </c>
      <c r="M45" s="37">
        <f t="shared" si="20"/>
        <v>44.736633859438271</v>
      </c>
      <c r="N45" s="37">
        <f t="shared" si="20"/>
        <v>43.786484431078016</v>
      </c>
      <c r="O45" s="37">
        <f t="shared" si="20"/>
        <v>40.228640975748434</v>
      </c>
      <c r="P45" s="37">
        <f t="shared" si="20"/>
        <v>43.348395043510429</v>
      </c>
      <c r="Q45" s="37">
        <f t="shared" si="20"/>
        <v>43.144816288113681</v>
      </c>
      <c r="R45" s="37">
        <f t="shared" si="20"/>
        <v>47.644337897237136</v>
      </c>
      <c r="S45" s="37">
        <f t="shared" si="20"/>
        <v>51.24831801809944</v>
      </c>
      <c r="T45" s="37">
        <f t="shared" si="20"/>
        <v>58.989835351505306</v>
      </c>
      <c r="U45" s="37">
        <f t="shared" si="20"/>
        <v>37.380467264458289</v>
      </c>
    </row>
    <row r="46" spans="1:21" x14ac:dyDescent="0.2">
      <c r="B46" s="35" t="s">
        <v>81</v>
      </c>
      <c r="C46" s="37">
        <f>IFERROR(C26/C$26*100,"--")</f>
        <v>100</v>
      </c>
      <c r="D46" s="37">
        <f t="shared" si="20"/>
        <v>100</v>
      </c>
      <c r="E46" s="37">
        <f t="shared" si="20"/>
        <v>100</v>
      </c>
      <c r="F46" s="37">
        <f t="shared" si="20"/>
        <v>100</v>
      </c>
      <c r="G46" s="37">
        <f t="shared" si="20"/>
        <v>100</v>
      </c>
      <c r="H46" s="37">
        <f t="shared" si="20"/>
        <v>100</v>
      </c>
      <c r="I46" s="37">
        <f t="shared" si="20"/>
        <v>100</v>
      </c>
      <c r="J46" s="37">
        <f t="shared" si="20"/>
        <v>100</v>
      </c>
      <c r="K46" s="37">
        <f t="shared" si="20"/>
        <v>100</v>
      </c>
      <c r="L46" s="37">
        <f t="shared" si="20"/>
        <v>100</v>
      </c>
      <c r="M46" s="37">
        <f t="shared" si="20"/>
        <v>100</v>
      </c>
      <c r="N46" s="37">
        <f t="shared" si="20"/>
        <v>100</v>
      </c>
      <c r="O46" s="37">
        <f t="shared" si="20"/>
        <v>100</v>
      </c>
      <c r="P46" s="37">
        <f t="shared" si="20"/>
        <v>100</v>
      </c>
      <c r="Q46" s="37">
        <f t="shared" si="20"/>
        <v>100</v>
      </c>
      <c r="R46" s="37">
        <f t="shared" si="20"/>
        <v>100</v>
      </c>
      <c r="S46" s="37">
        <f t="shared" si="20"/>
        <v>100</v>
      </c>
      <c r="T46" s="37">
        <f t="shared" si="20"/>
        <v>100</v>
      </c>
      <c r="U46" s="37">
        <f t="shared" si="20"/>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1" t="s">
        <v>41</v>
      </c>
      <c r="C49" s="38" t="s">
        <v>28</v>
      </c>
      <c r="D49" s="39">
        <f>IFERROR(IF(C9=0,"--",(D9/C9)*100-100),"--")</f>
        <v>377.45434186009152</v>
      </c>
      <c r="E49" s="39">
        <f>IFERROR(IF(D9=0,"--",(E9/D9)*100-100),"--")</f>
        <v>25.647313885096025</v>
      </c>
      <c r="F49" s="39">
        <f t="shared" ref="F49:O49" si="21">IFERROR(IF(E9=0,"--",(F9/E9)*100-100),"--")</f>
        <v>15.536002063525672</v>
      </c>
      <c r="G49" s="39">
        <f t="shared" si="21"/>
        <v>49.93291647990975</v>
      </c>
      <c r="H49" s="39">
        <f t="shared" si="21"/>
        <v>79.740466808869002</v>
      </c>
      <c r="I49" s="39">
        <f t="shared" si="21"/>
        <v>-51.472684935274891</v>
      </c>
      <c r="J49" s="39">
        <f t="shared" si="21"/>
        <v>-42.349716632312948</v>
      </c>
      <c r="K49" s="39">
        <f t="shared" si="21"/>
        <v>-38.719226932134852</v>
      </c>
      <c r="L49" s="39">
        <f t="shared" si="21"/>
        <v>-38.702451378000347</v>
      </c>
      <c r="M49" s="39">
        <f t="shared" si="21"/>
        <v>6.3598527674329404</v>
      </c>
      <c r="N49" s="39">
        <f t="shared" si="21"/>
        <v>-28.406302997815516</v>
      </c>
      <c r="O49" s="39">
        <f t="shared" si="21"/>
        <v>-51.276671827909752</v>
      </c>
      <c r="P49" s="39">
        <f t="shared" ref="P49:P54" si="22">IF(N9=0,"--",(P9/N9)*100-100)</f>
        <v>-48.720147711336125</v>
      </c>
      <c r="Q49" s="39">
        <f t="shared" ref="Q49:T54" si="23">IF(P9=0,"--",(Q9/P9)*100-100)</f>
        <v>-48.25045081290007</v>
      </c>
      <c r="R49" s="39">
        <f t="shared" si="23"/>
        <v>-9.2962773729581016</v>
      </c>
      <c r="S49" s="39">
        <f t="shared" si="23"/>
        <v>-19.619044750213106</v>
      </c>
      <c r="T49" s="39">
        <f t="shared" si="23"/>
        <v>-40.792883882499062</v>
      </c>
      <c r="U49" s="39">
        <f>IFERROR(POWER(T9/C9,1/21)*100-100,"--")</f>
        <v>-8.0603644767680294</v>
      </c>
    </row>
    <row r="50" spans="2:21" x14ac:dyDescent="0.2">
      <c r="B50" s="1" t="s">
        <v>24</v>
      </c>
      <c r="C50" s="38" t="s">
        <v>28</v>
      </c>
      <c r="D50" s="39">
        <f t="shared" ref="D50" si="24">IFERROR(IF(C10=0,"--",(D10/C10)*100-100),"--")</f>
        <v>207.71296363293447</v>
      </c>
      <c r="E50" s="39">
        <f t="shared" ref="E50:O50" si="25">IFERROR(IF(D10=0,"--",(E10/D10)*100-100),"--")</f>
        <v>-43.326117361021858</v>
      </c>
      <c r="F50" s="39">
        <f t="shared" si="25"/>
        <v>105.31680232783546</v>
      </c>
      <c r="G50" s="39">
        <f t="shared" si="25"/>
        <v>156.967867694169</v>
      </c>
      <c r="H50" s="39">
        <f t="shared" si="25"/>
        <v>119.61026692267308</v>
      </c>
      <c r="I50" s="39">
        <f t="shared" si="25"/>
        <v>4.7529718460521053</v>
      </c>
      <c r="J50" s="39">
        <f t="shared" si="25"/>
        <v>-12.717697729394757</v>
      </c>
      <c r="K50" s="39">
        <f t="shared" si="25"/>
        <v>23.360757435190081</v>
      </c>
      <c r="L50" s="39">
        <f t="shared" si="25"/>
        <v>28.386570145510916</v>
      </c>
      <c r="M50" s="39">
        <f t="shared" si="25"/>
        <v>-38.291244904431245</v>
      </c>
      <c r="N50" s="39">
        <f t="shared" si="25"/>
        <v>11.244848361645239</v>
      </c>
      <c r="O50" s="39">
        <f t="shared" si="25"/>
        <v>-17.513603336960188</v>
      </c>
      <c r="P50" s="39">
        <f t="shared" si="22"/>
        <v>-10.074375506949508</v>
      </c>
      <c r="Q50" s="39">
        <f t="shared" si="23"/>
        <v>-46.865534507395232</v>
      </c>
      <c r="R50" s="39">
        <f t="shared" si="23"/>
        <v>-86.939463266196086</v>
      </c>
      <c r="S50" s="39">
        <f t="shared" si="23"/>
        <v>-5.5366505820881287</v>
      </c>
      <c r="T50" s="39">
        <f t="shared" si="23"/>
        <v>39.02853705946913</v>
      </c>
      <c r="U50" s="39">
        <f t="shared" ref="U50:U66" si="26">IFERROR(POWER(T10/C10,1/21)*100-100,"--")</f>
        <v>2.402128630110667</v>
      </c>
    </row>
    <row r="51" spans="2:21" x14ac:dyDescent="0.2">
      <c r="B51" s="1" t="s">
        <v>37</v>
      </c>
      <c r="C51" s="38" t="s">
        <v>28</v>
      </c>
      <c r="D51" s="39">
        <f t="shared" ref="D51" si="27">IFERROR(IF(C11=0,"--",(D11/C11)*100-100),"--")</f>
        <v>297.08662873396764</v>
      </c>
      <c r="E51" s="39">
        <f t="shared" ref="E51:O51" si="28">IFERROR(IF(D11=0,"--",(E11/D11)*100-100),"--")</f>
        <v>-3.2895925645590296E-2</v>
      </c>
      <c r="F51" s="39">
        <f t="shared" si="28"/>
        <v>11.154757245158265</v>
      </c>
      <c r="G51" s="39">
        <f t="shared" si="28"/>
        <v>10.355192346771886</v>
      </c>
      <c r="H51" s="39">
        <f t="shared" si="28"/>
        <v>134.07318874065695</v>
      </c>
      <c r="I51" s="39">
        <f t="shared" si="28"/>
        <v>-19.41909948703578</v>
      </c>
      <c r="J51" s="39">
        <f t="shared" si="28"/>
        <v>107.79250585179113</v>
      </c>
      <c r="K51" s="39">
        <f t="shared" si="28"/>
        <v>-11.149421048089707</v>
      </c>
      <c r="L51" s="39">
        <f t="shared" si="28"/>
        <v>53.131717278045869</v>
      </c>
      <c r="M51" s="39">
        <f t="shared" si="28"/>
        <v>-10.941005956516875</v>
      </c>
      <c r="N51" s="39">
        <f t="shared" si="28"/>
        <v>-8.3312613431500324</v>
      </c>
      <c r="O51" s="39">
        <f t="shared" si="28"/>
        <v>17.991096738958333</v>
      </c>
      <c r="P51" s="39">
        <f t="shared" si="22"/>
        <v>22.446007571052192</v>
      </c>
      <c r="Q51" s="39">
        <f t="shared" si="23"/>
        <v>15.486856861687841</v>
      </c>
      <c r="R51" s="39">
        <f t="shared" si="23"/>
        <v>15.344758224348993</v>
      </c>
      <c r="S51" s="39">
        <f t="shared" si="23"/>
        <v>-53.214434504147199</v>
      </c>
      <c r="T51" s="39">
        <f t="shared" si="23"/>
        <v>-39.572058067548923</v>
      </c>
      <c r="U51" s="39">
        <f t="shared" si="26"/>
        <v>11.467653845309187</v>
      </c>
    </row>
    <row r="52" spans="2:21" x14ac:dyDescent="0.2">
      <c r="B52" s="1" t="s">
        <v>31</v>
      </c>
      <c r="C52" s="38" t="s">
        <v>28</v>
      </c>
      <c r="D52" s="39">
        <f t="shared" ref="D52" si="29">IFERROR(IF(C12=0,"--",(D12/C12)*100-100),"--")</f>
        <v>1250.2445784898978</v>
      </c>
      <c r="E52" s="39">
        <f t="shared" ref="E52:O52" si="30">IFERROR(IF(D12=0,"--",(E12/D12)*100-100),"--")</f>
        <v>-8.147508127222153</v>
      </c>
      <c r="F52" s="39">
        <f t="shared" si="30"/>
        <v>2.4394112489959383</v>
      </c>
      <c r="G52" s="39">
        <f t="shared" si="30"/>
        <v>41.543163911403298</v>
      </c>
      <c r="H52" s="39">
        <f t="shared" si="30"/>
        <v>46.838258466651496</v>
      </c>
      <c r="I52" s="39">
        <f t="shared" si="30"/>
        <v>-57.554890041845361</v>
      </c>
      <c r="J52" s="39">
        <f t="shared" si="30"/>
        <v>-45.578425914773959</v>
      </c>
      <c r="K52" s="39">
        <f t="shared" si="30"/>
        <v>2.1655774573823123</v>
      </c>
      <c r="L52" s="39">
        <f t="shared" si="30"/>
        <v>58.691990540189181</v>
      </c>
      <c r="M52" s="39">
        <f t="shared" si="30"/>
        <v>6.3075252908541586</v>
      </c>
      <c r="N52" s="39">
        <f t="shared" si="30"/>
        <v>-31.073333127577683</v>
      </c>
      <c r="O52" s="39">
        <f t="shared" si="30"/>
        <v>-60.298256040595327</v>
      </c>
      <c r="P52" s="39">
        <f t="shared" si="22"/>
        <v>-59.111663494757494</v>
      </c>
      <c r="Q52" s="39">
        <f t="shared" si="23"/>
        <v>-41.330848203208625</v>
      </c>
      <c r="R52" s="39">
        <f t="shared" si="23"/>
        <v>-17.626449531234016</v>
      </c>
      <c r="S52" s="39">
        <f t="shared" si="23"/>
        <v>-8.5914849529533655</v>
      </c>
      <c r="T52" s="39">
        <f t="shared" si="23"/>
        <v>6.3758957780811585</v>
      </c>
      <c r="U52" s="39">
        <f t="shared" si="26"/>
        <v>1.5884960980062175</v>
      </c>
    </row>
    <row r="53" spans="2:21" x14ac:dyDescent="0.2">
      <c r="B53" s="1" t="s">
        <v>43</v>
      </c>
      <c r="C53" s="38" t="s">
        <v>28</v>
      </c>
      <c r="D53" s="39">
        <f t="shared" ref="D53" si="31">IFERROR(IF(C13=0,"--",(D13/C13)*100-100),"--")</f>
        <v>71.012308243995079</v>
      </c>
      <c r="E53" s="39">
        <f t="shared" ref="E53:O53" si="32">IFERROR(IF(D13=0,"--",(E13/D13)*100-100),"--")</f>
        <v>78.303795201725364</v>
      </c>
      <c r="F53" s="39">
        <f t="shared" si="32"/>
        <v>28.549648814907698</v>
      </c>
      <c r="G53" s="39">
        <f t="shared" si="32"/>
        <v>44.352301909436562</v>
      </c>
      <c r="H53" s="39">
        <f t="shared" si="32"/>
        <v>32.161132117238679</v>
      </c>
      <c r="I53" s="39">
        <f t="shared" si="32"/>
        <v>-54.134230062634963</v>
      </c>
      <c r="J53" s="39">
        <f t="shared" si="32"/>
        <v>40.225675068406872</v>
      </c>
      <c r="K53" s="39">
        <f t="shared" si="32"/>
        <v>13.694402385292022</v>
      </c>
      <c r="L53" s="39">
        <f t="shared" si="32"/>
        <v>-12.209536567969622</v>
      </c>
      <c r="M53" s="39">
        <f t="shared" si="32"/>
        <v>-9.944879139918001</v>
      </c>
      <c r="N53" s="39">
        <f t="shared" si="32"/>
        <v>7.2785763977266669</v>
      </c>
      <c r="O53" s="39">
        <f t="shared" si="32"/>
        <v>28.289128143824456</v>
      </c>
      <c r="P53" s="39">
        <f t="shared" si="22"/>
        <v>33.576254609845392</v>
      </c>
      <c r="Q53" s="39">
        <f t="shared" si="23"/>
        <v>8.3489362472605819</v>
      </c>
      <c r="R53" s="39">
        <f t="shared" si="23"/>
        <v>-69.149907112144433</v>
      </c>
      <c r="S53" s="39">
        <f t="shared" si="23"/>
        <v>168.22159468294763</v>
      </c>
      <c r="T53" s="39">
        <f t="shared" si="23"/>
        <v>16.548712950855958</v>
      </c>
      <c r="U53" s="39">
        <f t="shared" si="26"/>
        <v>9.3011815906474737</v>
      </c>
    </row>
    <row r="54" spans="2:21" x14ac:dyDescent="0.2">
      <c r="B54" s="1" t="s">
        <v>44</v>
      </c>
      <c r="C54" s="38" t="s">
        <v>28</v>
      </c>
      <c r="D54" s="39">
        <f t="shared" ref="D54" si="33">IFERROR(IF(C14=0,"--",(D14/C14)*100-100),"--")</f>
        <v>76.882699690749007</v>
      </c>
      <c r="E54" s="39">
        <f t="shared" ref="E54:O54" si="34">IFERROR(IF(D14=0,"--",(E14/D14)*100-100),"--")</f>
        <v>41.953999214484355</v>
      </c>
      <c r="F54" s="39">
        <f t="shared" si="34"/>
        <v>79.471455604042603</v>
      </c>
      <c r="G54" s="39">
        <f t="shared" si="34"/>
        <v>-15.764484931007487</v>
      </c>
      <c r="H54" s="39">
        <f t="shared" si="34"/>
        <v>165.15763411305062</v>
      </c>
      <c r="I54" s="39">
        <f t="shared" si="34"/>
        <v>-58.465387982700769</v>
      </c>
      <c r="J54" s="39">
        <f t="shared" si="34"/>
        <v>-8.6289225573032127</v>
      </c>
      <c r="K54" s="39">
        <f t="shared" si="34"/>
        <v>10.113791779652644</v>
      </c>
      <c r="L54" s="39">
        <f t="shared" si="34"/>
        <v>5.5059673612860536</v>
      </c>
      <c r="M54" s="39">
        <f t="shared" si="34"/>
        <v>-55.400533051164423</v>
      </c>
      <c r="N54" s="39">
        <f t="shared" si="34"/>
        <v>-75.498440486454029</v>
      </c>
      <c r="O54" s="39">
        <f t="shared" si="34"/>
        <v>-76.871535690656472</v>
      </c>
      <c r="P54" s="39">
        <f t="shared" si="22"/>
        <v>-72.669411159303095</v>
      </c>
      <c r="Q54" s="39">
        <f t="shared" si="23"/>
        <v>-83.032885216446374</v>
      </c>
      <c r="R54" s="39">
        <f t="shared" si="23"/>
        <v>29.921528218135705</v>
      </c>
      <c r="S54" s="39">
        <f t="shared" si="23"/>
        <v>99.813921139168684</v>
      </c>
      <c r="T54" s="39">
        <f t="shared" si="23"/>
        <v>-13.796093590178103</v>
      </c>
      <c r="U54" s="39">
        <f t="shared" si="26"/>
        <v>-13.267876365220573</v>
      </c>
    </row>
    <row r="55" spans="2:21" x14ac:dyDescent="0.2">
      <c r="B55" s="1" t="s">
        <v>34</v>
      </c>
      <c r="C55" s="38" t="s">
        <v>28</v>
      </c>
      <c r="D55" s="39">
        <f t="shared" ref="D55" si="35">IFERROR(IF(C15=0,"--",(D15/C15)*100-100),"--")</f>
        <v>3.2179376613818818</v>
      </c>
      <c r="E55" s="39">
        <f t="shared" ref="E55:O55" si="36">IFERROR(IF(D15=0,"--",(E15/D15)*100-100),"--")</f>
        <v>-3.9915047971781519</v>
      </c>
      <c r="F55" s="39">
        <f t="shared" si="36"/>
        <v>233.05641706564728</v>
      </c>
      <c r="G55" s="39">
        <f t="shared" si="36"/>
        <v>-26.928091160877528</v>
      </c>
      <c r="H55" s="39">
        <f t="shared" si="36"/>
        <v>105.578209409012</v>
      </c>
      <c r="I55" s="39">
        <f t="shared" si="36"/>
        <v>-54.868794243461195</v>
      </c>
      <c r="J55" s="39">
        <f t="shared" si="36"/>
        <v>-58.403349876332058</v>
      </c>
      <c r="K55" s="39">
        <f t="shared" si="36"/>
        <v>-14.277653598050975</v>
      </c>
      <c r="L55" s="39">
        <f t="shared" si="36"/>
        <v>108.3466953400619</v>
      </c>
      <c r="M55" s="39">
        <f t="shared" si="36"/>
        <v>19.441548589414666</v>
      </c>
      <c r="N55" s="39">
        <f t="shared" si="36"/>
        <v>-2.4537680921323357</v>
      </c>
      <c r="O55" s="39">
        <f t="shared" si="36"/>
        <v>-10.976107129888888</v>
      </c>
      <c r="P55" s="39">
        <f t="shared" ref="P55:P63" si="37">IF(N15=0,"--",(P15/N15)*100-100)</f>
        <v>-7.360818821848369</v>
      </c>
      <c r="Q55" s="39">
        <f t="shared" ref="Q55:Q63" si="38">IF(P15=0,"--",(Q15/P15)*100-100)</f>
        <v>1.5972965640286532</v>
      </c>
      <c r="R55" s="39">
        <f t="shared" ref="R55:R63" si="39">IF(Q15=0,"--",(R15/Q15)*100-100)</f>
        <v>-17.153233143819818</v>
      </c>
      <c r="S55" s="39">
        <f t="shared" ref="S55:S63" si="40">IF(R15=0,"--",(S15/R15)*100-100)</f>
        <v>167.91534461046638</v>
      </c>
      <c r="T55" s="39">
        <f t="shared" ref="T55:T63" si="41">IF(S15=0,"--",(T15/S15)*100-100)</f>
        <v>105.17240925990566</v>
      </c>
      <c r="U55" s="39">
        <f t="shared" si="26"/>
        <v>10.603678953958479</v>
      </c>
    </row>
    <row r="56" spans="2:21" x14ac:dyDescent="0.2">
      <c r="C56" s="38" t="s">
        <v>28</v>
      </c>
      <c r="D56" s="39">
        <f t="shared" ref="D56" si="42">IFERROR(IF(C16=0,"--",(D16/C16)*100-100),"--")</f>
        <v>148.05669053780287</v>
      </c>
      <c r="E56" s="39">
        <f t="shared" ref="E56:O56" si="43">IFERROR(IF(D16=0,"--",(E16/D16)*100-100),"--")</f>
        <v>2.4076455999687596</v>
      </c>
      <c r="F56" s="39">
        <f t="shared" si="43"/>
        <v>63.612156358923983</v>
      </c>
      <c r="G56" s="39">
        <f t="shared" si="43"/>
        <v>50.308064397093318</v>
      </c>
      <c r="H56" s="39">
        <f t="shared" si="43"/>
        <v>20.782080704435145</v>
      </c>
      <c r="I56" s="39">
        <f t="shared" si="43"/>
        <v>40.509513789382282</v>
      </c>
      <c r="J56" s="39">
        <f t="shared" si="43"/>
        <v>2.132583491214433</v>
      </c>
      <c r="K56" s="39">
        <f t="shared" si="43"/>
        <v>6.8075063455563338</v>
      </c>
      <c r="L56" s="39">
        <f t="shared" si="43"/>
        <v>-44.508284927698924</v>
      </c>
      <c r="M56" s="39">
        <f t="shared" si="43"/>
        <v>-32.877439379964869</v>
      </c>
      <c r="N56" s="39">
        <f t="shared" si="43"/>
        <v>-16.592680133904835</v>
      </c>
      <c r="O56" s="39" t="str">
        <f t="shared" si="43"/>
        <v>--</v>
      </c>
      <c r="P56" s="39">
        <f t="shared" si="37"/>
        <v>-11.92724912641016</v>
      </c>
      <c r="Q56" s="39">
        <f t="shared" si="38"/>
        <v>-56.00245401567777</v>
      </c>
      <c r="R56" s="39">
        <f t="shared" si="39"/>
        <v>-85.178865116955791</v>
      </c>
      <c r="S56" s="39">
        <f t="shared" si="40"/>
        <v>7.6343104921918581</v>
      </c>
      <c r="T56" s="39">
        <f t="shared" si="41"/>
        <v>50.268887069688276</v>
      </c>
      <c r="U56" s="39">
        <f t="shared" si="26"/>
        <v>-5.0912885865235182</v>
      </c>
    </row>
    <row r="57" spans="2:21" x14ac:dyDescent="0.2">
      <c r="C57" s="38" t="s">
        <v>28</v>
      </c>
      <c r="D57" s="39" t="str">
        <f t="shared" ref="D57" si="44">IFERROR(IF(C17=0,"--",(D17/C17)*100-100),"--")</f>
        <v>--</v>
      </c>
      <c r="E57" s="39" t="str">
        <f t="shared" ref="E57:O57" si="45">IFERROR(IF(D17=0,"--",(E17/D17)*100-100),"--")</f>
        <v>--</v>
      </c>
      <c r="F57" s="39" t="str">
        <f t="shared" si="45"/>
        <v>--</v>
      </c>
      <c r="G57" s="39" t="str">
        <f t="shared" si="45"/>
        <v>--</v>
      </c>
      <c r="H57" s="39">
        <f t="shared" si="45"/>
        <v>32.628600823045275</v>
      </c>
      <c r="I57" s="39">
        <f t="shared" si="45"/>
        <v>-100</v>
      </c>
      <c r="J57" s="39" t="str">
        <f t="shared" si="45"/>
        <v>--</v>
      </c>
      <c r="K57" s="39">
        <f t="shared" si="45"/>
        <v>-100</v>
      </c>
      <c r="L57" s="39" t="str">
        <f t="shared" si="45"/>
        <v>--</v>
      </c>
      <c r="M57" s="39" t="str">
        <f t="shared" si="45"/>
        <v>--</v>
      </c>
      <c r="N57" s="39">
        <f t="shared" si="45"/>
        <v>-100</v>
      </c>
      <c r="O57" s="39" t="str">
        <f t="shared" si="45"/>
        <v>--</v>
      </c>
      <c r="P57" s="39" t="str">
        <f t="shared" si="37"/>
        <v>--</v>
      </c>
      <c r="Q57" s="39">
        <f t="shared" si="38"/>
        <v>48.151351351351366</v>
      </c>
      <c r="R57" s="39">
        <f t="shared" si="39"/>
        <v>16.579100992410972</v>
      </c>
      <c r="S57" s="39">
        <f t="shared" si="40"/>
        <v>85.778668002003002</v>
      </c>
      <c r="T57" s="39">
        <f t="shared" si="41"/>
        <v>-66.280323450134773</v>
      </c>
      <c r="U57" s="39" t="str">
        <f t="shared" si="26"/>
        <v>--</v>
      </c>
    </row>
    <row r="58" spans="2:21" x14ac:dyDescent="0.2">
      <c r="C58" s="38" t="s">
        <v>28</v>
      </c>
      <c r="D58" s="39" t="str">
        <f t="shared" ref="D58" si="46">IFERROR(IF(C18=0,"--",(D18/C18)*100-100),"--")</f>
        <v>--</v>
      </c>
      <c r="E58" s="39" t="str">
        <f t="shared" ref="E58:O58" si="47">IFERROR(IF(D18=0,"--",(E18/D18)*100-100),"--")</f>
        <v>--</v>
      </c>
      <c r="F58" s="39" t="str">
        <f t="shared" si="47"/>
        <v>--</v>
      </c>
      <c r="G58" s="39" t="str">
        <f t="shared" si="47"/>
        <v>--</v>
      </c>
      <c r="H58" s="39" t="str">
        <f t="shared" si="47"/>
        <v>--</v>
      </c>
      <c r="I58" s="39" t="str">
        <f t="shared" si="47"/>
        <v>--</v>
      </c>
      <c r="J58" s="39" t="str">
        <f t="shared" si="47"/>
        <v>--</v>
      </c>
      <c r="K58" s="39" t="str">
        <f t="shared" si="47"/>
        <v>--</v>
      </c>
      <c r="L58" s="39" t="str">
        <f t="shared" si="47"/>
        <v>--</v>
      </c>
      <c r="M58" s="39" t="str">
        <f t="shared" si="47"/>
        <v>--</v>
      </c>
      <c r="N58" s="39" t="str">
        <f t="shared" si="47"/>
        <v>--</v>
      </c>
      <c r="O58" s="39" t="str">
        <f t="shared" si="47"/>
        <v>--</v>
      </c>
      <c r="P58" s="39">
        <f t="shared" si="37"/>
        <v>-33.333333333333343</v>
      </c>
      <c r="Q58" s="39">
        <f t="shared" si="38"/>
        <v>-29.696969696969703</v>
      </c>
      <c r="R58" s="39">
        <f t="shared" si="39"/>
        <v>-100</v>
      </c>
      <c r="S58" s="39" t="str">
        <f t="shared" si="40"/>
        <v>--</v>
      </c>
      <c r="T58" s="39" t="str">
        <f t="shared" si="41"/>
        <v>--</v>
      </c>
      <c r="U58" s="39" t="str">
        <f t="shared" si="26"/>
        <v>--</v>
      </c>
    </row>
    <row r="59" spans="2:21" x14ac:dyDescent="0.2">
      <c r="C59" s="38" t="s">
        <v>28</v>
      </c>
      <c r="D59" s="39" t="str">
        <f t="shared" ref="D59" si="48">IFERROR(IF(C19=0,"--",(D19/C19)*100-100),"--")</f>
        <v>--</v>
      </c>
      <c r="E59" s="39" t="str">
        <f t="shared" ref="E59:O59" si="49">IFERROR(IF(D19=0,"--",(E19/D19)*100-100),"--")</f>
        <v>--</v>
      </c>
      <c r="F59" s="39" t="str">
        <f t="shared" si="49"/>
        <v>--</v>
      </c>
      <c r="G59" s="39" t="str">
        <f t="shared" si="49"/>
        <v>--</v>
      </c>
      <c r="H59" s="39" t="str">
        <f t="shared" si="49"/>
        <v>--</v>
      </c>
      <c r="I59" s="39" t="str">
        <f t="shared" si="49"/>
        <v>--</v>
      </c>
      <c r="J59" s="39" t="str">
        <f t="shared" si="49"/>
        <v>--</v>
      </c>
      <c r="K59" s="39" t="str">
        <f t="shared" si="49"/>
        <v>--</v>
      </c>
      <c r="L59" s="39" t="str">
        <f t="shared" si="49"/>
        <v>--</v>
      </c>
      <c r="M59" s="39" t="str">
        <f t="shared" si="49"/>
        <v>--</v>
      </c>
      <c r="N59" s="39" t="str">
        <f t="shared" si="49"/>
        <v>--</v>
      </c>
      <c r="O59" s="39" t="str">
        <f t="shared" si="49"/>
        <v>--</v>
      </c>
      <c r="P59" s="39" t="str">
        <f t="shared" si="37"/>
        <v>--</v>
      </c>
      <c r="Q59" s="39">
        <f t="shared" si="38"/>
        <v>69.536423841059616</v>
      </c>
      <c r="R59" s="39">
        <f t="shared" si="39"/>
        <v>-68.058894230769226</v>
      </c>
      <c r="S59" s="39">
        <f t="shared" si="40"/>
        <v>65.380997177798719</v>
      </c>
      <c r="T59" s="39">
        <f t="shared" si="41"/>
        <v>-49.943117178612063</v>
      </c>
      <c r="U59" s="39" t="str">
        <f t="shared" si="26"/>
        <v>--</v>
      </c>
    </row>
    <row r="60" spans="2:21" x14ac:dyDescent="0.2">
      <c r="C60" s="38" t="s">
        <v>28</v>
      </c>
      <c r="D60" s="39" t="str">
        <f t="shared" ref="D60" si="50">IFERROR(IF(C20=0,"--",(D20/C20)*100-100),"--")</f>
        <v>--</v>
      </c>
      <c r="E60" s="39" t="str">
        <f t="shared" ref="E60:O60" si="51">IFERROR(IF(D20=0,"--",(E20/D20)*100-100),"--")</f>
        <v>--</v>
      </c>
      <c r="F60" s="39" t="str">
        <f t="shared" si="51"/>
        <v>--</v>
      </c>
      <c r="G60" s="39" t="str">
        <f t="shared" si="51"/>
        <v>--</v>
      </c>
      <c r="H60" s="39" t="str">
        <f t="shared" si="51"/>
        <v>--</v>
      </c>
      <c r="I60" s="39" t="str">
        <f t="shared" si="51"/>
        <v>--</v>
      </c>
      <c r="J60" s="39" t="str">
        <f t="shared" si="51"/>
        <v>--</v>
      </c>
      <c r="K60" s="39" t="str">
        <f t="shared" si="51"/>
        <v>--</v>
      </c>
      <c r="L60" s="39">
        <f t="shared" si="51"/>
        <v>-100</v>
      </c>
      <c r="M60" s="39" t="str">
        <f t="shared" si="51"/>
        <v>--</v>
      </c>
      <c r="N60" s="39" t="str">
        <f t="shared" si="51"/>
        <v>--</v>
      </c>
      <c r="O60" s="39" t="str">
        <f t="shared" si="51"/>
        <v>--</v>
      </c>
      <c r="P60" s="39" t="str">
        <f t="shared" si="37"/>
        <v>--</v>
      </c>
      <c r="Q60" s="39" t="str">
        <f t="shared" si="38"/>
        <v>--</v>
      </c>
      <c r="R60" s="39">
        <f t="shared" si="39"/>
        <v>-100</v>
      </c>
      <c r="S60" s="39" t="str">
        <f t="shared" si="40"/>
        <v>--</v>
      </c>
      <c r="T60" s="39" t="str">
        <f t="shared" si="41"/>
        <v>--</v>
      </c>
      <c r="U60" s="39" t="str">
        <f t="shared" si="26"/>
        <v>--</v>
      </c>
    </row>
    <row r="61" spans="2:21" x14ac:dyDescent="0.2">
      <c r="C61" s="38" t="s">
        <v>28</v>
      </c>
      <c r="D61" s="39" t="str">
        <f t="shared" ref="D61" si="52">IFERROR(IF(C21=0,"--",(D21/C21)*100-100),"--")</f>
        <v>--</v>
      </c>
      <c r="E61" s="39" t="str">
        <f t="shared" ref="E61:O61" si="53">IFERROR(IF(D21=0,"--",(E21/D21)*100-100),"--")</f>
        <v>--</v>
      </c>
      <c r="F61" s="39" t="str">
        <f t="shared" si="53"/>
        <v>--</v>
      </c>
      <c r="G61" s="39" t="str">
        <f t="shared" si="53"/>
        <v>--</v>
      </c>
      <c r="H61" s="39" t="str">
        <f t="shared" si="53"/>
        <v>--</v>
      </c>
      <c r="I61" s="39" t="str">
        <f t="shared" si="53"/>
        <v>--</v>
      </c>
      <c r="J61" s="39" t="str">
        <f t="shared" si="53"/>
        <v>--</v>
      </c>
      <c r="K61" s="39">
        <f t="shared" si="53"/>
        <v>-100</v>
      </c>
      <c r="L61" s="39" t="str">
        <f t="shared" si="53"/>
        <v>--</v>
      </c>
      <c r="M61" s="39" t="str">
        <f t="shared" si="53"/>
        <v>--</v>
      </c>
      <c r="N61" s="39" t="str">
        <f t="shared" si="53"/>
        <v>--</v>
      </c>
      <c r="O61" s="39" t="str">
        <f t="shared" si="53"/>
        <v>--</v>
      </c>
      <c r="P61" s="39" t="str">
        <f t="shared" si="37"/>
        <v>--</v>
      </c>
      <c r="Q61" s="39">
        <f t="shared" si="38"/>
        <v>-100</v>
      </c>
      <c r="R61" s="39" t="str">
        <f t="shared" si="39"/>
        <v>--</v>
      </c>
      <c r="S61" s="39" t="str">
        <f t="shared" si="40"/>
        <v>--</v>
      </c>
      <c r="T61" s="39">
        <f t="shared" si="41"/>
        <v>-100</v>
      </c>
      <c r="U61" s="39" t="str">
        <f t="shared" si="26"/>
        <v>--</v>
      </c>
    </row>
    <row r="62" spans="2:21" x14ac:dyDescent="0.2">
      <c r="C62" s="38" t="s">
        <v>28</v>
      </c>
      <c r="D62" s="39">
        <f t="shared" ref="D62" si="54">IFERROR(IF(C22=0,"--",(D22/C22)*100-100),"--")</f>
        <v>-23.03125</v>
      </c>
      <c r="E62" s="39">
        <f t="shared" ref="E62:O62" si="55">IFERROR(IF(D22=0,"--",(E22/D22)*100-100),"--")</f>
        <v>-0.69021518473407184</v>
      </c>
      <c r="F62" s="39">
        <f t="shared" si="55"/>
        <v>-3.4750613246116018</v>
      </c>
      <c r="G62" s="39">
        <f t="shared" si="55"/>
        <v>-78.695468022024556</v>
      </c>
      <c r="H62" s="39">
        <f t="shared" si="55"/>
        <v>181.11332007952285</v>
      </c>
      <c r="I62" s="39">
        <f t="shared" si="55"/>
        <v>14390.594059405941</v>
      </c>
      <c r="J62" s="39">
        <f t="shared" si="55"/>
        <v>-94.043348609301262</v>
      </c>
      <c r="K62" s="39">
        <f t="shared" si="55"/>
        <v>73.453502662843107</v>
      </c>
      <c r="L62" s="39">
        <f t="shared" si="55"/>
        <v>41.095890410958901</v>
      </c>
      <c r="M62" s="39">
        <f t="shared" si="55"/>
        <v>29.872782055574163</v>
      </c>
      <c r="N62" s="39">
        <f t="shared" si="55"/>
        <v>162.69687830278656</v>
      </c>
      <c r="O62" s="39" t="str">
        <f t="shared" si="55"/>
        <v>--</v>
      </c>
      <c r="P62" s="39">
        <f t="shared" si="37"/>
        <v>-60.334811791027199</v>
      </c>
      <c r="Q62" s="39">
        <f t="shared" si="38"/>
        <v>424.90228093612393</v>
      </c>
      <c r="R62" s="39">
        <f t="shared" si="39"/>
        <v>-87.806349445743152</v>
      </c>
      <c r="S62" s="39">
        <f t="shared" si="40"/>
        <v>7.4443413729128167</v>
      </c>
      <c r="T62" s="39">
        <f t="shared" si="41"/>
        <v>1100.5432045470898</v>
      </c>
      <c r="U62" s="39">
        <f t="shared" si="26"/>
        <v>24.769010747418733</v>
      </c>
    </row>
    <row r="63" spans="2:21" x14ac:dyDescent="0.2">
      <c r="C63" s="38" t="s">
        <v>28</v>
      </c>
      <c r="D63" s="39">
        <f t="shared" ref="D63" si="56">IFERROR(IF(C23=0,"--",(D23/C23)*100-100),"--")</f>
        <v>-23.03125</v>
      </c>
      <c r="E63" s="39">
        <f t="shared" ref="E63:O63" si="57">IFERROR(IF(D23=0,"--",(E23/D23)*100-100),"--")</f>
        <v>-0.69021518473407184</v>
      </c>
      <c r="F63" s="39">
        <f t="shared" si="57"/>
        <v>-3.4750613246116018</v>
      </c>
      <c r="G63" s="39">
        <f t="shared" si="57"/>
        <v>1568.064379500212</v>
      </c>
      <c r="H63" s="39">
        <f t="shared" si="57"/>
        <v>34.525048878957904</v>
      </c>
      <c r="I63" s="39">
        <f t="shared" si="57"/>
        <v>286.74405436013586</v>
      </c>
      <c r="J63" s="39">
        <f t="shared" si="57"/>
        <v>-92.000370918071027</v>
      </c>
      <c r="K63" s="39">
        <f t="shared" si="57"/>
        <v>85.162589225794619</v>
      </c>
      <c r="L63" s="39">
        <f t="shared" si="57"/>
        <v>-1.5815485996705121</v>
      </c>
      <c r="M63" s="39">
        <f t="shared" si="57"/>
        <v>58.526950117174437</v>
      </c>
      <c r="N63" s="39">
        <f t="shared" si="57"/>
        <v>127.75806724108799</v>
      </c>
      <c r="O63" s="39" t="str">
        <f t="shared" si="57"/>
        <v>--</v>
      </c>
      <c r="P63" s="39">
        <f t="shared" si="37"/>
        <v>-52.581410874564206</v>
      </c>
      <c r="Q63" s="39">
        <f t="shared" si="38"/>
        <v>359.22174423152137</v>
      </c>
      <c r="R63" s="39">
        <f t="shared" si="39"/>
        <v>-85.129403949822432</v>
      </c>
      <c r="S63" s="39">
        <f t="shared" si="40"/>
        <v>48.810239670131438</v>
      </c>
      <c r="T63" s="39">
        <f t="shared" si="41"/>
        <v>553.48765610267662</v>
      </c>
      <c r="U63" s="39">
        <f t="shared" si="26"/>
        <v>24.872894771302526</v>
      </c>
    </row>
    <row r="64" spans="2:21" x14ac:dyDescent="0.2">
      <c r="B64" s="35" t="s">
        <v>79</v>
      </c>
      <c r="C64" s="38" t="s">
        <v>28</v>
      </c>
      <c r="D64" s="39">
        <f t="shared" ref="D64" si="58">IFERROR(IF(C24=0,"--",(D24/C24)*100-100),"--")</f>
        <v>344.6289374224973</v>
      </c>
      <c r="E64" s="39">
        <f t="shared" ref="E64:O64" si="59">IFERROR(IF(D24=0,"--",(E24/D24)*100-100),"--")</f>
        <v>15.79415283181828</v>
      </c>
      <c r="F64" s="39">
        <f t="shared" si="59"/>
        <v>22.153512553918816</v>
      </c>
      <c r="G64" s="39">
        <f t="shared" si="59"/>
        <v>40.018545030615428</v>
      </c>
      <c r="H64" s="39">
        <f t="shared" si="59"/>
        <v>77.205892031664405</v>
      </c>
      <c r="I64" s="39">
        <f t="shared" si="59"/>
        <v>-49.782788941149128</v>
      </c>
      <c r="J64" s="39">
        <f t="shared" si="59"/>
        <v>-28.882967672954493</v>
      </c>
      <c r="K64" s="39">
        <f t="shared" si="59"/>
        <v>-16.452092694290869</v>
      </c>
      <c r="L64" s="39">
        <f t="shared" si="59"/>
        <v>5.9704808192973218</v>
      </c>
      <c r="M64" s="39">
        <f t="shared" si="59"/>
        <v>-11.653357533453431</v>
      </c>
      <c r="N64" s="39">
        <f t="shared" si="59"/>
        <v>-16.471001737207231</v>
      </c>
      <c r="O64" s="39">
        <f t="shared" si="59"/>
        <v>-19.137516772573917</v>
      </c>
      <c r="P64" s="39">
        <f t="shared" ref="P64:P66" si="60">IF(N24=0,"--",(P24/N24)*100-100)</f>
        <v>-15.090120947875164</v>
      </c>
      <c r="Q64" s="39">
        <f t="shared" ref="Q64:R66" si="61">IF(P24=0,"--",(Q24/P24)*100-100)</f>
        <v>-12.506129937612158</v>
      </c>
      <c r="R64" s="39">
        <f t="shared" si="61"/>
        <v>-24.113546841261822</v>
      </c>
      <c r="S64" s="39">
        <f t="shared" ref="S64:T66" si="62">IF(R24=0,"--",(S24/R24)*100-100)</f>
        <v>-3.9364611692786866</v>
      </c>
      <c r="T64" s="39">
        <f t="shared" si="62"/>
        <v>16.618973239536842</v>
      </c>
      <c r="U64" s="39">
        <f t="shared" si="26"/>
        <v>4.0451191432463389</v>
      </c>
    </row>
    <row r="65" spans="1:21" x14ac:dyDescent="0.2">
      <c r="B65" s="35" t="s">
        <v>80</v>
      </c>
      <c r="C65" s="38" t="s">
        <v>28</v>
      </c>
      <c r="D65" s="39">
        <f t="shared" ref="D65" si="63">IFERROR(IF(C25=0,"--",(D25/C25)*100-100),"--")</f>
        <v>76.836747932232385</v>
      </c>
      <c r="E65" s="39">
        <f t="shared" ref="E65:O65" si="64">IFERROR(IF(D25=0,"--",(E25/D25)*100-100),"--")</f>
        <v>-7.4869442698179682</v>
      </c>
      <c r="F65" s="39">
        <f t="shared" si="64"/>
        <v>20.042429067977992</v>
      </c>
      <c r="G65" s="39">
        <f t="shared" si="64"/>
        <v>77.656660482064098</v>
      </c>
      <c r="H65" s="39">
        <f t="shared" si="64"/>
        <v>95.990797187559792</v>
      </c>
      <c r="I65" s="39">
        <f t="shared" si="64"/>
        <v>-54.469927899939925</v>
      </c>
      <c r="J65" s="39">
        <f t="shared" si="64"/>
        <v>-22.117994734333124</v>
      </c>
      <c r="K65" s="39">
        <f t="shared" si="64"/>
        <v>10.089509093044285</v>
      </c>
      <c r="L65" s="39">
        <f t="shared" si="64"/>
        <v>0.26403613325626907</v>
      </c>
      <c r="M65" s="39">
        <f t="shared" si="64"/>
        <v>3.3289381462737708</v>
      </c>
      <c r="N65" s="39">
        <f t="shared" si="64"/>
        <v>-19.626915552673523</v>
      </c>
      <c r="O65" s="39">
        <f t="shared" si="64"/>
        <v>-30.130123762295767</v>
      </c>
      <c r="P65" s="39">
        <f t="shared" si="60"/>
        <v>-16.589697563555944</v>
      </c>
      <c r="Q65" s="39">
        <f t="shared" si="61"/>
        <v>-13.228844810187496</v>
      </c>
      <c r="R65" s="39">
        <f t="shared" si="61"/>
        <v>-8.9974969546337178</v>
      </c>
      <c r="S65" s="39">
        <f t="shared" si="62"/>
        <v>10.968816408040453</v>
      </c>
      <c r="T65" s="39">
        <f t="shared" si="62"/>
        <v>59.575006967036757</v>
      </c>
      <c r="U65" s="39">
        <f t="shared" si="26"/>
        <v>4.6405572155766777</v>
      </c>
    </row>
    <row r="66" spans="1:21" x14ac:dyDescent="0.2">
      <c r="B66" s="35" t="s">
        <v>81</v>
      </c>
      <c r="C66" s="38" t="s">
        <v>28</v>
      </c>
      <c r="D66" s="39">
        <f t="shared" ref="D66" si="65">IFERROR(IF(C26=0,"--",(D26/C26)*100-100),"--")</f>
        <v>194.49739653943976</v>
      </c>
      <c r="E66" s="39">
        <f t="shared" ref="E66:O66" si="66">IFERROR(IF(D26=0,"--",(E26/D26)*100-100),"--")</f>
        <v>7.9568155371666052</v>
      </c>
      <c r="F66" s="39">
        <f t="shared" si="66"/>
        <v>21.544503898899663</v>
      </c>
      <c r="G66" s="39">
        <f t="shared" si="66"/>
        <v>50.742262806880888</v>
      </c>
      <c r="H66" s="39">
        <f t="shared" si="66"/>
        <v>83.513620304856943</v>
      </c>
      <c r="I66" s="39">
        <f t="shared" si="66"/>
        <v>-51.463678483740679</v>
      </c>
      <c r="J66" s="39">
        <f t="shared" si="66"/>
        <v>-26.607194943240046</v>
      </c>
      <c r="K66" s="39">
        <f t="shared" si="66"/>
        <v>-6.9772154344856148</v>
      </c>
      <c r="L66" s="39">
        <f t="shared" si="66"/>
        <v>3.559639228709699</v>
      </c>
      <c r="M66" s="39">
        <f t="shared" si="66"/>
        <v>-5.525113073432621</v>
      </c>
      <c r="N66" s="39">
        <f t="shared" si="66"/>
        <v>-17.882851345751803</v>
      </c>
      <c r="O66" s="39">
        <f t="shared" si="66"/>
        <v>-23.950792920698078</v>
      </c>
      <c r="P66" s="39">
        <f t="shared" si="60"/>
        <v>-15.746732829232315</v>
      </c>
      <c r="Q66" s="39">
        <f t="shared" si="61"/>
        <v>-12.819415235614315</v>
      </c>
      <c r="R66" s="39">
        <f t="shared" si="61"/>
        <v>-17.591754887656506</v>
      </c>
      <c r="S66" s="39">
        <f t="shared" si="62"/>
        <v>3.1650596441803884</v>
      </c>
      <c r="T66" s="39">
        <f t="shared" si="62"/>
        <v>38.633218012168072</v>
      </c>
      <c r="U66" s="39">
        <f t="shared" si="26"/>
        <v>4.3872635019478423</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19"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20" width="10.85546875" style="1"/>
    <col min="21" max="21" width="10" style="1" customWidth="1"/>
    <col min="22" max="16384" width="10.85546875" style="1"/>
  </cols>
  <sheetData>
    <row r="1" spans="1:21" x14ac:dyDescent="0.2">
      <c r="A1" s="5" t="s">
        <v>75</v>
      </c>
    </row>
    <row r="2" spans="1:21" x14ac:dyDescent="0.2">
      <c r="B2" s="110"/>
      <c r="C2" s="201" t="s">
        <v>170</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786</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126</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758</v>
      </c>
      <c r="C9" s="9">
        <v>120.9636405</v>
      </c>
      <c r="D9" s="9">
        <v>769.24569099999997</v>
      </c>
      <c r="E9" s="9">
        <v>582.28634599999998</v>
      </c>
      <c r="F9" s="9">
        <v>693.44075099999998</v>
      </c>
      <c r="G9" s="9">
        <v>607.21973849999995</v>
      </c>
      <c r="H9" s="9">
        <v>346.29300050000001</v>
      </c>
      <c r="I9" s="9">
        <v>192.29523449999999</v>
      </c>
      <c r="J9" s="9">
        <v>107.9653665</v>
      </c>
      <c r="K9" s="9">
        <v>58.150805499999997</v>
      </c>
      <c r="L9" s="166">
        <v>84.693772999999993</v>
      </c>
      <c r="M9" s="166">
        <v>99.918419</v>
      </c>
      <c r="N9" s="166">
        <v>94.969288000000006</v>
      </c>
      <c r="O9" s="166">
        <v>37.625120000000003</v>
      </c>
      <c r="P9" s="166">
        <v>49.781497000000002</v>
      </c>
      <c r="Q9" s="166">
        <v>43.003647999999998</v>
      </c>
      <c r="R9" s="166">
        <v>32.285065000000003</v>
      </c>
      <c r="S9" s="166">
        <v>24.266663000000001</v>
      </c>
      <c r="T9" s="166">
        <v>17.898878</v>
      </c>
      <c r="U9" s="166">
        <f>(SUM(C9:N9)+P9+Q9)</f>
        <v>3850.2271989999999</v>
      </c>
    </row>
    <row r="10" spans="1:21" x14ac:dyDescent="0.2">
      <c r="B10" s="1" t="s">
        <v>30</v>
      </c>
      <c r="C10" s="9">
        <v>22.54119</v>
      </c>
      <c r="D10" s="9">
        <v>70.761032499999999</v>
      </c>
      <c r="E10" s="9">
        <v>80.655247500000002</v>
      </c>
      <c r="F10" s="9">
        <v>145.01601299999999</v>
      </c>
      <c r="G10" s="9">
        <v>251.52847349999999</v>
      </c>
      <c r="H10" s="9">
        <v>242.12297849999999</v>
      </c>
      <c r="I10" s="9">
        <v>208.5371135</v>
      </c>
      <c r="J10" s="9">
        <v>90.528664000000006</v>
      </c>
      <c r="K10" s="9">
        <v>57.782337499999997</v>
      </c>
      <c r="L10" s="166">
        <v>45.293660000000003</v>
      </c>
      <c r="M10" s="166">
        <v>34.969572999999997</v>
      </c>
      <c r="N10" s="166">
        <v>14.031972</v>
      </c>
      <c r="O10" s="166">
        <v>0</v>
      </c>
      <c r="P10" s="166">
        <v>7.6028830000000003</v>
      </c>
      <c r="Q10" s="166">
        <v>7.2504939999999998</v>
      </c>
      <c r="R10" s="166">
        <v>7.6297730000000001</v>
      </c>
      <c r="S10" s="166">
        <v>3.661108</v>
      </c>
      <c r="T10" s="166">
        <v>3.51084</v>
      </c>
      <c r="U10" s="166">
        <f t="shared" ref="U10:U26" si="0">(SUM(C10:N10)+P10+Q10)</f>
        <v>1278.6216320000001</v>
      </c>
    </row>
    <row r="11" spans="1:21" x14ac:dyDescent="0.2">
      <c r="B11" s="1" t="s">
        <v>42</v>
      </c>
      <c r="C11" s="9">
        <v>10.551546500000001</v>
      </c>
      <c r="D11" s="9">
        <v>106.29518</v>
      </c>
      <c r="E11" s="9">
        <v>60.9797765</v>
      </c>
      <c r="F11" s="9">
        <v>51.430625999999997</v>
      </c>
      <c r="G11" s="9">
        <v>138.28985299999999</v>
      </c>
      <c r="H11" s="9">
        <v>90.517668999999998</v>
      </c>
      <c r="I11" s="9">
        <v>87.566266499999998</v>
      </c>
      <c r="J11" s="9">
        <v>33.428234000000003</v>
      </c>
      <c r="K11" s="9">
        <v>37.906042499999998</v>
      </c>
      <c r="L11" s="166">
        <v>25.066721000000001</v>
      </c>
      <c r="M11" s="166">
        <v>30.265487</v>
      </c>
      <c r="N11" s="166">
        <v>14.584269000000001</v>
      </c>
      <c r="O11" s="166">
        <v>11.078716</v>
      </c>
      <c r="P11" s="166">
        <v>11.800776000000001</v>
      </c>
      <c r="Q11" s="166">
        <v>4.9954619999999998</v>
      </c>
      <c r="R11" s="166">
        <v>0.97980599999999995</v>
      </c>
      <c r="S11" s="166">
        <v>1.1395189999999999</v>
      </c>
      <c r="T11" s="166">
        <v>1.166606</v>
      </c>
      <c r="U11" s="166">
        <f t="shared" si="0"/>
        <v>703.677909</v>
      </c>
    </row>
    <row r="12" spans="1:21" x14ac:dyDescent="0.2">
      <c r="B12" s="1" t="s">
        <v>29</v>
      </c>
      <c r="C12" s="9">
        <v>110.277715</v>
      </c>
      <c r="D12" s="9">
        <v>320.481178</v>
      </c>
      <c r="E12" s="9">
        <v>273.17762499999998</v>
      </c>
      <c r="F12" s="9">
        <v>268.22625249999999</v>
      </c>
      <c r="G12" s="9">
        <v>232.84623999999999</v>
      </c>
      <c r="H12" s="9">
        <v>104.78073550000001</v>
      </c>
      <c r="I12" s="9">
        <v>87.827796500000005</v>
      </c>
      <c r="J12" s="9">
        <v>47.851030999999999</v>
      </c>
      <c r="K12" s="9">
        <v>35.5652075</v>
      </c>
      <c r="L12" s="166">
        <v>45.812573</v>
      </c>
      <c r="M12" s="166">
        <v>57.824219999999997</v>
      </c>
      <c r="N12" s="166">
        <v>58.868226999999997</v>
      </c>
      <c r="O12" s="166">
        <v>42.815682000000002</v>
      </c>
      <c r="P12" s="166">
        <v>47.407851000000001</v>
      </c>
      <c r="Q12" s="166">
        <v>34.194023000000001</v>
      </c>
      <c r="R12" s="166">
        <v>30.785193</v>
      </c>
      <c r="S12" s="166">
        <v>29.601879</v>
      </c>
      <c r="T12" s="166">
        <v>33.288373</v>
      </c>
      <c r="U12" s="166">
        <f t="shared" si="0"/>
        <v>1725.1406749999996</v>
      </c>
    </row>
    <row r="13" spans="1:21" x14ac:dyDescent="0.2">
      <c r="B13" s="1" t="s">
        <v>760</v>
      </c>
      <c r="C13" s="9">
        <v>45.294002999999996</v>
      </c>
      <c r="D13" s="9">
        <v>343.43155150000001</v>
      </c>
      <c r="E13" s="9">
        <v>239.97144399999999</v>
      </c>
      <c r="F13" s="9">
        <v>117.044904</v>
      </c>
      <c r="G13" s="9">
        <v>48.119824000000001</v>
      </c>
      <c r="H13" s="9">
        <v>32.013178500000002</v>
      </c>
      <c r="I13" s="9">
        <v>19.955133499999999</v>
      </c>
      <c r="J13" s="9">
        <v>14.293004</v>
      </c>
      <c r="K13" s="9">
        <v>30.673611999999999</v>
      </c>
      <c r="L13" s="166">
        <v>16.925892000000001</v>
      </c>
      <c r="M13" s="166">
        <v>13.476062000000001</v>
      </c>
      <c r="N13" s="166">
        <v>8.1851299999999991</v>
      </c>
      <c r="O13" s="166">
        <v>0</v>
      </c>
      <c r="P13" s="166">
        <v>5.5085990000000002</v>
      </c>
      <c r="Q13" s="166">
        <v>3.5038130000000001</v>
      </c>
      <c r="R13" s="166">
        <v>4.8619729999999999</v>
      </c>
      <c r="S13" s="166">
        <v>4.0681789999999998</v>
      </c>
      <c r="T13" s="166">
        <v>4.7953970000000004</v>
      </c>
      <c r="U13" s="166">
        <f t="shared" si="0"/>
        <v>938.39615049999986</v>
      </c>
    </row>
    <row r="14" spans="1:21" x14ac:dyDescent="0.2">
      <c r="B14" s="1" t="s">
        <v>34</v>
      </c>
      <c r="C14" s="9">
        <v>6.1531454999999999</v>
      </c>
      <c r="D14" s="9">
        <v>28.765521499999998</v>
      </c>
      <c r="E14" s="9">
        <v>23.324719999999999</v>
      </c>
      <c r="F14" s="9">
        <v>19.491289999999999</v>
      </c>
      <c r="G14" s="9">
        <v>12.876585499999999</v>
      </c>
      <c r="H14" s="9">
        <v>9.7851959999999991</v>
      </c>
      <c r="I14" s="9">
        <v>6.8852019999999996</v>
      </c>
      <c r="J14" s="9">
        <v>4.7230829999999999</v>
      </c>
      <c r="K14" s="9">
        <v>4.4969504999999996</v>
      </c>
      <c r="L14" s="166">
        <v>11.533849999999999</v>
      </c>
      <c r="M14" s="166">
        <v>13.852637</v>
      </c>
      <c r="N14" s="166">
        <v>12.556654</v>
      </c>
      <c r="O14" s="166">
        <v>8.5596400000000017</v>
      </c>
      <c r="P14" s="166">
        <v>11.898469</v>
      </c>
      <c r="Q14" s="166">
        <v>9.8488950000000006</v>
      </c>
      <c r="R14" s="166">
        <v>8.8700369999999999</v>
      </c>
      <c r="S14" s="166">
        <v>7.949109</v>
      </c>
      <c r="T14" s="166">
        <v>8.4221310000000003</v>
      </c>
      <c r="U14" s="166">
        <f t="shared" si="0"/>
        <v>176.19219900000002</v>
      </c>
    </row>
    <row r="15" spans="1:21" x14ac:dyDescent="0.2">
      <c r="B15" s="1" t="s">
        <v>44</v>
      </c>
      <c r="C15" s="9">
        <v>1.51475E-2</v>
      </c>
      <c r="D15" s="9">
        <v>19.015982000000001</v>
      </c>
      <c r="E15" s="9">
        <v>16.5525345</v>
      </c>
      <c r="F15" s="9">
        <v>40.883245500000001</v>
      </c>
      <c r="G15" s="9">
        <v>5.1835655000000003</v>
      </c>
      <c r="H15" s="9">
        <v>0.86761750000000004</v>
      </c>
      <c r="I15" s="9">
        <v>0.71335300000000001</v>
      </c>
      <c r="J15" s="9">
        <v>0.84619849999999996</v>
      </c>
      <c r="K15" s="9">
        <v>1.3439410000000001</v>
      </c>
      <c r="L15" s="166">
        <v>2.2024999999999999E-2</v>
      </c>
      <c r="M15" s="166">
        <v>9.6909999999999996E-2</v>
      </c>
      <c r="N15" s="166">
        <v>9.0720000000000002E-3</v>
      </c>
      <c r="O15" s="166">
        <v>1.4750000000000002E-3</v>
      </c>
      <c r="P15" s="166">
        <v>1.475E-3</v>
      </c>
      <c r="Q15" s="166">
        <v>1.029E-3</v>
      </c>
      <c r="R15" s="166">
        <v>2.032E-3</v>
      </c>
      <c r="S15" s="166">
        <v>5.9579999999999998E-3</v>
      </c>
      <c r="T15" s="166">
        <v>0</v>
      </c>
      <c r="U15" s="166">
        <f t="shared" si="0"/>
        <v>85.552095999999992</v>
      </c>
    </row>
    <row r="16" spans="1:21" x14ac:dyDescent="0.2">
      <c r="B16" s="1" t="s">
        <v>792</v>
      </c>
      <c r="C16" s="9">
        <v>0.49149199999999998</v>
      </c>
      <c r="D16" s="9">
        <v>38.61598</v>
      </c>
      <c r="E16" s="9">
        <v>37.808689999999999</v>
      </c>
      <c r="F16" s="9">
        <v>89.053931000000006</v>
      </c>
      <c r="G16" s="9">
        <v>24.019562000000001</v>
      </c>
      <c r="H16" s="9">
        <v>10.039418</v>
      </c>
      <c r="I16" s="9">
        <v>11.094328000000001</v>
      </c>
      <c r="J16" s="9">
        <v>1.786054</v>
      </c>
      <c r="K16" s="9">
        <v>2.8324769999999999</v>
      </c>
      <c r="L16" s="166">
        <v>7.3662000000000005E-2</v>
      </c>
      <c r="M16" s="166">
        <v>0.103465</v>
      </c>
      <c r="N16" s="166">
        <v>1.0569E-2</v>
      </c>
      <c r="O16" s="188" t="s">
        <v>28</v>
      </c>
      <c r="P16" s="166">
        <v>3.13E-3</v>
      </c>
      <c r="Q16" s="166">
        <v>1.1153E-2</v>
      </c>
      <c r="R16" s="166">
        <v>2.032E-3</v>
      </c>
      <c r="S16" s="166">
        <v>0.106279</v>
      </c>
      <c r="T16" s="166">
        <v>1.6284E-2</v>
      </c>
      <c r="U16" s="166">
        <f t="shared" si="0"/>
        <v>215.94391100000007</v>
      </c>
    </row>
    <row r="17" spans="1:21" x14ac:dyDescent="0.2">
      <c r="B17" s="1" t="s">
        <v>793</v>
      </c>
      <c r="C17" s="9">
        <v>0</v>
      </c>
      <c r="D17" s="9">
        <v>0</v>
      </c>
      <c r="E17" s="9">
        <v>0</v>
      </c>
      <c r="F17" s="9">
        <v>0</v>
      </c>
      <c r="G17" s="9">
        <v>0</v>
      </c>
      <c r="H17" s="9">
        <v>0</v>
      </c>
      <c r="I17" s="9">
        <v>9.2400000000000002E-4</v>
      </c>
      <c r="J17" s="9">
        <v>0</v>
      </c>
      <c r="K17" s="9">
        <v>3.0309999999999998E-3</v>
      </c>
      <c r="L17" s="166">
        <v>0</v>
      </c>
      <c r="M17" s="166">
        <v>0</v>
      </c>
      <c r="N17" s="166">
        <v>0</v>
      </c>
      <c r="O17" s="188" t="s">
        <v>28</v>
      </c>
      <c r="P17" s="166">
        <v>0</v>
      </c>
      <c r="Q17" s="166">
        <v>0</v>
      </c>
      <c r="R17" s="166">
        <v>0</v>
      </c>
      <c r="S17" s="166">
        <v>0</v>
      </c>
      <c r="T17" s="166">
        <v>0</v>
      </c>
      <c r="U17" s="166">
        <f t="shared" si="0"/>
        <v>3.9550000000000002E-3</v>
      </c>
    </row>
    <row r="18" spans="1:21" x14ac:dyDescent="0.2">
      <c r="B18" s="1" t="s">
        <v>794</v>
      </c>
      <c r="C18" s="9">
        <v>0</v>
      </c>
      <c r="D18" s="9">
        <v>0</v>
      </c>
      <c r="E18" s="9">
        <v>0</v>
      </c>
      <c r="F18" s="9">
        <v>0</v>
      </c>
      <c r="G18" s="9">
        <v>0</v>
      </c>
      <c r="H18" s="9">
        <v>0</v>
      </c>
      <c r="I18" s="9">
        <v>0</v>
      </c>
      <c r="J18" s="9">
        <v>0</v>
      </c>
      <c r="K18" s="9">
        <v>0</v>
      </c>
      <c r="L18" s="166">
        <v>0</v>
      </c>
      <c r="M18" s="166">
        <v>0</v>
      </c>
      <c r="N18" s="166">
        <v>0</v>
      </c>
      <c r="O18" s="188" t="s">
        <v>28</v>
      </c>
      <c r="P18" s="166">
        <v>0</v>
      </c>
      <c r="Q18" s="166">
        <v>0</v>
      </c>
      <c r="R18" s="166">
        <v>0</v>
      </c>
      <c r="S18" s="166">
        <v>0</v>
      </c>
      <c r="T18" s="166">
        <v>1.5599999999999999E-2</v>
      </c>
      <c r="U18" s="166">
        <f t="shared" si="0"/>
        <v>0</v>
      </c>
    </row>
    <row r="19" spans="1:21" x14ac:dyDescent="0.2">
      <c r="B19" s="1" t="s">
        <v>795</v>
      </c>
      <c r="C19" s="9">
        <v>0</v>
      </c>
      <c r="D19" s="9">
        <v>0</v>
      </c>
      <c r="E19" s="9">
        <v>0</v>
      </c>
      <c r="F19" s="9">
        <v>0</v>
      </c>
      <c r="G19" s="9">
        <v>0</v>
      </c>
      <c r="H19" s="9">
        <v>0</v>
      </c>
      <c r="I19" s="9">
        <v>0</v>
      </c>
      <c r="J19" s="9">
        <v>0</v>
      </c>
      <c r="K19" s="9">
        <v>0</v>
      </c>
      <c r="L19" s="166">
        <v>0</v>
      </c>
      <c r="M19" s="166">
        <v>0</v>
      </c>
      <c r="N19" s="166">
        <v>0</v>
      </c>
      <c r="O19" s="188" t="s">
        <v>28</v>
      </c>
      <c r="P19" s="166">
        <v>0</v>
      </c>
      <c r="Q19" s="166">
        <v>0</v>
      </c>
      <c r="R19" s="166">
        <v>0</v>
      </c>
      <c r="S19" s="166">
        <v>0</v>
      </c>
      <c r="T19" s="166">
        <v>0</v>
      </c>
      <c r="U19" s="166">
        <f t="shared" si="0"/>
        <v>0</v>
      </c>
    </row>
    <row r="20" spans="1:21" x14ac:dyDescent="0.2">
      <c r="B20" s="1" t="s">
        <v>796</v>
      </c>
      <c r="C20" s="9">
        <v>0</v>
      </c>
      <c r="D20" s="9">
        <v>0</v>
      </c>
      <c r="E20" s="9">
        <v>0</v>
      </c>
      <c r="F20" s="9">
        <v>0</v>
      </c>
      <c r="G20" s="9">
        <v>0</v>
      </c>
      <c r="H20" s="9">
        <v>0</v>
      </c>
      <c r="I20" s="9">
        <v>0</v>
      </c>
      <c r="J20" s="9">
        <v>0</v>
      </c>
      <c r="K20" s="9">
        <v>0</v>
      </c>
      <c r="L20" s="166">
        <v>0</v>
      </c>
      <c r="M20" s="166">
        <v>0</v>
      </c>
      <c r="N20" s="166">
        <v>0</v>
      </c>
      <c r="O20" s="188" t="s">
        <v>28</v>
      </c>
      <c r="P20" s="166">
        <v>0</v>
      </c>
      <c r="Q20" s="166">
        <v>0</v>
      </c>
      <c r="R20" s="166">
        <v>0</v>
      </c>
      <c r="S20" s="166">
        <v>0</v>
      </c>
      <c r="T20" s="166">
        <v>0</v>
      </c>
      <c r="U20" s="166">
        <f t="shared" si="0"/>
        <v>0</v>
      </c>
    </row>
    <row r="21" spans="1:21" x14ac:dyDescent="0.2">
      <c r="B21" s="1" t="s">
        <v>797</v>
      </c>
      <c r="C21" s="9">
        <v>0</v>
      </c>
      <c r="D21" s="9">
        <v>0</v>
      </c>
      <c r="E21" s="9">
        <v>0</v>
      </c>
      <c r="F21" s="9">
        <v>0</v>
      </c>
      <c r="G21" s="9">
        <v>0</v>
      </c>
      <c r="H21" s="9">
        <v>0</v>
      </c>
      <c r="I21" s="9">
        <v>0</v>
      </c>
      <c r="J21" s="9">
        <v>0</v>
      </c>
      <c r="K21" s="9">
        <v>0</v>
      </c>
      <c r="L21" s="166">
        <v>0</v>
      </c>
      <c r="M21" s="166">
        <v>0</v>
      </c>
      <c r="N21" s="166">
        <v>0</v>
      </c>
      <c r="O21" s="188" t="s">
        <v>28</v>
      </c>
      <c r="P21" s="166">
        <v>0</v>
      </c>
      <c r="Q21" s="166">
        <v>0</v>
      </c>
      <c r="R21" s="166">
        <v>0</v>
      </c>
      <c r="S21" s="166">
        <v>0</v>
      </c>
      <c r="T21" s="166">
        <v>0</v>
      </c>
      <c r="U21" s="166">
        <f t="shared" si="0"/>
        <v>0</v>
      </c>
    </row>
    <row r="22" spans="1:21" x14ac:dyDescent="0.2">
      <c r="B22" s="1" t="s">
        <v>798</v>
      </c>
      <c r="C22" s="9">
        <v>0</v>
      </c>
      <c r="D22" s="9">
        <v>0</v>
      </c>
      <c r="E22" s="9">
        <v>0</v>
      </c>
      <c r="F22" s="9">
        <v>0</v>
      </c>
      <c r="G22" s="9">
        <v>0</v>
      </c>
      <c r="H22" s="9">
        <v>0</v>
      </c>
      <c r="I22" s="9">
        <v>0</v>
      </c>
      <c r="J22" s="9">
        <v>0</v>
      </c>
      <c r="K22" s="9">
        <v>0</v>
      </c>
      <c r="L22" s="166">
        <v>0</v>
      </c>
      <c r="M22" s="166">
        <v>0</v>
      </c>
      <c r="N22" s="166">
        <v>0</v>
      </c>
      <c r="O22" s="188" t="s">
        <v>28</v>
      </c>
      <c r="P22" s="166">
        <v>0</v>
      </c>
      <c r="Q22" s="166">
        <v>0</v>
      </c>
      <c r="R22" s="166">
        <v>0</v>
      </c>
      <c r="S22" s="166">
        <v>0</v>
      </c>
      <c r="T22" s="166">
        <v>0</v>
      </c>
      <c r="U22" s="166">
        <f t="shared" si="0"/>
        <v>0</v>
      </c>
    </row>
    <row r="23" spans="1:21" x14ac:dyDescent="0.2">
      <c r="B23" s="1" t="s">
        <v>799</v>
      </c>
      <c r="C23" s="9">
        <v>0</v>
      </c>
      <c r="D23" s="9">
        <v>0</v>
      </c>
      <c r="E23" s="9">
        <v>0</v>
      </c>
      <c r="F23" s="9">
        <v>0</v>
      </c>
      <c r="G23" s="9">
        <v>0</v>
      </c>
      <c r="H23" s="9">
        <v>0</v>
      </c>
      <c r="I23" s="9">
        <v>9.2400000000000002E-4</v>
      </c>
      <c r="J23" s="9">
        <v>0</v>
      </c>
      <c r="K23" s="9">
        <v>3.0309999999999998E-3</v>
      </c>
      <c r="L23" s="166">
        <v>0</v>
      </c>
      <c r="M23" s="166">
        <v>0</v>
      </c>
      <c r="N23" s="166">
        <v>0</v>
      </c>
      <c r="O23" s="188" t="s">
        <v>28</v>
      </c>
      <c r="P23" s="166">
        <v>0</v>
      </c>
      <c r="Q23" s="166">
        <v>0</v>
      </c>
      <c r="R23" s="166">
        <v>0</v>
      </c>
      <c r="S23" s="166">
        <v>0</v>
      </c>
      <c r="T23" s="166">
        <v>1.5599999999999999E-2</v>
      </c>
      <c r="U23" s="166">
        <f t="shared" si="0"/>
        <v>3.9550000000000002E-3</v>
      </c>
    </row>
    <row r="24" spans="1:21" x14ac:dyDescent="0.2">
      <c r="A24" s="105"/>
      <c r="B24" s="35" t="s">
        <v>79</v>
      </c>
      <c r="C24" s="9">
        <f t="shared" ref="C24:K24" si="1">SUM(C9:C15)</f>
        <v>315.79638799999998</v>
      </c>
      <c r="D24" s="9">
        <f t="shared" si="1"/>
        <v>1657.9961364999997</v>
      </c>
      <c r="E24" s="9">
        <f t="shared" si="1"/>
        <v>1276.9476935</v>
      </c>
      <c r="F24" s="9">
        <f t="shared" si="1"/>
        <v>1335.5330819999999</v>
      </c>
      <c r="G24" s="9">
        <f t="shared" si="1"/>
        <v>1296.0642800000001</v>
      </c>
      <c r="H24" s="9">
        <f t="shared" si="1"/>
        <v>826.38037550000001</v>
      </c>
      <c r="I24" s="9">
        <f t="shared" si="1"/>
        <v>603.78009950000001</v>
      </c>
      <c r="J24" s="9">
        <f t="shared" si="1"/>
        <v>299.635581</v>
      </c>
      <c r="K24" s="9">
        <f t="shared" si="1"/>
        <v>225.91889649999996</v>
      </c>
      <c r="L24" s="9">
        <f t="shared" ref="L24:Q24" si="2">SUM(L9:L15)</f>
        <v>229.34849400000004</v>
      </c>
      <c r="M24" s="9">
        <f t="shared" si="2"/>
        <v>250.40330800000001</v>
      </c>
      <c r="N24" s="9">
        <f t="shared" si="2"/>
        <v>203.204612</v>
      </c>
      <c r="O24" s="9">
        <f t="shared" si="2"/>
        <v>100.08063300000001</v>
      </c>
      <c r="P24" s="9">
        <f t="shared" si="2"/>
        <v>134.00155000000001</v>
      </c>
      <c r="Q24" s="9">
        <f t="shared" si="2"/>
        <v>102.797364</v>
      </c>
      <c r="R24" s="9">
        <v>85.413878999999994</v>
      </c>
      <c r="S24" s="9">
        <v>70.692414999999997</v>
      </c>
      <c r="T24" s="9">
        <v>69.082224999999994</v>
      </c>
      <c r="U24" s="166">
        <f t="shared" si="0"/>
        <v>8757.8078604999992</v>
      </c>
    </row>
    <row r="25" spans="1:21" x14ac:dyDescent="0.2">
      <c r="A25" s="105"/>
      <c r="B25" s="35" t="s">
        <v>80</v>
      </c>
      <c r="C25" s="9">
        <f>+C26-C24</f>
        <v>47.802055999999993</v>
      </c>
      <c r="D25" s="9">
        <f t="shared" ref="D25:Q25" si="3">+D26-D24</f>
        <v>223.3680760000002</v>
      </c>
      <c r="E25" s="9">
        <f t="shared" si="3"/>
        <v>164.85404599999993</v>
      </c>
      <c r="F25" s="9">
        <f t="shared" si="3"/>
        <v>123.27475000000004</v>
      </c>
      <c r="G25" s="9">
        <f t="shared" si="3"/>
        <v>188.50293999999985</v>
      </c>
      <c r="H25" s="9">
        <f t="shared" si="3"/>
        <v>108.68346450000001</v>
      </c>
      <c r="I25" s="9">
        <f t="shared" si="3"/>
        <v>101.024991</v>
      </c>
      <c r="J25" s="9">
        <f t="shared" si="3"/>
        <v>96.689176999999972</v>
      </c>
      <c r="K25" s="9">
        <f t="shared" si="3"/>
        <v>75.93167799999992</v>
      </c>
      <c r="L25" s="9">
        <f t="shared" si="3"/>
        <v>91.731737000000038</v>
      </c>
      <c r="M25" s="9">
        <f t="shared" si="3"/>
        <v>83.980614999999972</v>
      </c>
      <c r="N25" s="9">
        <f t="shared" si="3"/>
        <v>64.865226000000007</v>
      </c>
      <c r="O25" s="9">
        <f t="shared" si="3"/>
        <v>41.21592400000003</v>
      </c>
      <c r="P25" s="9">
        <f t="shared" si="3"/>
        <v>53.482657000000046</v>
      </c>
      <c r="Q25" s="9">
        <f t="shared" si="3"/>
        <v>50.794321000000011</v>
      </c>
      <c r="R25" s="9">
        <v>75.751691000000008</v>
      </c>
      <c r="S25" s="9">
        <v>83.753593000000009</v>
      </c>
      <c r="T25" s="9">
        <v>73.612449999999995</v>
      </c>
      <c r="U25" s="166">
        <f t="shared" si="0"/>
        <v>1474.9857344999998</v>
      </c>
    </row>
    <row r="26" spans="1:21" x14ac:dyDescent="0.2">
      <c r="A26" s="105"/>
      <c r="B26" s="35" t="s">
        <v>755</v>
      </c>
      <c r="C26" s="9">
        <v>363.59844399999997</v>
      </c>
      <c r="D26" s="9">
        <v>1881.3642124999999</v>
      </c>
      <c r="E26" s="9">
        <v>1441.8017394999999</v>
      </c>
      <c r="F26" s="9">
        <v>1458.807832</v>
      </c>
      <c r="G26" s="9">
        <v>1484.5672199999999</v>
      </c>
      <c r="H26" s="9">
        <v>935.06384000000003</v>
      </c>
      <c r="I26" s="9">
        <v>704.80509050000001</v>
      </c>
      <c r="J26" s="9">
        <v>396.32475799999997</v>
      </c>
      <c r="K26" s="9">
        <v>301.85057449999988</v>
      </c>
      <c r="L26" s="166">
        <v>321.08023100000008</v>
      </c>
      <c r="M26" s="9">
        <v>334.38392299999998</v>
      </c>
      <c r="N26" s="9">
        <v>268.069838</v>
      </c>
      <c r="O26" s="9">
        <v>141.29655700000004</v>
      </c>
      <c r="P26" s="9">
        <v>187.48420700000005</v>
      </c>
      <c r="Q26" s="9">
        <v>153.59168500000001</v>
      </c>
      <c r="R26" s="166">
        <v>161.16557</v>
      </c>
      <c r="S26" s="166">
        <v>154.44600800000001</v>
      </c>
      <c r="T26" s="166">
        <v>142.69467499999999</v>
      </c>
      <c r="U26" s="166">
        <f t="shared" si="0"/>
        <v>10232.793594999997</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31</v>
      </c>
      <c r="C29" s="37">
        <f>IFERROR(C9/C$26*100,"--")</f>
        <v>33.268470340318615</v>
      </c>
      <c r="D29" s="37">
        <f t="shared" ref="D29:U29" si="4">IFERROR(D9/D$26*100,"--")</f>
        <v>40.887654069799098</v>
      </c>
      <c r="E29" s="37">
        <f t="shared" si="4"/>
        <v>40.386020494185985</v>
      </c>
      <c r="F29" s="37">
        <f t="shared" si="4"/>
        <v>47.534756517539726</v>
      </c>
      <c r="G29" s="37">
        <f t="shared" si="4"/>
        <v>40.902138368648608</v>
      </c>
      <c r="H29" s="37">
        <f t="shared" si="4"/>
        <v>37.034155924583715</v>
      </c>
      <c r="I29" s="37">
        <f t="shared" si="4"/>
        <v>27.283462774592433</v>
      </c>
      <c r="J29" s="37">
        <f t="shared" si="4"/>
        <v>27.241640679939561</v>
      </c>
      <c r="K29" s="37">
        <f t="shared" si="4"/>
        <v>19.264765553725994</v>
      </c>
      <c r="L29" s="37">
        <f t="shared" si="4"/>
        <v>26.377760080781794</v>
      </c>
      <c r="M29" s="37">
        <f t="shared" si="4"/>
        <v>29.881346598113812</v>
      </c>
      <c r="N29" s="37">
        <f t="shared" si="4"/>
        <v>35.427069568341366</v>
      </c>
      <c r="O29" s="37">
        <f t="shared" si="4"/>
        <v>26.628476163081594</v>
      </c>
      <c r="P29" s="37">
        <f t="shared" si="4"/>
        <v>26.552368221607054</v>
      </c>
      <c r="Q29" s="37">
        <f t="shared" si="4"/>
        <v>27.998682350545213</v>
      </c>
      <c r="R29" s="37">
        <f t="shared" si="4"/>
        <v>20.032234552330255</v>
      </c>
      <c r="S29" s="37">
        <f t="shared" si="4"/>
        <v>15.712068776811636</v>
      </c>
      <c r="T29" s="37">
        <f t="shared" si="4"/>
        <v>12.543479986201309</v>
      </c>
      <c r="U29" s="37">
        <f t="shared" si="4"/>
        <v>37.626354555625149</v>
      </c>
    </row>
    <row r="30" spans="1:21" x14ac:dyDescent="0.2">
      <c r="B30" s="1" t="s">
        <v>30</v>
      </c>
      <c r="C30" s="37">
        <f t="shared" ref="C30:U30" si="5">IFERROR(C10/C$26*100,"--")</f>
        <v>6.1994737249205611</v>
      </c>
      <c r="D30" s="37">
        <f t="shared" si="5"/>
        <v>3.7611554440047055</v>
      </c>
      <c r="E30" s="37">
        <f t="shared" si="5"/>
        <v>5.5940595222176874</v>
      </c>
      <c r="F30" s="37">
        <f t="shared" si="5"/>
        <v>9.9407207597168963</v>
      </c>
      <c r="G30" s="37">
        <f t="shared" si="5"/>
        <v>16.942882081149548</v>
      </c>
      <c r="H30" s="37">
        <f t="shared" si="5"/>
        <v>25.89373774736065</v>
      </c>
      <c r="I30" s="37">
        <f t="shared" si="5"/>
        <v>29.587912503875422</v>
      </c>
      <c r="J30" s="37">
        <f t="shared" si="5"/>
        <v>22.842041071781846</v>
      </c>
      <c r="K30" s="37">
        <f t="shared" si="5"/>
        <v>19.142695883787368</v>
      </c>
      <c r="L30" s="37">
        <f t="shared" si="5"/>
        <v>14.106648627644718</v>
      </c>
      <c r="M30" s="37">
        <f t="shared" si="5"/>
        <v>10.457910980367318</v>
      </c>
      <c r="N30" s="37">
        <f t="shared" si="5"/>
        <v>5.2344464057161106</v>
      </c>
      <c r="O30" s="37">
        <f t="shared" si="5"/>
        <v>0</v>
      </c>
      <c r="P30" s="37">
        <f t="shared" si="5"/>
        <v>4.0552125011788318</v>
      </c>
      <c r="Q30" s="37">
        <f t="shared" si="5"/>
        <v>4.7206292450011205</v>
      </c>
      <c r="R30" s="37">
        <f t="shared" si="5"/>
        <v>4.7341209415882064</v>
      </c>
      <c r="S30" s="37">
        <f t="shared" si="5"/>
        <v>2.3704775846326824</v>
      </c>
      <c r="T30" s="37">
        <f t="shared" si="5"/>
        <v>2.4603861356424126</v>
      </c>
      <c r="U30" s="37">
        <f t="shared" si="5"/>
        <v>12.49533297168006</v>
      </c>
    </row>
    <row r="31" spans="1:21" x14ac:dyDescent="0.2">
      <c r="B31" s="1" t="s">
        <v>42</v>
      </c>
      <c r="C31" s="37">
        <f t="shared" ref="C31:U31" si="6">IFERROR(C11/C$26*100,"--")</f>
        <v>2.9019779028537322</v>
      </c>
      <c r="D31" s="37">
        <f t="shared" si="6"/>
        <v>5.6498991154271252</v>
      </c>
      <c r="E31" s="37">
        <f t="shared" si="6"/>
        <v>4.2294148237847926</v>
      </c>
      <c r="F31" s="37">
        <f t="shared" si="6"/>
        <v>3.5255243954571802</v>
      </c>
      <c r="G31" s="37">
        <f t="shared" si="6"/>
        <v>9.3151627718144017</v>
      </c>
      <c r="H31" s="37">
        <f t="shared" si="6"/>
        <v>9.6803731604036791</v>
      </c>
      <c r="I31" s="37">
        <f t="shared" si="6"/>
        <v>12.424181902244644</v>
      </c>
      <c r="J31" s="37">
        <f t="shared" si="6"/>
        <v>8.434556086955336</v>
      </c>
      <c r="K31" s="37">
        <f t="shared" si="6"/>
        <v>12.557883172092493</v>
      </c>
      <c r="L31" s="37">
        <f t="shared" si="6"/>
        <v>7.8069960651049843</v>
      </c>
      <c r="M31" s="37">
        <f t="shared" si="6"/>
        <v>9.0511190635202876</v>
      </c>
      <c r="N31" s="37">
        <f t="shared" si="6"/>
        <v>5.4404736873083053</v>
      </c>
      <c r="O31" s="37">
        <f t="shared" si="6"/>
        <v>7.8407543929042784</v>
      </c>
      <c r="P31" s="37">
        <f t="shared" si="6"/>
        <v>6.2942773627860813</v>
      </c>
      <c r="Q31" s="37">
        <f t="shared" si="6"/>
        <v>3.2524299736668683</v>
      </c>
      <c r="R31" s="37">
        <f t="shared" si="6"/>
        <v>0.60794994861495544</v>
      </c>
      <c r="S31" s="37">
        <f t="shared" si="6"/>
        <v>0.73781058815065004</v>
      </c>
      <c r="T31" s="37">
        <f t="shared" si="6"/>
        <v>0.8175539837068202</v>
      </c>
      <c r="U31" s="37">
        <f t="shared" si="6"/>
        <v>6.8766940568784154</v>
      </c>
    </row>
    <row r="32" spans="1:21" x14ac:dyDescent="0.2">
      <c r="B32" s="1" t="s">
        <v>29</v>
      </c>
      <c r="C32" s="37">
        <f t="shared" ref="C32:U32" si="7">IFERROR(C12/C$26*100,"--")</f>
        <v>30.329534358513371</v>
      </c>
      <c r="D32" s="37">
        <f t="shared" si="7"/>
        <v>17.034510163990909</v>
      </c>
      <c r="E32" s="37">
        <f t="shared" si="7"/>
        <v>18.946961812845004</v>
      </c>
      <c r="F32" s="37">
        <f t="shared" si="7"/>
        <v>18.386674832439478</v>
      </c>
      <c r="G32" s="37">
        <f t="shared" si="7"/>
        <v>15.684452469589083</v>
      </c>
      <c r="H32" s="37">
        <f t="shared" si="7"/>
        <v>11.205730669683474</v>
      </c>
      <c r="I32" s="37">
        <f t="shared" si="7"/>
        <v>12.461288614940843</v>
      </c>
      <c r="J32" s="37">
        <f t="shared" si="7"/>
        <v>12.07369210075945</v>
      </c>
      <c r="K32" s="37">
        <f t="shared" si="7"/>
        <v>11.782388540724813</v>
      </c>
      <c r="L32" s="37">
        <f t="shared" si="7"/>
        <v>14.268263373711099</v>
      </c>
      <c r="M32" s="37">
        <f t="shared" si="7"/>
        <v>17.292763205006121</v>
      </c>
      <c r="N32" s="37">
        <f t="shared" si="7"/>
        <v>21.960033787911641</v>
      </c>
      <c r="O32" s="37">
        <f t="shared" si="7"/>
        <v>30.301999503073517</v>
      </c>
      <c r="P32" s="37">
        <f t="shared" si="7"/>
        <v>25.286317049627538</v>
      </c>
      <c r="Q32" s="37">
        <f t="shared" si="7"/>
        <v>22.262938908444163</v>
      </c>
      <c r="R32" s="37">
        <f t="shared" si="7"/>
        <v>19.10159409357718</v>
      </c>
      <c r="S32" s="37">
        <f t="shared" si="7"/>
        <v>19.166490208021433</v>
      </c>
      <c r="T32" s="37">
        <f t="shared" si="7"/>
        <v>23.328391896894544</v>
      </c>
      <c r="U32" s="37">
        <f t="shared" si="7"/>
        <v>16.858941392533776</v>
      </c>
    </row>
    <row r="33" spans="1:21" x14ac:dyDescent="0.2">
      <c r="B33" s="1" t="s">
        <v>32</v>
      </c>
      <c r="C33" s="37">
        <f t="shared" ref="C33:U33" si="8">IFERROR(C13/C$26*100,"--")</f>
        <v>12.457149844128596</v>
      </c>
      <c r="D33" s="37">
        <f t="shared" si="8"/>
        <v>18.254389512578232</v>
      </c>
      <c r="E33" s="37">
        <f t="shared" si="8"/>
        <v>16.643858682208226</v>
      </c>
      <c r="F33" s="37">
        <f t="shared" si="8"/>
        <v>8.023325720669698</v>
      </c>
      <c r="G33" s="37">
        <f t="shared" si="8"/>
        <v>3.2413368254217554</v>
      </c>
      <c r="H33" s="37">
        <f t="shared" si="8"/>
        <v>3.4236355990410234</v>
      </c>
      <c r="I33" s="37">
        <f t="shared" si="8"/>
        <v>2.8312981516412585</v>
      </c>
      <c r="J33" s="37">
        <f t="shared" si="8"/>
        <v>3.6063868611508747</v>
      </c>
      <c r="K33" s="37">
        <f t="shared" si="8"/>
        <v>10.16185311252406</v>
      </c>
      <c r="L33" s="37">
        <f t="shared" si="8"/>
        <v>5.2715459769306063</v>
      </c>
      <c r="M33" s="37">
        <f t="shared" si="8"/>
        <v>4.0301166034229468</v>
      </c>
      <c r="N33" s="37">
        <f t="shared" si="8"/>
        <v>3.0533573120598518</v>
      </c>
      <c r="O33" s="37">
        <f t="shared" si="8"/>
        <v>0</v>
      </c>
      <c r="P33" s="37">
        <f t="shared" si="8"/>
        <v>2.9381669465097926</v>
      </c>
      <c r="Q33" s="37">
        <f t="shared" si="8"/>
        <v>2.2812517487518935</v>
      </c>
      <c r="R33" s="37">
        <f t="shared" si="8"/>
        <v>3.0167566186748198</v>
      </c>
      <c r="S33" s="37">
        <f t="shared" si="8"/>
        <v>2.6340460674127617</v>
      </c>
      <c r="T33" s="37">
        <f t="shared" si="8"/>
        <v>3.3605998261673049</v>
      </c>
      <c r="U33" s="37">
        <f t="shared" si="8"/>
        <v>9.1704786360444537</v>
      </c>
    </row>
    <row r="34" spans="1:21" x14ac:dyDescent="0.2">
      <c r="B34" s="1" t="s">
        <v>34</v>
      </c>
      <c r="C34" s="37">
        <f t="shared" ref="C34:U34" si="9">IFERROR(C14/C$26*100,"--")</f>
        <v>1.692291482963552</v>
      </c>
      <c r="D34" s="37">
        <f t="shared" si="9"/>
        <v>1.5289714404514856</v>
      </c>
      <c r="E34" s="37">
        <f t="shared" si="9"/>
        <v>1.6177480829013799</v>
      </c>
      <c r="F34" s="37">
        <f t="shared" si="9"/>
        <v>1.336110868919437</v>
      </c>
      <c r="G34" s="37">
        <f t="shared" si="9"/>
        <v>0.8673629140215019</v>
      </c>
      <c r="H34" s="37">
        <f t="shared" si="9"/>
        <v>1.0464735755368317</v>
      </c>
      <c r="I34" s="37">
        <f t="shared" si="9"/>
        <v>0.97689447661558848</v>
      </c>
      <c r="J34" s="37">
        <f t="shared" si="9"/>
        <v>1.1917204021859265</v>
      </c>
      <c r="K34" s="37">
        <f t="shared" si="9"/>
        <v>1.4897935865946155</v>
      </c>
      <c r="L34" s="37">
        <f t="shared" si="9"/>
        <v>3.5922018506334004</v>
      </c>
      <c r="M34" s="37">
        <f t="shared" si="9"/>
        <v>4.1427341589027291</v>
      </c>
      <c r="N34" s="37">
        <f t="shared" si="9"/>
        <v>4.6840980297082133</v>
      </c>
      <c r="O34" s="37">
        <f t="shared" si="9"/>
        <v>6.05792538879769</v>
      </c>
      <c r="P34" s="37">
        <f t="shared" si="9"/>
        <v>6.3463846850844332</v>
      </c>
      <c r="Q34" s="37">
        <f t="shared" si="9"/>
        <v>6.4123881445795714</v>
      </c>
      <c r="R34" s="37">
        <f t="shared" si="9"/>
        <v>5.5036798492382708</v>
      </c>
      <c r="S34" s="37">
        <f t="shared" si="9"/>
        <v>5.1468530025068695</v>
      </c>
      <c r="T34" s="37">
        <f t="shared" si="9"/>
        <v>5.9022041292010377</v>
      </c>
      <c r="U34" s="37">
        <f t="shared" si="9"/>
        <v>1.7218386881769217</v>
      </c>
    </row>
    <row r="35" spans="1:21" x14ac:dyDescent="0.2">
      <c r="B35" s="1" t="s">
        <v>44</v>
      </c>
      <c r="C35" s="37">
        <f t="shared" ref="C35:U35" si="10">IFERROR(C15/C$26*100,"--")</f>
        <v>4.1659969259934459E-3</v>
      </c>
      <c r="D35" s="37">
        <f t="shared" si="10"/>
        <v>1.0107549550297403</v>
      </c>
      <c r="E35" s="37">
        <f t="shared" si="10"/>
        <v>1.148045119278343</v>
      </c>
      <c r="F35" s="37">
        <f t="shared" si="10"/>
        <v>2.8025106942255573</v>
      </c>
      <c r="G35" s="37">
        <f t="shared" si="10"/>
        <v>0.34916340804022339</v>
      </c>
      <c r="H35" s="37">
        <f t="shared" si="10"/>
        <v>9.278698019164125E-2</v>
      </c>
      <c r="I35" s="37">
        <f t="shared" si="10"/>
        <v>0.10121280473356627</v>
      </c>
      <c r="J35" s="37">
        <f t="shared" si="10"/>
        <v>0.21351139007066522</v>
      </c>
      <c r="K35" s="37">
        <f t="shared" si="10"/>
        <v>0.44523387183415836</v>
      </c>
      <c r="L35" s="37">
        <f t="shared" si="10"/>
        <v>6.8596562084820454E-3</v>
      </c>
      <c r="M35" s="37">
        <f t="shared" si="10"/>
        <v>2.8981656513432315E-2</v>
      </c>
      <c r="N35" s="37">
        <f t="shared" si="10"/>
        <v>3.3841927415944502E-3</v>
      </c>
      <c r="O35" s="37">
        <f t="shared" si="10"/>
        <v>1.0439037095574804E-3</v>
      </c>
      <c r="P35" s="37">
        <f t="shared" si="10"/>
        <v>7.8673293265709549E-4</v>
      </c>
      <c r="Q35" s="37">
        <f t="shared" si="10"/>
        <v>6.6995814259085699E-4</v>
      </c>
      <c r="R35" s="37">
        <f t="shared" si="10"/>
        <v>1.2608151976876948E-3</v>
      </c>
      <c r="S35" s="37">
        <f t="shared" si="10"/>
        <v>3.8576587877881567E-3</v>
      </c>
      <c r="T35" s="37">
        <f t="shared" si="10"/>
        <v>0</v>
      </c>
      <c r="U35" s="37">
        <f t="shared" si="10"/>
        <v>0.83605806377061032</v>
      </c>
    </row>
    <row r="36" spans="1:21" x14ac:dyDescent="0.2">
      <c r="C36" s="37">
        <f t="shared" ref="C36:U36" si="11">IFERROR(C16/C$26*100,"--")</f>
        <v>0.13517439585082494</v>
      </c>
      <c r="D36" s="37">
        <f t="shared" si="11"/>
        <v>2.0525520653274358</v>
      </c>
      <c r="E36" s="37">
        <f t="shared" si="11"/>
        <v>2.622322401491318</v>
      </c>
      <c r="F36" s="37">
        <f t="shared" si="11"/>
        <v>6.1045690218093105</v>
      </c>
      <c r="G36" s="37">
        <f t="shared" si="11"/>
        <v>1.6179504488857028</v>
      </c>
      <c r="H36" s="37">
        <f t="shared" si="11"/>
        <v>1.0736612379321608</v>
      </c>
      <c r="I36" s="37">
        <f t="shared" si="11"/>
        <v>1.5740987330454024</v>
      </c>
      <c r="J36" s="37">
        <f t="shared" si="11"/>
        <v>0.45065415771981626</v>
      </c>
      <c r="K36" s="37">
        <f t="shared" si="11"/>
        <v>0.93837058441642984</v>
      </c>
      <c r="L36" s="37">
        <f t="shared" si="11"/>
        <v>2.2941929426978636E-2</v>
      </c>
      <c r="M36" s="37">
        <f t="shared" si="11"/>
        <v>3.0941978032837426E-2</v>
      </c>
      <c r="N36" s="37">
        <f t="shared" si="11"/>
        <v>3.9426293084117879E-3</v>
      </c>
      <c r="O36" s="37" t="str">
        <f t="shared" si="11"/>
        <v>--</v>
      </c>
      <c r="P36" s="37">
        <f t="shared" si="11"/>
        <v>1.6694739520113282E-3</v>
      </c>
      <c r="Q36" s="37">
        <f t="shared" si="11"/>
        <v>7.2614608010843811E-3</v>
      </c>
      <c r="R36" s="37">
        <f t="shared" si="11"/>
        <v>1.2608151976876948E-3</v>
      </c>
      <c r="S36" s="37">
        <f t="shared" si="11"/>
        <v>6.8813044361755213E-2</v>
      </c>
      <c r="T36" s="37">
        <f t="shared" si="11"/>
        <v>1.1411778330200479E-2</v>
      </c>
      <c r="U36" s="37">
        <f t="shared" si="11"/>
        <v>2.1103123892337252</v>
      </c>
    </row>
    <row r="37" spans="1:21" x14ac:dyDescent="0.2">
      <c r="C37" s="37">
        <f t="shared" ref="C37:U37" si="12">IFERROR(C17/C$26*100,"--")</f>
        <v>0</v>
      </c>
      <c r="D37" s="37">
        <f t="shared" si="12"/>
        <v>0</v>
      </c>
      <c r="E37" s="37">
        <f t="shared" si="12"/>
        <v>0</v>
      </c>
      <c r="F37" s="37">
        <f t="shared" si="12"/>
        <v>0</v>
      </c>
      <c r="G37" s="37">
        <f t="shared" si="12"/>
        <v>0</v>
      </c>
      <c r="H37" s="37">
        <f t="shared" si="12"/>
        <v>0</v>
      </c>
      <c r="I37" s="37">
        <f t="shared" si="12"/>
        <v>1.3110007468085957E-4</v>
      </c>
      <c r="J37" s="37">
        <f t="shared" si="12"/>
        <v>0</v>
      </c>
      <c r="K37" s="37">
        <f t="shared" si="12"/>
        <v>1.0041392185589498E-3</v>
      </c>
      <c r="L37" s="37">
        <f t="shared" si="12"/>
        <v>0</v>
      </c>
      <c r="M37" s="37">
        <f t="shared" si="12"/>
        <v>0</v>
      </c>
      <c r="N37" s="37">
        <f t="shared" si="12"/>
        <v>0</v>
      </c>
      <c r="O37" s="37" t="str">
        <f t="shared" si="12"/>
        <v>--</v>
      </c>
      <c r="P37" s="37">
        <f t="shared" si="12"/>
        <v>0</v>
      </c>
      <c r="Q37" s="37">
        <f t="shared" si="12"/>
        <v>0</v>
      </c>
      <c r="R37" s="37">
        <f t="shared" si="12"/>
        <v>0</v>
      </c>
      <c r="S37" s="37">
        <f t="shared" si="12"/>
        <v>0</v>
      </c>
      <c r="T37" s="37">
        <f t="shared" si="12"/>
        <v>0</v>
      </c>
      <c r="U37" s="37">
        <f t="shared" si="12"/>
        <v>3.8650247005202117E-5</v>
      </c>
    </row>
    <row r="38" spans="1:21" x14ac:dyDescent="0.2">
      <c r="C38" s="37">
        <f t="shared" ref="C38:U38" si="13">IFERROR(C18/C$26*100,"--")</f>
        <v>0</v>
      </c>
      <c r="D38" s="37">
        <f t="shared" si="13"/>
        <v>0</v>
      </c>
      <c r="E38" s="37">
        <f t="shared" si="13"/>
        <v>0</v>
      </c>
      <c r="F38" s="37">
        <f t="shared" si="13"/>
        <v>0</v>
      </c>
      <c r="G38" s="37">
        <f t="shared" si="13"/>
        <v>0</v>
      </c>
      <c r="H38" s="37">
        <f t="shared" si="13"/>
        <v>0</v>
      </c>
      <c r="I38" s="37">
        <f t="shared" si="13"/>
        <v>0</v>
      </c>
      <c r="J38" s="37">
        <f t="shared" si="13"/>
        <v>0</v>
      </c>
      <c r="K38" s="37">
        <f t="shared" si="13"/>
        <v>0</v>
      </c>
      <c r="L38" s="37">
        <f t="shared" si="13"/>
        <v>0</v>
      </c>
      <c r="M38" s="37">
        <f t="shared" si="13"/>
        <v>0</v>
      </c>
      <c r="N38" s="37">
        <f t="shared" si="13"/>
        <v>0</v>
      </c>
      <c r="O38" s="37" t="str">
        <f t="shared" si="13"/>
        <v>--</v>
      </c>
      <c r="P38" s="37">
        <f t="shared" si="13"/>
        <v>0</v>
      </c>
      <c r="Q38" s="37">
        <f t="shared" si="13"/>
        <v>0</v>
      </c>
      <c r="R38" s="37">
        <f t="shared" si="13"/>
        <v>0</v>
      </c>
      <c r="S38" s="37">
        <f t="shared" si="13"/>
        <v>0</v>
      </c>
      <c r="T38" s="37">
        <f t="shared" si="13"/>
        <v>1.0932433182948138E-2</v>
      </c>
      <c r="U38" s="37">
        <f t="shared" si="13"/>
        <v>0</v>
      </c>
    </row>
    <row r="39" spans="1:21" x14ac:dyDescent="0.2">
      <c r="C39" s="37">
        <f t="shared" ref="C39:U39" si="14">IFERROR(C19/C$26*100,"--")</f>
        <v>0</v>
      </c>
      <c r="D39" s="37">
        <f t="shared" si="14"/>
        <v>0</v>
      </c>
      <c r="E39" s="37">
        <f t="shared" si="14"/>
        <v>0</v>
      </c>
      <c r="F39" s="37">
        <f t="shared" si="14"/>
        <v>0</v>
      </c>
      <c r="G39" s="37">
        <f t="shared" si="14"/>
        <v>0</v>
      </c>
      <c r="H39" s="37">
        <f t="shared" si="14"/>
        <v>0</v>
      </c>
      <c r="I39" s="37">
        <f t="shared" si="14"/>
        <v>0</v>
      </c>
      <c r="J39" s="37">
        <f t="shared" si="14"/>
        <v>0</v>
      </c>
      <c r="K39" s="37">
        <f t="shared" si="14"/>
        <v>0</v>
      </c>
      <c r="L39" s="37">
        <f t="shared" si="14"/>
        <v>0</v>
      </c>
      <c r="M39" s="37">
        <f t="shared" si="14"/>
        <v>0</v>
      </c>
      <c r="N39" s="37">
        <f t="shared" si="14"/>
        <v>0</v>
      </c>
      <c r="O39" s="37" t="str">
        <f t="shared" si="14"/>
        <v>--</v>
      </c>
      <c r="P39" s="37">
        <f t="shared" si="14"/>
        <v>0</v>
      </c>
      <c r="Q39" s="37">
        <f t="shared" si="14"/>
        <v>0</v>
      </c>
      <c r="R39" s="37">
        <f t="shared" si="14"/>
        <v>0</v>
      </c>
      <c r="S39" s="37">
        <f t="shared" si="14"/>
        <v>0</v>
      </c>
      <c r="T39" s="37">
        <f t="shared" si="14"/>
        <v>0</v>
      </c>
      <c r="U39" s="37">
        <f t="shared" si="14"/>
        <v>0</v>
      </c>
    </row>
    <row r="40" spans="1:21" x14ac:dyDescent="0.2">
      <c r="C40" s="37">
        <f t="shared" ref="C40:U40" si="15">IFERROR(C20/C$26*100,"--")</f>
        <v>0</v>
      </c>
      <c r="D40" s="37">
        <f t="shared" si="15"/>
        <v>0</v>
      </c>
      <c r="E40" s="37">
        <f t="shared" si="15"/>
        <v>0</v>
      </c>
      <c r="F40" s="37">
        <f t="shared" si="15"/>
        <v>0</v>
      </c>
      <c r="G40" s="37">
        <f t="shared" si="15"/>
        <v>0</v>
      </c>
      <c r="H40" s="37">
        <f t="shared" si="15"/>
        <v>0</v>
      </c>
      <c r="I40" s="37">
        <f t="shared" si="15"/>
        <v>0</v>
      </c>
      <c r="J40" s="37">
        <f t="shared" si="15"/>
        <v>0</v>
      </c>
      <c r="K40" s="37">
        <f t="shared" si="15"/>
        <v>0</v>
      </c>
      <c r="L40" s="37">
        <f t="shared" si="15"/>
        <v>0</v>
      </c>
      <c r="M40" s="37">
        <f t="shared" si="15"/>
        <v>0</v>
      </c>
      <c r="N40" s="37">
        <f t="shared" si="15"/>
        <v>0</v>
      </c>
      <c r="O40" s="37" t="str">
        <f t="shared" si="15"/>
        <v>--</v>
      </c>
      <c r="P40" s="37">
        <f t="shared" si="15"/>
        <v>0</v>
      </c>
      <c r="Q40" s="37">
        <f t="shared" si="15"/>
        <v>0</v>
      </c>
      <c r="R40" s="37">
        <f t="shared" si="15"/>
        <v>0</v>
      </c>
      <c r="S40" s="37">
        <f t="shared" si="15"/>
        <v>0</v>
      </c>
      <c r="T40" s="37">
        <f t="shared" si="15"/>
        <v>0</v>
      </c>
      <c r="U40" s="37">
        <f t="shared" si="15"/>
        <v>0</v>
      </c>
    </row>
    <row r="41" spans="1:21" x14ac:dyDescent="0.2">
      <c r="C41" s="37">
        <f t="shared" ref="C41:U41" si="16">IFERROR(C21/C$26*100,"--")</f>
        <v>0</v>
      </c>
      <c r="D41" s="37">
        <f t="shared" si="16"/>
        <v>0</v>
      </c>
      <c r="E41" s="37">
        <f t="shared" si="16"/>
        <v>0</v>
      </c>
      <c r="F41" s="37">
        <f t="shared" si="16"/>
        <v>0</v>
      </c>
      <c r="G41" s="37">
        <f t="shared" si="16"/>
        <v>0</v>
      </c>
      <c r="H41" s="37">
        <f t="shared" si="16"/>
        <v>0</v>
      </c>
      <c r="I41" s="37">
        <f t="shared" si="16"/>
        <v>0</v>
      </c>
      <c r="J41" s="37">
        <f t="shared" si="16"/>
        <v>0</v>
      </c>
      <c r="K41" s="37">
        <f t="shared" si="16"/>
        <v>0</v>
      </c>
      <c r="L41" s="37">
        <f t="shared" si="16"/>
        <v>0</v>
      </c>
      <c r="M41" s="37">
        <f t="shared" si="16"/>
        <v>0</v>
      </c>
      <c r="N41" s="37">
        <f t="shared" si="16"/>
        <v>0</v>
      </c>
      <c r="O41" s="37" t="str">
        <f t="shared" si="16"/>
        <v>--</v>
      </c>
      <c r="P41" s="37">
        <f t="shared" si="16"/>
        <v>0</v>
      </c>
      <c r="Q41" s="37">
        <f t="shared" si="16"/>
        <v>0</v>
      </c>
      <c r="R41" s="37">
        <f t="shared" si="16"/>
        <v>0</v>
      </c>
      <c r="S41" s="37">
        <f t="shared" si="16"/>
        <v>0</v>
      </c>
      <c r="T41" s="37">
        <f t="shared" si="16"/>
        <v>0</v>
      </c>
      <c r="U41" s="37">
        <f t="shared" si="16"/>
        <v>0</v>
      </c>
    </row>
    <row r="42" spans="1:21" x14ac:dyDescent="0.2">
      <c r="C42" s="37">
        <f t="shared" ref="C42:U42" si="17">IFERROR(C22/C$26*100,"--")</f>
        <v>0</v>
      </c>
      <c r="D42" s="37">
        <f t="shared" si="17"/>
        <v>0</v>
      </c>
      <c r="E42" s="37">
        <f t="shared" si="17"/>
        <v>0</v>
      </c>
      <c r="F42" s="37">
        <f t="shared" si="17"/>
        <v>0</v>
      </c>
      <c r="G42" s="37">
        <f t="shared" si="17"/>
        <v>0</v>
      </c>
      <c r="H42" s="37">
        <f t="shared" si="17"/>
        <v>0</v>
      </c>
      <c r="I42" s="37">
        <f t="shared" si="17"/>
        <v>0</v>
      </c>
      <c r="J42" s="37">
        <f t="shared" si="17"/>
        <v>0</v>
      </c>
      <c r="K42" s="37">
        <f t="shared" si="17"/>
        <v>0</v>
      </c>
      <c r="L42" s="37">
        <f t="shared" si="17"/>
        <v>0</v>
      </c>
      <c r="M42" s="37">
        <f t="shared" si="17"/>
        <v>0</v>
      </c>
      <c r="N42" s="37">
        <f t="shared" si="17"/>
        <v>0</v>
      </c>
      <c r="O42" s="37" t="str">
        <f t="shared" si="17"/>
        <v>--</v>
      </c>
      <c r="P42" s="37">
        <f t="shared" si="17"/>
        <v>0</v>
      </c>
      <c r="Q42" s="37">
        <f t="shared" si="17"/>
        <v>0</v>
      </c>
      <c r="R42" s="37">
        <f t="shared" si="17"/>
        <v>0</v>
      </c>
      <c r="S42" s="37">
        <f t="shared" si="17"/>
        <v>0</v>
      </c>
      <c r="T42" s="37">
        <f t="shared" si="17"/>
        <v>0</v>
      </c>
      <c r="U42" s="37">
        <f t="shared" si="17"/>
        <v>0</v>
      </c>
    </row>
    <row r="43" spans="1:21" x14ac:dyDescent="0.2">
      <c r="C43" s="37">
        <f t="shared" ref="C43:U43" si="18">IFERROR(C23/C$26*100,"--")</f>
        <v>0</v>
      </c>
      <c r="D43" s="37">
        <f t="shared" si="18"/>
        <v>0</v>
      </c>
      <c r="E43" s="37">
        <f t="shared" si="18"/>
        <v>0</v>
      </c>
      <c r="F43" s="37">
        <f t="shared" si="18"/>
        <v>0</v>
      </c>
      <c r="G43" s="37">
        <f t="shared" si="18"/>
        <v>0</v>
      </c>
      <c r="H43" s="37">
        <f t="shared" si="18"/>
        <v>0</v>
      </c>
      <c r="I43" s="37">
        <f t="shared" si="18"/>
        <v>1.3110007468085957E-4</v>
      </c>
      <c r="J43" s="37">
        <f t="shared" si="18"/>
        <v>0</v>
      </c>
      <c r="K43" s="37">
        <f t="shared" si="18"/>
        <v>1.0041392185589498E-3</v>
      </c>
      <c r="L43" s="37">
        <f t="shared" si="18"/>
        <v>0</v>
      </c>
      <c r="M43" s="37">
        <f t="shared" si="18"/>
        <v>0</v>
      </c>
      <c r="N43" s="37">
        <f t="shared" si="18"/>
        <v>0</v>
      </c>
      <c r="O43" s="37" t="str">
        <f t="shared" si="18"/>
        <v>--</v>
      </c>
      <c r="P43" s="37">
        <f t="shared" si="18"/>
        <v>0</v>
      </c>
      <c r="Q43" s="37">
        <f t="shared" si="18"/>
        <v>0</v>
      </c>
      <c r="R43" s="37">
        <f t="shared" si="18"/>
        <v>0</v>
      </c>
      <c r="S43" s="37">
        <f t="shared" si="18"/>
        <v>0</v>
      </c>
      <c r="T43" s="37">
        <f t="shared" si="18"/>
        <v>1.0932433182948138E-2</v>
      </c>
      <c r="U43" s="37">
        <f t="shared" si="18"/>
        <v>3.8650247005202117E-5</v>
      </c>
    </row>
    <row r="44" spans="1:21" x14ac:dyDescent="0.2">
      <c r="A44" s="105"/>
      <c r="B44" s="35" t="s">
        <v>79</v>
      </c>
      <c r="C44" s="37">
        <f t="shared" ref="C44:U44" si="19">IFERROR(C24/C$26*100,"--")</f>
        <v>86.853063650624435</v>
      </c>
      <c r="D44" s="37">
        <f t="shared" si="19"/>
        <v>88.127334701281285</v>
      </c>
      <c r="E44" s="37">
        <f t="shared" si="19"/>
        <v>88.566108537421414</v>
      </c>
      <c r="F44" s="37">
        <f t="shared" si="19"/>
        <v>91.549623788967978</v>
      </c>
      <c r="G44" s="37">
        <f t="shared" si="19"/>
        <v>87.302498838685125</v>
      </c>
      <c r="H44" s="37">
        <f t="shared" si="19"/>
        <v>88.376893656801016</v>
      </c>
      <c r="I44" s="37">
        <f t="shared" si="19"/>
        <v>85.666251228643759</v>
      </c>
      <c r="J44" s="37">
        <f t="shared" si="19"/>
        <v>75.603548592843651</v>
      </c>
      <c r="K44" s="37">
        <f t="shared" si="19"/>
        <v>74.844613721283494</v>
      </c>
      <c r="L44" s="37">
        <f t="shared" si="19"/>
        <v>71.430275631015093</v>
      </c>
      <c r="M44" s="37">
        <f t="shared" si="19"/>
        <v>74.884972265846656</v>
      </c>
      <c r="N44" s="37">
        <f t="shared" si="19"/>
        <v>75.80286298378708</v>
      </c>
      <c r="O44" s="37">
        <f t="shared" si="19"/>
        <v>70.830199351566634</v>
      </c>
      <c r="P44" s="37">
        <f t="shared" si="19"/>
        <v>71.473513499726394</v>
      </c>
      <c r="Q44" s="37">
        <f t="shared" si="19"/>
        <v>66.928990329131423</v>
      </c>
      <c r="R44" s="37">
        <f t="shared" si="19"/>
        <v>52.997596819221371</v>
      </c>
      <c r="S44" s="37">
        <f t="shared" si="19"/>
        <v>45.771603886323817</v>
      </c>
      <c r="T44" s="37">
        <f t="shared" si="19"/>
        <v>48.412615957813422</v>
      </c>
      <c r="U44" s="37">
        <f t="shared" si="19"/>
        <v>85.585698364709387</v>
      </c>
    </row>
    <row r="45" spans="1:21" x14ac:dyDescent="0.2">
      <c r="A45" s="105"/>
      <c r="B45" s="35" t="s">
        <v>80</v>
      </c>
      <c r="C45" s="37">
        <f t="shared" ref="C45:U45" si="20">IFERROR(C25/C$26*100,"--")</f>
        <v>13.146936349375576</v>
      </c>
      <c r="D45" s="37">
        <f t="shared" si="20"/>
        <v>11.872665298718719</v>
      </c>
      <c r="E45" s="37">
        <f t="shared" si="20"/>
        <v>11.433891462578579</v>
      </c>
      <c r="F45" s="37">
        <f t="shared" si="20"/>
        <v>8.450376211032026</v>
      </c>
      <c r="G45" s="37">
        <f t="shared" si="20"/>
        <v>12.69750116131487</v>
      </c>
      <c r="H45" s="37">
        <f t="shared" si="20"/>
        <v>11.623106343198986</v>
      </c>
      <c r="I45" s="37">
        <f t="shared" si="20"/>
        <v>14.333748771356241</v>
      </c>
      <c r="J45" s="37">
        <f t="shared" si="20"/>
        <v>24.396451407156345</v>
      </c>
      <c r="K45" s="37">
        <f t="shared" si="20"/>
        <v>25.155386278716506</v>
      </c>
      <c r="L45" s="37">
        <f t="shared" si="20"/>
        <v>28.5697243689849</v>
      </c>
      <c r="M45" s="37">
        <f t="shared" si="20"/>
        <v>25.115027734153351</v>
      </c>
      <c r="N45" s="37">
        <f t="shared" si="20"/>
        <v>24.19713701621292</v>
      </c>
      <c r="O45" s="37">
        <f t="shared" si="20"/>
        <v>29.169800648433363</v>
      </c>
      <c r="P45" s="37">
        <f t="shared" si="20"/>
        <v>28.526486500273613</v>
      </c>
      <c r="Q45" s="37">
        <f t="shared" si="20"/>
        <v>33.071009670868577</v>
      </c>
      <c r="R45" s="37">
        <f t="shared" si="20"/>
        <v>47.002403180778629</v>
      </c>
      <c r="S45" s="37">
        <f t="shared" si="20"/>
        <v>54.228396113676183</v>
      </c>
      <c r="T45" s="37">
        <f t="shared" si="20"/>
        <v>51.587384042186578</v>
      </c>
      <c r="U45" s="37">
        <f t="shared" si="20"/>
        <v>14.414301635290633</v>
      </c>
    </row>
    <row r="46" spans="1:21" x14ac:dyDescent="0.2">
      <c r="A46" s="105"/>
      <c r="B46" s="35" t="s">
        <v>81</v>
      </c>
      <c r="C46" s="37">
        <f t="shared" ref="C46:U46" si="21">IFERROR(C26/C$26*100,"--")</f>
        <v>100</v>
      </c>
      <c r="D46" s="37">
        <f t="shared" si="21"/>
        <v>100</v>
      </c>
      <c r="E46" s="37">
        <f t="shared" si="21"/>
        <v>100</v>
      </c>
      <c r="F46" s="37">
        <f t="shared" si="21"/>
        <v>100</v>
      </c>
      <c r="G46" s="37">
        <f t="shared" si="21"/>
        <v>100</v>
      </c>
      <c r="H46" s="37">
        <f t="shared" si="21"/>
        <v>100</v>
      </c>
      <c r="I46" s="37">
        <f t="shared" si="21"/>
        <v>100</v>
      </c>
      <c r="J46" s="37">
        <f t="shared" si="21"/>
        <v>100</v>
      </c>
      <c r="K46" s="37">
        <f t="shared" si="21"/>
        <v>100</v>
      </c>
      <c r="L46" s="37">
        <f t="shared" si="21"/>
        <v>100</v>
      </c>
      <c r="M46" s="37">
        <f t="shared" si="21"/>
        <v>100</v>
      </c>
      <c r="N46" s="37">
        <f t="shared" si="21"/>
        <v>100</v>
      </c>
      <c r="O46" s="37">
        <f t="shared" si="21"/>
        <v>100</v>
      </c>
      <c r="P46" s="37">
        <f t="shared" si="21"/>
        <v>100</v>
      </c>
      <c r="Q46" s="37">
        <f t="shared" si="21"/>
        <v>100</v>
      </c>
      <c r="R46" s="37">
        <f t="shared" si="21"/>
        <v>100</v>
      </c>
      <c r="S46" s="37">
        <f t="shared" si="21"/>
        <v>100</v>
      </c>
      <c r="T46" s="37">
        <f t="shared" si="21"/>
        <v>100</v>
      </c>
      <c r="U46" s="37">
        <f t="shared" si="21"/>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B49" s="1" t="s">
        <v>31</v>
      </c>
      <c r="C49" s="38" t="s">
        <v>28</v>
      </c>
      <c r="D49" s="39">
        <f>IFERROR(IF(C9=0,"--",(D9/C9)*100-100),"--")</f>
        <v>535.93133260568493</v>
      </c>
      <c r="E49" s="39">
        <f t="shared" ref="E49:O49" si="22">IFERROR(IF(D9=0,"--",(E9/D9)*100-100),"--")</f>
        <v>-24.304243388995459</v>
      </c>
      <c r="F49" s="39">
        <f t="shared" si="22"/>
        <v>19.089303014500018</v>
      </c>
      <c r="G49" s="39">
        <f t="shared" si="22"/>
        <v>-12.433796596992906</v>
      </c>
      <c r="H49" s="39">
        <f t="shared" si="22"/>
        <v>-42.970727309451583</v>
      </c>
      <c r="I49" s="39">
        <f t="shared" si="22"/>
        <v>-44.470366359599581</v>
      </c>
      <c r="J49" s="39">
        <f t="shared" si="22"/>
        <v>-43.854372272548439</v>
      </c>
      <c r="K49" s="39">
        <f t="shared" si="22"/>
        <v>-46.139389523583944</v>
      </c>
      <c r="L49" s="39">
        <f t="shared" si="22"/>
        <v>45.645055596005449</v>
      </c>
      <c r="M49" s="39">
        <f t="shared" si="22"/>
        <v>17.976110238942837</v>
      </c>
      <c r="N49" s="39">
        <f t="shared" si="22"/>
        <v>-4.9531718471245938</v>
      </c>
      <c r="O49" s="39">
        <f t="shared" si="22"/>
        <v>-60.381802588643183</v>
      </c>
      <c r="P49" s="39">
        <f t="shared" ref="P49:P54" si="23">IF(N9=0,"--",(P9/N9)*100-100)</f>
        <v>-47.581478130066635</v>
      </c>
      <c r="Q49" s="39">
        <f t="shared" ref="Q49:T54" si="24">IF(P9=0,"--",(Q9/P9)*100-100)</f>
        <v>-13.615197228801705</v>
      </c>
      <c r="R49" s="39">
        <f t="shared" si="24"/>
        <v>-24.924822656905746</v>
      </c>
      <c r="S49" s="39">
        <f t="shared" si="24"/>
        <v>-24.836257879610898</v>
      </c>
      <c r="T49" s="39">
        <f t="shared" si="24"/>
        <v>-26.240876217714813</v>
      </c>
      <c r="U49" s="39">
        <f>IFERROR(POWER(T9/C9,1/21)*100-100,"--")</f>
        <v>-8.6971505836452678</v>
      </c>
    </row>
    <row r="50" spans="1:21" x14ac:dyDescent="0.2">
      <c r="B50" s="1" t="s">
        <v>30</v>
      </c>
      <c r="C50" s="38" t="s">
        <v>28</v>
      </c>
      <c r="D50" s="39">
        <f t="shared" ref="D50:O50" si="25">IFERROR(IF(C10=0,"--",(D10/C10)*100-100),"--")</f>
        <v>213.91879709988689</v>
      </c>
      <c r="E50" s="39">
        <f t="shared" si="25"/>
        <v>13.982575791273263</v>
      </c>
      <c r="F50" s="39">
        <f t="shared" si="25"/>
        <v>79.797369042851159</v>
      </c>
      <c r="G50" s="39">
        <f t="shared" si="25"/>
        <v>73.448758034742013</v>
      </c>
      <c r="H50" s="39">
        <f t="shared" si="25"/>
        <v>-3.7393360954818462</v>
      </c>
      <c r="I50" s="39">
        <f t="shared" si="25"/>
        <v>-13.871407500465722</v>
      </c>
      <c r="J50" s="39">
        <f t="shared" si="25"/>
        <v>-56.588703813625955</v>
      </c>
      <c r="K50" s="39">
        <f t="shared" si="25"/>
        <v>-36.172329351949791</v>
      </c>
      <c r="L50" s="39">
        <f t="shared" si="25"/>
        <v>-21.613313064740581</v>
      </c>
      <c r="M50" s="39">
        <f t="shared" si="25"/>
        <v>-22.793669136033628</v>
      </c>
      <c r="N50" s="39">
        <f t="shared" si="25"/>
        <v>-59.873767975376765</v>
      </c>
      <c r="O50" s="39">
        <f t="shared" si="25"/>
        <v>-100</v>
      </c>
      <c r="P50" s="39">
        <f t="shared" si="23"/>
        <v>-45.817430365453973</v>
      </c>
      <c r="Q50" s="39">
        <f t="shared" si="24"/>
        <v>-4.6349391408496103</v>
      </c>
      <c r="R50" s="39">
        <f t="shared" si="24"/>
        <v>5.2310780479233472</v>
      </c>
      <c r="S50" s="39">
        <f t="shared" si="24"/>
        <v>-52.015505572708385</v>
      </c>
      <c r="T50" s="39">
        <f t="shared" si="24"/>
        <v>-4.1044405136368596</v>
      </c>
      <c r="U50" s="39">
        <f t="shared" ref="U50:U66" si="26">IFERROR(POWER(T10/C10,1/21)*100-100,"--")</f>
        <v>-8.4739993671594789</v>
      </c>
    </row>
    <row r="51" spans="1:21" x14ac:dyDescent="0.2">
      <c r="B51" s="1" t="s">
        <v>42</v>
      </c>
      <c r="C51" s="38" t="s">
        <v>28</v>
      </c>
      <c r="D51" s="39">
        <f t="shared" ref="D51:O51" si="27">IFERROR(IF(C11=0,"--",(D11/C11)*100-100),"--")</f>
        <v>907.3895802856955</v>
      </c>
      <c r="E51" s="39">
        <f t="shared" si="27"/>
        <v>-42.631663542975332</v>
      </c>
      <c r="F51" s="39">
        <f t="shared" si="27"/>
        <v>-15.659536731821248</v>
      </c>
      <c r="G51" s="39">
        <f t="shared" si="27"/>
        <v>168.88619438542321</v>
      </c>
      <c r="H51" s="39">
        <f t="shared" si="27"/>
        <v>-34.544966939837579</v>
      </c>
      <c r="I51" s="39">
        <f t="shared" si="27"/>
        <v>-3.2605816440103013</v>
      </c>
      <c r="J51" s="39">
        <f t="shared" si="27"/>
        <v>-61.825214964486349</v>
      </c>
      <c r="K51" s="39">
        <f t="shared" si="27"/>
        <v>13.395288844753182</v>
      </c>
      <c r="L51" s="39">
        <f t="shared" si="27"/>
        <v>-33.871437515535945</v>
      </c>
      <c r="M51" s="39">
        <f t="shared" si="27"/>
        <v>20.739713024292257</v>
      </c>
      <c r="N51" s="39">
        <f t="shared" si="27"/>
        <v>-51.812211050824985</v>
      </c>
      <c r="O51" s="39">
        <f t="shared" si="27"/>
        <v>-24.036535530166105</v>
      </c>
      <c r="P51" s="39">
        <f t="shared" si="23"/>
        <v>-19.085584611748459</v>
      </c>
      <c r="Q51" s="39">
        <f t="shared" si="24"/>
        <v>-57.668360114622971</v>
      </c>
      <c r="R51" s="39">
        <f t="shared" si="24"/>
        <v>-80.386078404760156</v>
      </c>
      <c r="S51" s="39">
        <f t="shared" si="24"/>
        <v>16.300471726035568</v>
      </c>
      <c r="T51" s="39">
        <f t="shared" si="24"/>
        <v>2.3770555822237469</v>
      </c>
      <c r="U51" s="39">
        <f t="shared" si="26"/>
        <v>-9.9554300943787268</v>
      </c>
    </row>
    <row r="52" spans="1:21" x14ac:dyDescent="0.2">
      <c r="B52" s="1" t="s">
        <v>29</v>
      </c>
      <c r="C52" s="38" t="s">
        <v>28</v>
      </c>
      <c r="D52" s="39">
        <f t="shared" ref="D52:O52" si="28">IFERROR(IF(C12=0,"--",(D12/C12)*100-100),"--")</f>
        <v>190.6128205503714</v>
      </c>
      <c r="E52" s="39">
        <f t="shared" si="28"/>
        <v>-14.760165728047852</v>
      </c>
      <c r="F52" s="39">
        <f t="shared" si="28"/>
        <v>-1.8125102669005173</v>
      </c>
      <c r="G52" s="39">
        <f t="shared" si="28"/>
        <v>-13.190361558662119</v>
      </c>
      <c r="H52" s="39">
        <f t="shared" si="28"/>
        <v>-55.000031136427197</v>
      </c>
      <c r="I52" s="39">
        <f t="shared" si="28"/>
        <v>-16.179442641915799</v>
      </c>
      <c r="J52" s="39">
        <f t="shared" si="28"/>
        <v>-45.517213334618958</v>
      </c>
      <c r="K52" s="39">
        <f t="shared" si="28"/>
        <v>-25.675148984773173</v>
      </c>
      <c r="L52" s="39">
        <f t="shared" si="28"/>
        <v>28.812893893561551</v>
      </c>
      <c r="M52" s="39">
        <f t="shared" si="28"/>
        <v>26.219105833675812</v>
      </c>
      <c r="N52" s="39">
        <f t="shared" si="28"/>
        <v>1.8054839304360684</v>
      </c>
      <c r="O52" s="39">
        <f t="shared" si="28"/>
        <v>-27.268606204158303</v>
      </c>
      <c r="P52" s="39">
        <f t="shared" si="23"/>
        <v>-19.467846381716228</v>
      </c>
      <c r="Q52" s="39">
        <f t="shared" si="24"/>
        <v>-27.87265763217151</v>
      </c>
      <c r="R52" s="39">
        <f t="shared" si="24"/>
        <v>-9.9690814385894271</v>
      </c>
      <c r="S52" s="39">
        <f t="shared" si="24"/>
        <v>-3.8437764544792685</v>
      </c>
      <c r="T52" s="39">
        <f t="shared" si="24"/>
        <v>12.453581071661034</v>
      </c>
      <c r="U52" s="39">
        <f t="shared" si="26"/>
        <v>-5.544163062623312</v>
      </c>
    </row>
    <row r="53" spans="1:21" x14ac:dyDescent="0.2">
      <c r="B53" s="1" t="s">
        <v>32</v>
      </c>
      <c r="C53" s="38" t="s">
        <v>28</v>
      </c>
      <c r="D53" s="39">
        <f t="shared" ref="D53:O53" si="29">IFERROR(IF(C13=0,"--",(D13/C13)*100-100),"--")</f>
        <v>658.22742251330726</v>
      </c>
      <c r="E53" s="39">
        <f t="shared" si="29"/>
        <v>-30.125393851589678</v>
      </c>
      <c r="F53" s="39">
        <f t="shared" si="29"/>
        <v>-51.225486645819409</v>
      </c>
      <c r="G53" s="39">
        <f t="shared" si="29"/>
        <v>-58.887723979849646</v>
      </c>
      <c r="H53" s="39">
        <f t="shared" si="29"/>
        <v>-33.471954303074753</v>
      </c>
      <c r="I53" s="39">
        <f t="shared" si="29"/>
        <v>-37.665878756775129</v>
      </c>
      <c r="J53" s="39">
        <f t="shared" si="29"/>
        <v>-28.374300277169269</v>
      </c>
      <c r="K53" s="39">
        <f t="shared" si="29"/>
        <v>114.60577496515077</v>
      </c>
      <c r="L53" s="39">
        <f t="shared" si="29"/>
        <v>-44.81937112590456</v>
      </c>
      <c r="M53" s="39">
        <f t="shared" si="29"/>
        <v>-20.381968643070621</v>
      </c>
      <c r="N53" s="39">
        <f t="shared" si="29"/>
        <v>-39.261707166381413</v>
      </c>
      <c r="O53" s="39">
        <f t="shared" si="29"/>
        <v>-100</v>
      </c>
      <c r="P53" s="39">
        <f t="shared" si="23"/>
        <v>-32.699920465527114</v>
      </c>
      <c r="Q53" s="39">
        <f t="shared" si="24"/>
        <v>-36.393754564454596</v>
      </c>
      <c r="R53" s="39">
        <f t="shared" si="24"/>
        <v>38.762342625020239</v>
      </c>
      <c r="S53" s="39">
        <f t="shared" si="24"/>
        <v>-16.326581821824192</v>
      </c>
      <c r="T53" s="39">
        <f t="shared" si="24"/>
        <v>17.875762103879907</v>
      </c>
      <c r="U53" s="39">
        <f t="shared" si="26"/>
        <v>-10.141092052812894</v>
      </c>
    </row>
    <row r="54" spans="1:21" x14ac:dyDescent="0.2">
      <c r="B54" s="1" t="s">
        <v>34</v>
      </c>
      <c r="C54" s="38" t="s">
        <v>28</v>
      </c>
      <c r="D54" s="39">
        <f t="shared" ref="D54:O54" si="30">IFERROR(IF(C14=0,"--",(D14/C14)*100-100),"--")</f>
        <v>367.49295136934433</v>
      </c>
      <c r="E54" s="39">
        <f t="shared" si="30"/>
        <v>-18.914315528748531</v>
      </c>
      <c r="F54" s="39">
        <f t="shared" si="30"/>
        <v>-16.435052596558492</v>
      </c>
      <c r="G54" s="39">
        <f t="shared" si="30"/>
        <v>-33.936719940034749</v>
      </c>
      <c r="H54" s="39">
        <f t="shared" si="30"/>
        <v>-24.007835772922874</v>
      </c>
      <c r="I54" s="39">
        <f t="shared" si="30"/>
        <v>-29.63654483773243</v>
      </c>
      <c r="J54" s="39">
        <f t="shared" si="30"/>
        <v>-31.402404751523633</v>
      </c>
      <c r="K54" s="39">
        <f t="shared" si="30"/>
        <v>-4.7878155010191534</v>
      </c>
      <c r="L54" s="39">
        <f t="shared" si="30"/>
        <v>156.48158679976575</v>
      </c>
      <c r="M54" s="39">
        <f t="shared" si="30"/>
        <v>20.104188974193349</v>
      </c>
      <c r="N54" s="39">
        <f t="shared" si="30"/>
        <v>-9.35549671878357</v>
      </c>
      <c r="O54" s="39">
        <f t="shared" si="30"/>
        <v>-31.831839915315001</v>
      </c>
      <c r="P54" s="39">
        <f t="shared" si="23"/>
        <v>-5.2417228347615463</v>
      </c>
      <c r="Q54" s="39">
        <f t="shared" si="24"/>
        <v>-17.225527082517928</v>
      </c>
      <c r="R54" s="39">
        <f t="shared" si="24"/>
        <v>-9.9387596273490573</v>
      </c>
      <c r="S54" s="39">
        <f t="shared" si="24"/>
        <v>-10.382459509469911</v>
      </c>
      <c r="T54" s="39">
        <f t="shared" si="24"/>
        <v>5.9506291837236205</v>
      </c>
      <c r="U54" s="39">
        <f t="shared" si="26"/>
        <v>1.5059867783567142</v>
      </c>
    </row>
    <row r="55" spans="1:21" x14ac:dyDescent="0.2">
      <c r="B55" s="1" t="s">
        <v>44</v>
      </c>
      <c r="C55" s="38" t="s">
        <v>28</v>
      </c>
      <c r="D55" s="39">
        <f t="shared" ref="D55:O55" si="31">IFERROR(IF(C15=0,"--",(D15/C15)*100-100),"--")</f>
        <v>125438.74896847665</v>
      </c>
      <c r="E55" s="39">
        <f t="shared" si="31"/>
        <v>-12.954616280137415</v>
      </c>
      <c r="F55" s="39">
        <f t="shared" si="31"/>
        <v>146.99084904490002</v>
      </c>
      <c r="G55" s="39">
        <f t="shared" si="31"/>
        <v>-87.321051847510489</v>
      </c>
      <c r="H55" s="39">
        <f t="shared" si="31"/>
        <v>-83.262148418882717</v>
      </c>
      <c r="I55" s="39">
        <f t="shared" si="31"/>
        <v>-17.780243021838544</v>
      </c>
      <c r="J55" s="39">
        <f t="shared" si="31"/>
        <v>18.622687505344487</v>
      </c>
      <c r="K55" s="39">
        <f t="shared" si="31"/>
        <v>58.821009491271866</v>
      </c>
      <c r="L55" s="39">
        <f t="shared" si="31"/>
        <v>-98.36116317606205</v>
      </c>
      <c r="M55" s="39">
        <f t="shared" si="31"/>
        <v>340.00000000000006</v>
      </c>
      <c r="N55" s="39">
        <f t="shared" si="31"/>
        <v>-90.638736972448669</v>
      </c>
      <c r="O55" s="39">
        <f t="shared" si="31"/>
        <v>-83.74118165784833</v>
      </c>
      <c r="P55" s="39">
        <f t="shared" ref="P55:P63" si="32">IF(N15=0,"--",(P15/N15)*100-100)</f>
        <v>-83.74118165784833</v>
      </c>
      <c r="Q55" s="39">
        <f t="shared" ref="Q55:Q63" si="33">IF(P15=0,"--",(Q15/P15)*100-100)</f>
        <v>-30.237288135593218</v>
      </c>
      <c r="R55" s="39">
        <f t="shared" ref="R55:R63" si="34">IF(Q15=0,"--",(R15/Q15)*100-100)</f>
        <v>97.473275024295447</v>
      </c>
      <c r="S55" s="39">
        <f t="shared" ref="S55:S63" si="35">IF(R15=0,"--",(S15/R15)*100-100)</f>
        <v>193.20866141732284</v>
      </c>
      <c r="T55" s="39">
        <f t="shared" ref="T55:T63" si="36">IF(S15=0,"--",(T15/S15)*100-100)</f>
        <v>-100</v>
      </c>
      <c r="U55" s="39">
        <f t="shared" si="26"/>
        <v>-100</v>
      </c>
    </row>
    <row r="56" spans="1:21" x14ac:dyDescent="0.2">
      <c r="C56" s="38" t="s">
        <v>28</v>
      </c>
      <c r="D56" s="39">
        <f t="shared" ref="D56:O56" si="37">IFERROR(IF(C16=0,"--",(D16/C16)*100-100),"--")</f>
        <v>7756.8888201639102</v>
      </c>
      <c r="E56" s="39">
        <f t="shared" si="37"/>
        <v>-2.090559400538325</v>
      </c>
      <c r="F56" s="39">
        <f t="shared" si="37"/>
        <v>135.53826117752297</v>
      </c>
      <c r="G56" s="39">
        <f t="shared" si="37"/>
        <v>-73.028072168987137</v>
      </c>
      <c r="H56" s="39">
        <f t="shared" si="37"/>
        <v>-58.20315957468334</v>
      </c>
      <c r="I56" s="39">
        <f t="shared" si="37"/>
        <v>10.507680823729032</v>
      </c>
      <c r="J56" s="39">
        <f t="shared" si="37"/>
        <v>-83.901197080165645</v>
      </c>
      <c r="K56" s="39">
        <f t="shared" si="37"/>
        <v>58.588542115747885</v>
      </c>
      <c r="L56" s="39">
        <f t="shared" si="37"/>
        <v>-97.399378706340769</v>
      </c>
      <c r="M56" s="39">
        <f t="shared" si="37"/>
        <v>40.459124107409508</v>
      </c>
      <c r="N56" s="39">
        <f t="shared" si="37"/>
        <v>-89.784951432851685</v>
      </c>
      <c r="O56" s="39" t="str">
        <f t="shared" si="37"/>
        <v>--</v>
      </c>
      <c r="P56" s="39">
        <f t="shared" si="32"/>
        <v>-70.385088466269281</v>
      </c>
      <c r="Q56" s="39">
        <f t="shared" si="33"/>
        <v>256.32587859424916</v>
      </c>
      <c r="R56" s="39">
        <f t="shared" si="34"/>
        <v>-81.78068681072358</v>
      </c>
      <c r="S56" s="39">
        <f t="shared" si="35"/>
        <v>5130.2657480314965</v>
      </c>
      <c r="T56" s="39">
        <f t="shared" si="36"/>
        <v>-84.678064340085996</v>
      </c>
      <c r="U56" s="39">
        <f t="shared" si="26"/>
        <v>-14.977189062388987</v>
      </c>
    </row>
    <row r="57" spans="1:21" x14ac:dyDescent="0.2">
      <c r="C57" s="38" t="s">
        <v>28</v>
      </c>
      <c r="D57" s="39" t="str">
        <f t="shared" ref="D57:O57" si="38">IFERROR(IF(C17=0,"--",(D17/C17)*100-100),"--")</f>
        <v>--</v>
      </c>
      <c r="E57" s="39" t="str">
        <f t="shared" si="38"/>
        <v>--</v>
      </c>
      <c r="F57" s="39" t="str">
        <f t="shared" si="38"/>
        <v>--</v>
      </c>
      <c r="G57" s="39" t="str">
        <f t="shared" si="38"/>
        <v>--</v>
      </c>
      <c r="H57" s="39" t="str">
        <f t="shared" si="38"/>
        <v>--</v>
      </c>
      <c r="I57" s="39" t="str">
        <f t="shared" si="38"/>
        <v>--</v>
      </c>
      <c r="J57" s="39">
        <f t="shared" si="38"/>
        <v>-100</v>
      </c>
      <c r="K57" s="39" t="str">
        <f t="shared" si="38"/>
        <v>--</v>
      </c>
      <c r="L57" s="39">
        <f t="shared" si="38"/>
        <v>-100</v>
      </c>
      <c r="M57" s="39" t="str">
        <f t="shared" si="38"/>
        <v>--</v>
      </c>
      <c r="N57" s="39" t="str">
        <f t="shared" si="38"/>
        <v>--</v>
      </c>
      <c r="O57" s="39" t="str">
        <f t="shared" si="38"/>
        <v>--</v>
      </c>
      <c r="P57" s="39" t="str">
        <f t="shared" si="32"/>
        <v>--</v>
      </c>
      <c r="Q57" s="39" t="str">
        <f t="shared" si="33"/>
        <v>--</v>
      </c>
      <c r="R57" s="39" t="str">
        <f t="shared" si="34"/>
        <v>--</v>
      </c>
      <c r="S57" s="39" t="str">
        <f t="shared" si="35"/>
        <v>--</v>
      </c>
      <c r="T57" s="39" t="str">
        <f t="shared" si="36"/>
        <v>--</v>
      </c>
      <c r="U57" s="39" t="str">
        <f t="shared" si="26"/>
        <v>--</v>
      </c>
    </row>
    <row r="58" spans="1:21" x14ac:dyDescent="0.2">
      <c r="C58" s="38" t="s">
        <v>28</v>
      </c>
      <c r="D58" s="39" t="str">
        <f t="shared" ref="D58:O58" si="39">IFERROR(IF(C18=0,"--",(D18/C18)*100-100),"--")</f>
        <v>--</v>
      </c>
      <c r="E58" s="39" t="str">
        <f t="shared" si="39"/>
        <v>--</v>
      </c>
      <c r="F58" s="39" t="str">
        <f t="shared" si="39"/>
        <v>--</v>
      </c>
      <c r="G58" s="39" t="str">
        <f t="shared" si="39"/>
        <v>--</v>
      </c>
      <c r="H58" s="39" t="str">
        <f t="shared" si="39"/>
        <v>--</v>
      </c>
      <c r="I58" s="39" t="str">
        <f t="shared" si="39"/>
        <v>--</v>
      </c>
      <c r="J58" s="39" t="str">
        <f t="shared" si="39"/>
        <v>--</v>
      </c>
      <c r="K58" s="39" t="str">
        <f t="shared" si="39"/>
        <v>--</v>
      </c>
      <c r="L58" s="39" t="str">
        <f t="shared" si="39"/>
        <v>--</v>
      </c>
      <c r="M58" s="39" t="str">
        <f t="shared" si="39"/>
        <v>--</v>
      </c>
      <c r="N58" s="39" t="str">
        <f t="shared" si="39"/>
        <v>--</v>
      </c>
      <c r="O58" s="39" t="str">
        <f t="shared" si="39"/>
        <v>--</v>
      </c>
      <c r="P58" s="39" t="str">
        <f t="shared" si="32"/>
        <v>--</v>
      </c>
      <c r="Q58" s="39" t="str">
        <f t="shared" si="33"/>
        <v>--</v>
      </c>
      <c r="R58" s="39" t="str">
        <f t="shared" si="34"/>
        <v>--</v>
      </c>
      <c r="S58" s="39" t="str">
        <f t="shared" si="35"/>
        <v>--</v>
      </c>
      <c r="T58" s="39" t="str">
        <f t="shared" si="36"/>
        <v>--</v>
      </c>
      <c r="U58" s="39" t="str">
        <f t="shared" si="26"/>
        <v>--</v>
      </c>
    </row>
    <row r="59" spans="1:21" x14ac:dyDescent="0.2">
      <c r="C59" s="38" t="s">
        <v>28</v>
      </c>
      <c r="D59" s="39" t="str">
        <f t="shared" ref="D59:O59" si="40">IFERROR(IF(C19=0,"--",(D19/C19)*100-100),"--")</f>
        <v>--</v>
      </c>
      <c r="E59" s="39" t="str">
        <f t="shared" si="40"/>
        <v>--</v>
      </c>
      <c r="F59" s="39" t="str">
        <f t="shared" si="40"/>
        <v>--</v>
      </c>
      <c r="G59" s="39" t="str">
        <f t="shared" si="40"/>
        <v>--</v>
      </c>
      <c r="H59" s="39" t="str">
        <f t="shared" si="40"/>
        <v>--</v>
      </c>
      <c r="I59" s="39" t="str">
        <f t="shared" si="40"/>
        <v>--</v>
      </c>
      <c r="J59" s="39" t="str">
        <f t="shared" si="40"/>
        <v>--</v>
      </c>
      <c r="K59" s="39" t="str">
        <f t="shared" si="40"/>
        <v>--</v>
      </c>
      <c r="L59" s="39" t="str">
        <f t="shared" si="40"/>
        <v>--</v>
      </c>
      <c r="M59" s="39" t="str">
        <f t="shared" si="40"/>
        <v>--</v>
      </c>
      <c r="N59" s="39" t="str">
        <f t="shared" si="40"/>
        <v>--</v>
      </c>
      <c r="O59" s="39" t="str">
        <f t="shared" si="40"/>
        <v>--</v>
      </c>
      <c r="P59" s="39" t="str">
        <f t="shared" si="32"/>
        <v>--</v>
      </c>
      <c r="Q59" s="39" t="str">
        <f t="shared" si="33"/>
        <v>--</v>
      </c>
      <c r="R59" s="39" t="str">
        <f t="shared" si="34"/>
        <v>--</v>
      </c>
      <c r="S59" s="39" t="str">
        <f t="shared" si="35"/>
        <v>--</v>
      </c>
      <c r="T59" s="39" t="str">
        <f t="shared" si="36"/>
        <v>--</v>
      </c>
      <c r="U59" s="39" t="str">
        <f t="shared" si="26"/>
        <v>--</v>
      </c>
    </row>
    <row r="60" spans="1:21" x14ac:dyDescent="0.2">
      <c r="C60" s="38" t="s">
        <v>28</v>
      </c>
      <c r="D60" s="39" t="str">
        <f t="shared" ref="D60:O60" si="41">IFERROR(IF(C20=0,"--",(D20/C20)*100-100),"--")</f>
        <v>--</v>
      </c>
      <c r="E60" s="39" t="str">
        <f t="shared" si="41"/>
        <v>--</v>
      </c>
      <c r="F60" s="39" t="str">
        <f t="shared" si="41"/>
        <v>--</v>
      </c>
      <c r="G60" s="39" t="str">
        <f t="shared" si="41"/>
        <v>--</v>
      </c>
      <c r="H60" s="39" t="str">
        <f t="shared" si="41"/>
        <v>--</v>
      </c>
      <c r="I60" s="39" t="str">
        <f t="shared" si="41"/>
        <v>--</v>
      </c>
      <c r="J60" s="39" t="str">
        <f t="shared" si="41"/>
        <v>--</v>
      </c>
      <c r="K60" s="39" t="str">
        <f t="shared" si="41"/>
        <v>--</v>
      </c>
      <c r="L60" s="39" t="str">
        <f t="shared" si="41"/>
        <v>--</v>
      </c>
      <c r="M60" s="39" t="str">
        <f t="shared" si="41"/>
        <v>--</v>
      </c>
      <c r="N60" s="39" t="str">
        <f t="shared" si="41"/>
        <v>--</v>
      </c>
      <c r="O60" s="39" t="str">
        <f t="shared" si="41"/>
        <v>--</v>
      </c>
      <c r="P60" s="39" t="str">
        <f t="shared" si="32"/>
        <v>--</v>
      </c>
      <c r="Q60" s="39" t="str">
        <f t="shared" si="33"/>
        <v>--</v>
      </c>
      <c r="R60" s="39" t="str">
        <f t="shared" si="34"/>
        <v>--</v>
      </c>
      <c r="S60" s="39" t="str">
        <f t="shared" si="35"/>
        <v>--</v>
      </c>
      <c r="T60" s="39" t="str">
        <f t="shared" si="36"/>
        <v>--</v>
      </c>
      <c r="U60" s="39" t="str">
        <f t="shared" si="26"/>
        <v>--</v>
      </c>
    </row>
    <row r="61" spans="1:21" x14ac:dyDescent="0.2">
      <c r="C61" s="38" t="s">
        <v>28</v>
      </c>
      <c r="D61" s="39" t="str">
        <f t="shared" ref="D61:O61" si="42">IFERROR(IF(C21=0,"--",(D21/C21)*100-100),"--")</f>
        <v>--</v>
      </c>
      <c r="E61" s="39" t="str">
        <f t="shared" si="42"/>
        <v>--</v>
      </c>
      <c r="F61" s="39" t="str">
        <f t="shared" si="42"/>
        <v>--</v>
      </c>
      <c r="G61" s="39" t="str">
        <f t="shared" si="42"/>
        <v>--</v>
      </c>
      <c r="H61" s="39" t="str">
        <f t="shared" si="42"/>
        <v>--</v>
      </c>
      <c r="I61" s="39" t="str">
        <f t="shared" si="42"/>
        <v>--</v>
      </c>
      <c r="J61" s="39" t="str">
        <f t="shared" si="42"/>
        <v>--</v>
      </c>
      <c r="K61" s="39" t="str">
        <f t="shared" si="42"/>
        <v>--</v>
      </c>
      <c r="L61" s="39" t="str">
        <f t="shared" si="42"/>
        <v>--</v>
      </c>
      <c r="M61" s="39" t="str">
        <f t="shared" si="42"/>
        <v>--</v>
      </c>
      <c r="N61" s="39" t="str">
        <f t="shared" si="42"/>
        <v>--</v>
      </c>
      <c r="O61" s="39" t="str">
        <f t="shared" si="42"/>
        <v>--</v>
      </c>
      <c r="P61" s="39" t="str">
        <f t="shared" si="32"/>
        <v>--</v>
      </c>
      <c r="Q61" s="39" t="str">
        <f t="shared" si="33"/>
        <v>--</v>
      </c>
      <c r="R61" s="39" t="str">
        <f t="shared" si="34"/>
        <v>--</v>
      </c>
      <c r="S61" s="39" t="str">
        <f t="shared" si="35"/>
        <v>--</v>
      </c>
      <c r="T61" s="39" t="str">
        <f t="shared" si="36"/>
        <v>--</v>
      </c>
      <c r="U61" s="39" t="str">
        <f t="shared" si="26"/>
        <v>--</v>
      </c>
    </row>
    <row r="62" spans="1:21" x14ac:dyDescent="0.2">
      <c r="C62" s="38" t="s">
        <v>28</v>
      </c>
      <c r="D62" s="39" t="str">
        <f t="shared" ref="D62:O62" si="43">IFERROR(IF(C22=0,"--",(D22/C22)*100-100),"--")</f>
        <v>--</v>
      </c>
      <c r="E62" s="39" t="str">
        <f t="shared" si="43"/>
        <v>--</v>
      </c>
      <c r="F62" s="39" t="str">
        <f t="shared" si="43"/>
        <v>--</v>
      </c>
      <c r="G62" s="39" t="str">
        <f t="shared" si="43"/>
        <v>--</v>
      </c>
      <c r="H62" s="39" t="str">
        <f t="shared" si="43"/>
        <v>--</v>
      </c>
      <c r="I62" s="39" t="str">
        <f t="shared" si="43"/>
        <v>--</v>
      </c>
      <c r="J62" s="39" t="str">
        <f t="shared" si="43"/>
        <v>--</v>
      </c>
      <c r="K62" s="39" t="str">
        <f t="shared" si="43"/>
        <v>--</v>
      </c>
      <c r="L62" s="39" t="str">
        <f t="shared" si="43"/>
        <v>--</v>
      </c>
      <c r="M62" s="39" t="str">
        <f t="shared" si="43"/>
        <v>--</v>
      </c>
      <c r="N62" s="39" t="str">
        <f t="shared" si="43"/>
        <v>--</v>
      </c>
      <c r="O62" s="39" t="str">
        <f t="shared" si="43"/>
        <v>--</v>
      </c>
      <c r="P62" s="39" t="str">
        <f t="shared" si="32"/>
        <v>--</v>
      </c>
      <c r="Q62" s="39" t="str">
        <f t="shared" si="33"/>
        <v>--</v>
      </c>
      <c r="R62" s="39" t="str">
        <f t="shared" si="34"/>
        <v>--</v>
      </c>
      <c r="S62" s="39" t="str">
        <f t="shared" si="35"/>
        <v>--</v>
      </c>
      <c r="T62" s="39" t="str">
        <f t="shared" si="36"/>
        <v>--</v>
      </c>
      <c r="U62" s="39" t="str">
        <f t="shared" si="26"/>
        <v>--</v>
      </c>
    </row>
    <row r="63" spans="1:21" x14ac:dyDescent="0.2">
      <c r="C63" s="38" t="s">
        <v>28</v>
      </c>
      <c r="D63" s="39" t="str">
        <f t="shared" ref="D63:O63" si="44">IFERROR(IF(C23=0,"--",(D23/C23)*100-100),"--")</f>
        <v>--</v>
      </c>
      <c r="E63" s="39" t="str">
        <f t="shared" si="44"/>
        <v>--</v>
      </c>
      <c r="F63" s="39" t="str">
        <f t="shared" si="44"/>
        <v>--</v>
      </c>
      <c r="G63" s="39" t="str">
        <f t="shared" si="44"/>
        <v>--</v>
      </c>
      <c r="H63" s="39" t="str">
        <f t="shared" si="44"/>
        <v>--</v>
      </c>
      <c r="I63" s="39" t="str">
        <f t="shared" si="44"/>
        <v>--</v>
      </c>
      <c r="J63" s="39">
        <f t="shared" si="44"/>
        <v>-100</v>
      </c>
      <c r="K63" s="39" t="str">
        <f t="shared" si="44"/>
        <v>--</v>
      </c>
      <c r="L63" s="39">
        <f t="shared" si="44"/>
        <v>-100</v>
      </c>
      <c r="M63" s="39" t="str">
        <f t="shared" si="44"/>
        <v>--</v>
      </c>
      <c r="N63" s="39" t="str">
        <f t="shared" si="44"/>
        <v>--</v>
      </c>
      <c r="O63" s="39" t="str">
        <f t="shared" si="44"/>
        <v>--</v>
      </c>
      <c r="P63" s="39" t="str">
        <f t="shared" si="32"/>
        <v>--</v>
      </c>
      <c r="Q63" s="39" t="str">
        <f t="shared" si="33"/>
        <v>--</v>
      </c>
      <c r="R63" s="39" t="str">
        <f t="shared" si="34"/>
        <v>--</v>
      </c>
      <c r="S63" s="39" t="str">
        <f t="shared" si="35"/>
        <v>--</v>
      </c>
      <c r="T63" s="39" t="str">
        <f t="shared" si="36"/>
        <v>--</v>
      </c>
      <c r="U63" s="39" t="str">
        <f t="shared" si="26"/>
        <v>--</v>
      </c>
    </row>
    <row r="64" spans="1:21" x14ac:dyDescent="0.2">
      <c r="A64" s="105"/>
      <c r="B64" s="35" t="s">
        <v>79</v>
      </c>
      <c r="C64" s="38" t="s">
        <v>28</v>
      </c>
      <c r="D64" s="39">
        <f t="shared" ref="D64:O64" si="45">IFERROR(IF(C24=0,"--",(D24/C24)*100-100),"--")</f>
        <v>425.02061439030763</v>
      </c>
      <c r="E64" s="39">
        <f t="shared" si="45"/>
        <v>-22.982468692863563</v>
      </c>
      <c r="F64" s="39">
        <f t="shared" si="45"/>
        <v>4.5879239062190891</v>
      </c>
      <c r="G64" s="39">
        <f t="shared" si="45"/>
        <v>-2.9552844876664608</v>
      </c>
      <c r="H64" s="39">
        <f t="shared" si="45"/>
        <v>-36.239244592096931</v>
      </c>
      <c r="I64" s="39">
        <f t="shared" si="45"/>
        <v>-26.936781487013903</v>
      </c>
      <c r="J64" s="39">
        <f t="shared" si="45"/>
        <v>-50.373392357891056</v>
      </c>
      <c r="K64" s="39">
        <f t="shared" si="45"/>
        <v>-24.602113091502318</v>
      </c>
      <c r="L64" s="39">
        <f t="shared" si="45"/>
        <v>1.5180657984490864</v>
      </c>
      <c r="M64" s="39">
        <f t="shared" si="45"/>
        <v>9.1802713123548756</v>
      </c>
      <c r="N64" s="39">
        <f t="shared" si="45"/>
        <v>-18.849070476337332</v>
      </c>
      <c r="O64" s="39">
        <f t="shared" si="45"/>
        <v>-50.748837826574523</v>
      </c>
      <c r="P64" s="39">
        <f t="shared" ref="P64:P66" si="46">IF(N24=0,"--",(P24/N24)*100-100)</f>
        <v>-34.055852039421225</v>
      </c>
      <c r="Q64" s="39">
        <f t="shared" ref="Q64:R66" si="47">IF(P24=0,"--",(Q24/P24)*100-100)</f>
        <v>-23.286436612113818</v>
      </c>
      <c r="R64" s="39">
        <f t="shared" si="47"/>
        <v>-16.910438481671576</v>
      </c>
      <c r="S64" s="39">
        <f t="shared" ref="S64:T66" si="48">IF(R24=0,"--",(S24/R24)*100-100)</f>
        <v>-17.235447180662518</v>
      </c>
      <c r="T64" s="39">
        <f t="shared" si="48"/>
        <v>-2.2777408297622799</v>
      </c>
      <c r="U64" s="39">
        <f t="shared" si="26"/>
        <v>-6.9814674733161439</v>
      </c>
    </row>
    <row r="65" spans="1:21" x14ac:dyDescent="0.2">
      <c r="A65" s="105"/>
      <c r="B65" s="35" t="s">
        <v>80</v>
      </c>
      <c r="C65" s="38" t="s">
        <v>28</v>
      </c>
      <c r="D65" s="39">
        <f t="shared" ref="D65:O65" si="49">IFERROR(IF(C25=0,"--",(D25/C25)*100-100),"--")</f>
        <v>367.27713134347243</v>
      </c>
      <c r="E65" s="39">
        <f t="shared" si="49"/>
        <v>-26.196236744233858</v>
      </c>
      <c r="F65" s="39">
        <f t="shared" si="49"/>
        <v>-25.221883847485245</v>
      </c>
      <c r="G65" s="39">
        <f t="shared" si="49"/>
        <v>52.912855227854692</v>
      </c>
      <c r="H65" s="39">
        <f t="shared" si="49"/>
        <v>-42.343888906984638</v>
      </c>
      <c r="I65" s="39">
        <f t="shared" si="49"/>
        <v>-7.0465857296995011</v>
      </c>
      <c r="J65" s="39">
        <f t="shared" si="49"/>
        <v>-4.2918231984796904</v>
      </c>
      <c r="K65" s="39">
        <f t="shared" si="49"/>
        <v>-21.468275606482877</v>
      </c>
      <c r="L65" s="39">
        <f t="shared" si="49"/>
        <v>20.808257391598971</v>
      </c>
      <c r="M65" s="39">
        <f t="shared" si="49"/>
        <v>-8.4497713152428986</v>
      </c>
      <c r="N65" s="39">
        <f t="shared" si="49"/>
        <v>-22.761668273088944</v>
      </c>
      <c r="O65" s="39">
        <f t="shared" si="49"/>
        <v>-36.45913759708472</v>
      </c>
      <c r="P65" s="39">
        <f t="shared" si="46"/>
        <v>-17.548029509678969</v>
      </c>
      <c r="Q65" s="39">
        <f t="shared" si="47"/>
        <v>-5.0265565527158316</v>
      </c>
      <c r="R65" s="39">
        <f t="shared" si="47"/>
        <v>49.134173877430101</v>
      </c>
      <c r="S65" s="39">
        <f t="shared" si="48"/>
        <v>10.563331186890593</v>
      </c>
      <c r="T65" s="39">
        <f t="shared" si="48"/>
        <v>-12.108307998201369</v>
      </c>
      <c r="U65" s="39">
        <f t="shared" si="26"/>
        <v>2.0772108826258631</v>
      </c>
    </row>
    <row r="66" spans="1:21" x14ac:dyDescent="0.2">
      <c r="A66" s="105"/>
      <c r="B66" s="35" t="s">
        <v>81</v>
      </c>
      <c r="C66" s="38" t="s">
        <v>28</v>
      </c>
      <c r="D66" s="39">
        <f t="shared" ref="D66:O66" si="50">IFERROR(IF(C26=0,"--",(D26/C26)*100-100),"--")</f>
        <v>417.42911542822776</v>
      </c>
      <c r="E66" s="39">
        <f t="shared" si="50"/>
        <v>-23.364028617079896</v>
      </c>
      <c r="F66" s="39">
        <f t="shared" si="50"/>
        <v>1.1795028424571967</v>
      </c>
      <c r="G66" s="39">
        <f t="shared" si="50"/>
        <v>1.7657835004000617</v>
      </c>
      <c r="H66" s="39">
        <f t="shared" si="50"/>
        <v>-37.014381874873933</v>
      </c>
      <c r="I66" s="39">
        <f t="shared" si="50"/>
        <v>-24.624922882270795</v>
      </c>
      <c r="J66" s="39">
        <f t="shared" si="50"/>
        <v>-43.768176004682246</v>
      </c>
      <c r="K66" s="39">
        <f t="shared" si="50"/>
        <v>-23.8375679522903</v>
      </c>
      <c r="L66" s="39">
        <f t="shared" si="50"/>
        <v>6.3705880076104364</v>
      </c>
      <c r="M66" s="39">
        <f t="shared" si="50"/>
        <v>4.1434167275156568</v>
      </c>
      <c r="N66" s="39">
        <f t="shared" si="50"/>
        <v>-19.831720498117363</v>
      </c>
      <c r="O66" s="39">
        <f t="shared" si="50"/>
        <v>-47.291139482838787</v>
      </c>
      <c r="P66" s="39">
        <f t="shared" si="46"/>
        <v>-30.061431603506222</v>
      </c>
      <c r="Q66" s="39">
        <f t="shared" si="47"/>
        <v>-18.0775343920035</v>
      </c>
      <c r="R66" s="39">
        <f t="shared" si="47"/>
        <v>4.931181658694598</v>
      </c>
      <c r="S66" s="39">
        <f t="shared" si="48"/>
        <v>-4.1693532930141259</v>
      </c>
      <c r="T66" s="39">
        <f t="shared" si="48"/>
        <v>-7.6086997340844391</v>
      </c>
      <c r="U66" s="39">
        <f t="shared" si="26"/>
        <v>-4.3562789111830256</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25" zoomScale="55" zoomScaleNormal="55" workbookViewId="0">
      <selection activeCell="U67" sqref="U67"/>
    </sheetView>
  </sheetViews>
  <sheetFormatPr baseColWidth="10" defaultColWidth="10.85546875" defaultRowHeight="12.75" x14ac:dyDescent="0.2"/>
  <cols>
    <col min="1" max="1" width="10.85546875" style="1"/>
    <col min="2" max="2" width="16.42578125" style="1" customWidth="1"/>
    <col min="3" max="3" width="11.7109375" style="1" bestFit="1" customWidth="1"/>
    <col min="4" max="4" width="12.7109375" style="1" bestFit="1" customWidth="1"/>
    <col min="5" max="5" width="12" style="1" bestFit="1" customWidth="1"/>
    <col min="6" max="6" width="12.42578125" style="1" bestFit="1" customWidth="1"/>
    <col min="7" max="7" width="12.7109375" style="1" bestFit="1" customWidth="1"/>
    <col min="8" max="8" width="13" style="1" bestFit="1" customWidth="1"/>
    <col min="9" max="10" width="13.42578125" style="1" bestFit="1" customWidth="1"/>
    <col min="11" max="11" width="12" style="1" bestFit="1" customWidth="1"/>
    <col min="12" max="15" width="11.85546875" style="1" customWidth="1"/>
    <col min="16" max="16" width="17.28515625" style="1" customWidth="1"/>
    <col min="17" max="20" width="11.85546875" style="1" customWidth="1"/>
    <col min="21" max="21" width="13.42578125" style="1" bestFit="1" customWidth="1"/>
    <col min="22" max="16384" width="10.85546875" style="1"/>
  </cols>
  <sheetData>
    <row r="1" spans="1:21" x14ac:dyDescent="0.2">
      <c r="A1" s="5" t="s">
        <v>75</v>
      </c>
    </row>
    <row r="2" spans="1:21" x14ac:dyDescent="0.2">
      <c r="B2" s="110"/>
      <c r="C2" s="201" t="s">
        <v>60</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787</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128</v>
      </c>
      <c r="D5" s="209"/>
      <c r="E5" s="209"/>
      <c r="F5" s="209"/>
      <c r="G5" s="209"/>
      <c r="H5" s="209"/>
      <c r="I5" s="209"/>
      <c r="J5" s="209"/>
      <c r="K5" s="209"/>
      <c r="L5" s="209"/>
      <c r="M5" s="209"/>
      <c r="N5" s="209"/>
      <c r="O5" s="209"/>
      <c r="P5" s="209"/>
      <c r="Q5" s="209"/>
      <c r="R5" s="209"/>
      <c r="S5" s="209"/>
      <c r="T5" s="209"/>
      <c r="U5" s="209"/>
    </row>
    <row r="6" spans="1:21" ht="13.5" thickTop="1" x14ac:dyDescent="0.2">
      <c r="A6" s="109"/>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41</v>
      </c>
      <c r="C9" s="112">
        <v>160.03221149999999</v>
      </c>
      <c r="D9" s="112">
        <v>609.46747449999998</v>
      </c>
      <c r="E9" s="112">
        <v>523.79818750000004</v>
      </c>
      <c r="F9" s="112">
        <v>945.63661999999999</v>
      </c>
      <c r="G9" s="112">
        <v>2520.5372714999999</v>
      </c>
      <c r="H9" s="112">
        <v>6459.4953619999997</v>
      </c>
      <c r="I9" s="112">
        <v>4717.8782204999998</v>
      </c>
      <c r="J9" s="112">
        <v>5911.8511239999998</v>
      </c>
      <c r="K9" s="112">
        <v>6210.1411744999996</v>
      </c>
      <c r="L9" s="168">
        <v>13289.245605</v>
      </c>
      <c r="M9" s="168">
        <v>16060.261199</v>
      </c>
      <c r="N9" s="15">
        <v>20052.970482000001</v>
      </c>
      <c r="O9" s="15">
        <v>39985.516994000005</v>
      </c>
      <c r="P9" s="15">
        <v>40252.250626000001</v>
      </c>
      <c r="Q9" s="15">
        <v>71880.304734000005</v>
      </c>
      <c r="R9" s="166">
        <v>40304.534053000003</v>
      </c>
      <c r="S9" s="166">
        <v>47008.188928000003</v>
      </c>
      <c r="T9" s="166">
        <v>42682.604616999997</v>
      </c>
      <c r="U9" s="112">
        <f>(SUM(C9:N9)+P9+Q9+R10)</f>
        <v>196394.62219600001</v>
      </c>
    </row>
    <row r="10" spans="1:21" x14ac:dyDescent="0.2">
      <c r="B10" s="1" t="s">
        <v>758</v>
      </c>
      <c r="C10" s="112">
        <v>12.6545995</v>
      </c>
      <c r="D10" s="112">
        <v>177.10168300000001</v>
      </c>
      <c r="E10" s="112">
        <v>160.21988400000001</v>
      </c>
      <c r="F10" s="112">
        <v>231.70451199999999</v>
      </c>
      <c r="G10" s="112">
        <v>581.91975400000001</v>
      </c>
      <c r="H10" s="112">
        <v>1274.6409679999999</v>
      </c>
      <c r="I10" s="112">
        <v>1021.743745</v>
      </c>
      <c r="J10" s="112">
        <v>1608.848446</v>
      </c>
      <c r="K10" s="112">
        <v>2174.8735944999999</v>
      </c>
      <c r="L10" s="168">
        <v>3246.7437319999999</v>
      </c>
      <c r="M10" s="168">
        <v>4326.6814629999999</v>
      </c>
      <c r="N10" s="15">
        <v>4659.2904600000002</v>
      </c>
      <c r="O10" s="15">
        <v>4458.7604490000003</v>
      </c>
      <c r="P10" s="15">
        <v>4474.0477069999997</v>
      </c>
      <c r="Q10" s="15">
        <v>5271.4493309999998</v>
      </c>
      <c r="R10" s="166">
        <v>6800.7519039999997</v>
      </c>
      <c r="S10" s="166">
        <v>10504.651255999999</v>
      </c>
      <c r="T10" s="166">
        <v>9437.0697240000009</v>
      </c>
      <c r="U10" s="112">
        <f t="shared" ref="U10:U24" si="0">(SUM(C10:N10)+P10+Q10+R11)</f>
        <v>29261.806028999996</v>
      </c>
    </row>
    <row r="11" spans="1:21" x14ac:dyDescent="0.2">
      <c r="B11" s="1" t="s">
        <v>25</v>
      </c>
      <c r="C11" s="112">
        <v>0.14017250000000001</v>
      </c>
      <c r="D11" s="112">
        <v>0.58977449999999998</v>
      </c>
      <c r="E11" s="112">
        <v>0.84870849999999998</v>
      </c>
      <c r="F11" s="112">
        <v>0.62247649999999999</v>
      </c>
      <c r="G11" s="112">
        <v>2.311842</v>
      </c>
      <c r="H11" s="112">
        <v>35.427847999999997</v>
      </c>
      <c r="I11" s="112">
        <v>143.30744000000001</v>
      </c>
      <c r="J11" s="112">
        <v>718.52808500000003</v>
      </c>
      <c r="K11" s="112">
        <v>2070.0137924999999</v>
      </c>
      <c r="L11" s="168">
        <v>345.361289</v>
      </c>
      <c r="M11" s="168">
        <v>636.40818400000001</v>
      </c>
      <c r="N11" s="15">
        <v>402.29760800000003</v>
      </c>
      <c r="O11" s="15">
        <v>194.485187</v>
      </c>
      <c r="P11" s="15">
        <v>205.08394999999999</v>
      </c>
      <c r="Q11" s="15">
        <v>52.373055999999998</v>
      </c>
      <c r="R11" s="166">
        <v>39.886150000000001</v>
      </c>
      <c r="S11" s="166">
        <v>30.148558000000001</v>
      </c>
      <c r="T11" s="166">
        <v>24.8047</v>
      </c>
      <c r="U11" s="112">
        <f t="shared" si="0"/>
        <v>9912.5286715000002</v>
      </c>
    </row>
    <row r="12" spans="1:21" x14ac:dyDescent="0.2">
      <c r="B12" s="1" t="s">
        <v>38</v>
      </c>
      <c r="C12" s="112">
        <v>9.3529479999999996</v>
      </c>
      <c r="D12" s="112">
        <v>194.6429325</v>
      </c>
      <c r="E12" s="112">
        <v>261.64326399999999</v>
      </c>
      <c r="F12" s="112">
        <v>363.51538900000003</v>
      </c>
      <c r="G12" s="112">
        <v>810.93217800000002</v>
      </c>
      <c r="H12" s="112">
        <v>2002.3102249999999</v>
      </c>
      <c r="I12" s="112">
        <v>1489.9722380000001</v>
      </c>
      <c r="J12" s="112">
        <v>1689.9036134999999</v>
      </c>
      <c r="K12" s="112">
        <v>1939.0774240000001</v>
      </c>
      <c r="L12" s="168">
        <v>3850.1511340000002</v>
      </c>
      <c r="M12" s="168">
        <v>4452.370852</v>
      </c>
      <c r="N12" s="15">
        <v>4369.9134450000001</v>
      </c>
      <c r="O12" s="15">
        <v>4216.0731150000001</v>
      </c>
      <c r="P12" s="15">
        <v>4233.4626609999996</v>
      </c>
      <c r="Q12" s="15">
        <v>4992.6060790000001</v>
      </c>
      <c r="R12" s="166">
        <v>5299.2144449999996</v>
      </c>
      <c r="S12" s="166">
        <v>7439.9212870000001</v>
      </c>
      <c r="T12" s="166">
        <v>5594.3090110000003</v>
      </c>
      <c r="U12" s="112">
        <f t="shared" si="0"/>
        <v>31989.926994000001</v>
      </c>
    </row>
    <row r="13" spans="1:21" x14ac:dyDescent="0.2">
      <c r="B13" s="1" t="s">
        <v>36</v>
      </c>
      <c r="C13" s="112">
        <v>3.2863125000000002</v>
      </c>
      <c r="D13" s="112">
        <v>43.295279000000001</v>
      </c>
      <c r="E13" s="112">
        <v>25.661771000000002</v>
      </c>
      <c r="F13" s="112">
        <v>33.961250999999997</v>
      </c>
      <c r="G13" s="112">
        <v>209.0564775</v>
      </c>
      <c r="H13" s="112">
        <v>739.15782000000002</v>
      </c>
      <c r="I13" s="112">
        <v>658.55670350000003</v>
      </c>
      <c r="J13" s="112">
        <v>1036.2459255000001</v>
      </c>
      <c r="K13" s="112">
        <v>1926.5355959999999</v>
      </c>
      <c r="L13" s="168">
        <v>4303.9928019999998</v>
      </c>
      <c r="M13" s="168">
        <v>8374.2212739999995</v>
      </c>
      <c r="N13" s="15">
        <v>6394.8835360000003</v>
      </c>
      <c r="O13" s="15">
        <v>2651.8213289999999</v>
      </c>
      <c r="P13" s="15">
        <v>2669.6420579999999</v>
      </c>
      <c r="Q13" s="15">
        <v>1287.9671149999999</v>
      </c>
      <c r="R13" s="166">
        <v>1330.0726110000001</v>
      </c>
      <c r="S13" s="166">
        <v>1069.4327370000001</v>
      </c>
      <c r="T13" s="166">
        <v>1087.005326</v>
      </c>
      <c r="U13" s="112">
        <f t="shared" si="0"/>
        <v>32432.830811000003</v>
      </c>
    </row>
    <row r="14" spans="1:21" x14ac:dyDescent="0.2">
      <c r="B14" s="1" t="s">
        <v>34</v>
      </c>
      <c r="C14" s="112">
        <v>17.355049000000001</v>
      </c>
      <c r="D14" s="112">
        <v>226.55879899999999</v>
      </c>
      <c r="E14" s="112">
        <v>202.7967865</v>
      </c>
      <c r="F14" s="112">
        <v>252.070076</v>
      </c>
      <c r="G14" s="112">
        <v>482.44920100000002</v>
      </c>
      <c r="H14" s="112">
        <v>1694.9813469999999</v>
      </c>
      <c r="I14" s="112">
        <v>1074.6760325</v>
      </c>
      <c r="J14" s="112">
        <v>878.11211100000003</v>
      </c>
      <c r="K14" s="112">
        <v>779.7330475</v>
      </c>
      <c r="L14" s="168">
        <v>1475.243637</v>
      </c>
      <c r="M14" s="168">
        <v>2856.0826139999999</v>
      </c>
      <c r="N14" s="15">
        <v>4429.0394550000001</v>
      </c>
      <c r="O14" s="15">
        <v>3366.7435559999999</v>
      </c>
      <c r="P14" s="15">
        <v>3408.0451990000001</v>
      </c>
      <c r="Q14" s="15">
        <v>4059.5104059999999</v>
      </c>
      <c r="R14" s="166">
        <v>4726.3668900000002</v>
      </c>
      <c r="S14" s="166">
        <v>4298.6198949999998</v>
      </c>
      <c r="T14" s="166">
        <v>3233.8768679999998</v>
      </c>
      <c r="U14" s="112">
        <f t="shared" si="0"/>
        <v>22044.228834500005</v>
      </c>
    </row>
    <row r="15" spans="1:21" x14ac:dyDescent="0.2">
      <c r="B15" s="1" t="s">
        <v>44</v>
      </c>
      <c r="C15" s="112">
        <v>2.0362999999999999E-2</v>
      </c>
      <c r="D15" s="112">
        <v>0.54024150000000004</v>
      </c>
      <c r="E15" s="112">
        <v>0.78063700000000003</v>
      </c>
      <c r="F15" s="112">
        <v>7.7860149999999999</v>
      </c>
      <c r="G15" s="112">
        <v>18.775995999999999</v>
      </c>
      <c r="H15" s="112">
        <v>32.825589000000001</v>
      </c>
      <c r="I15" s="112">
        <v>20.372999499999999</v>
      </c>
      <c r="J15" s="112">
        <v>22.030124000000001</v>
      </c>
      <c r="K15" s="112">
        <v>18.245003000000001</v>
      </c>
      <c r="L15" s="168">
        <v>36.354222999999998</v>
      </c>
      <c r="M15" s="168">
        <v>71.404976000000005</v>
      </c>
      <c r="N15" s="15">
        <v>85.738866999999999</v>
      </c>
      <c r="O15" s="15">
        <v>148.25016600000001</v>
      </c>
      <c r="P15" s="15">
        <v>159.29389</v>
      </c>
      <c r="Q15" s="15">
        <v>197.739957</v>
      </c>
      <c r="R15" s="166">
        <v>207.575074</v>
      </c>
      <c r="S15" s="166">
        <v>234.88457099999999</v>
      </c>
      <c r="T15" s="166">
        <v>242.867785</v>
      </c>
      <c r="U15" s="112">
        <f t="shared" si="0"/>
        <v>2008.8335590000002</v>
      </c>
    </row>
    <row r="16" spans="1:21" x14ac:dyDescent="0.2">
      <c r="A16" s="1" t="s">
        <v>127</v>
      </c>
      <c r="B16" s="1" t="s">
        <v>792</v>
      </c>
      <c r="C16" s="112">
        <v>0.75026499999999996</v>
      </c>
      <c r="D16" s="112">
        <v>5.5032439999999996</v>
      </c>
      <c r="E16" s="112">
        <v>7.774762</v>
      </c>
      <c r="F16" s="112">
        <v>20.027795000000001</v>
      </c>
      <c r="G16" s="112">
        <v>67.555068000000006</v>
      </c>
      <c r="H16" s="112">
        <v>83.075339</v>
      </c>
      <c r="I16" s="112">
        <v>182.45909800000001</v>
      </c>
      <c r="J16" s="112">
        <v>275.58568700000001</v>
      </c>
      <c r="K16" s="112">
        <v>223.386438</v>
      </c>
      <c r="L16" s="168">
        <v>353.76457599999998</v>
      </c>
      <c r="M16" s="168">
        <v>595.69529899999998</v>
      </c>
      <c r="N16" s="15">
        <v>912.70231799999999</v>
      </c>
      <c r="O16" s="180" t="s">
        <v>28</v>
      </c>
      <c r="P16" s="15">
        <v>998.534402</v>
      </c>
      <c r="Q16" s="15">
        <v>1136.5714330000001</v>
      </c>
      <c r="R16" s="166">
        <v>1336.9246780000001</v>
      </c>
      <c r="S16" s="166">
        <v>1554.541592</v>
      </c>
      <c r="T16" s="166">
        <v>1402.4093379999999</v>
      </c>
      <c r="U16" s="112">
        <f t="shared" si="0"/>
        <v>4886.6058919999996</v>
      </c>
    </row>
    <row r="17" spans="1:21" x14ac:dyDescent="0.2">
      <c r="B17" s="1" t="s">
        <v>793</v>
      </c>
      <c r="C17" s="112">
        <v>0</v>
      </c>
      <c r="D17" s="112">
        <v>0</v>
      </c>
      <c r="E17" s="112">
        <v>2E-3</v>
      </c>
      <c r="F17" s="112">
        <v>1.207E-3</v>
      </c>
      <c r="G17" s="112">
        <v>7.7835200000000002</v>
      </c>
      <c r="H17" s="112">
        <v>19.828016000000002</v>
      </c>
      <c r="I17" s="112">
        <v>59.212778999999998</v>
      </c>
      <c r="J17" s="112">
        <v>98.790368999999998</v>
      </c>
      <c r="K17" s="112">
        <v>12.159252</v>
      </c>
      <c r="L17" s="168">
        <v>7.235506</v>
      </c>
      <c r="M17" s="168">
        <v>1.217368</v>
      </c>
      <c r="N17" s="15">
        <v>5.0150969999999999</v>
      </c>
      <c r="O17" s="180" t="s">
        <v>28</v>
      </c>
      <c r="P17" s="15">
        <v>20.043455999999999</v>
      </c>
      <c r="Q17" s="15">
        <v>11.55195</v>
      </c>
      <c r="R17" s="166">
        <v>23.220168000000001</v>
      </c>
      <c r="S17" s="166">
        <v>2.845612</v>
      </c>
      <c r="T17" s="166">
        <v>8.5935170000000003</v>
      </c>
      <c r="U17" s="112">
        <f t="shared" si="0"/>
        <v>244.30559799999997</v>
      </c>
    </row>
    <row r="18" spans="1:21" x14ac:dyDescent="0.2">
      <c r="B18" s="1" t="s">
        <v>794</v>
      </c>
      <c r="C18" s="112">
        <v>1.924E-2</v>
      </c>
      <c r="D18" s="112">
        <v>6.8040000000000002E-3</v>
      </c>
      <c r="E18" s="112">
        <v>1.0399999999999999E-4</v>
      </c>
      <c r="F18" s="112">
        <v>0</v>
      </c>
      <c r="G18" s="112">
        <v>2.4650000000000002E-3</v>
      </c>
      <c r="H18" s="112">
        <v>1.0000000000000001E-5</v>
      </c>
      <c r="I18" s="112">
        <v>5.8510000000000003E-3</v>
      </c>
      <c r="J18" s="112">
        <v>1.2794E-2</v>
      </c>
      <c r="K18" s="112">
        <v>1.0429000000000001E-2</v>
      </c>
      <c r="L18" s="168">
        <v>0.45921899999999999</v>
      </c>
      <c r="M18" s="168">
        <v>0.36015000000000003</v>
      </c>
      <c r="N18" s="15">
        <v>0.55672900000000003</v>
      </c>
      <c r="O18" s="180" t="s">
        <v>28</v>
      </c>
      <c r="P18" s="15">
        <v>6.4204999999999998E-2</v>
      </c>
      <c r="Q18" s="15">
        <v>0.49451600000000001</v>
      </c>
      <c r="R18" s="166">
        <v>1.4650780000000001</v>
      </c>
      <c r="S18" s="166">
        <v>9.2605039999999992</v>
      </c>
      <c r="T18" s="166">
        <v>35.295701999999999</v>
      </c>
      <c r="U18" s="112">
        <f t="shared" si="0"/>
        <v>43.036687000000001</v>
      </c>
    </row>
    <row r="19" spans="1:21" x14ac:dyDescent="0.2">
      <c r="B19" s="1" t="s">
        <v>795</v>
      </c>
      <c r="C19" s="112">
        <v>0</v>
      </c>
      <c r="D19" s="112">
        <v>0</v>
      </c>
      <c r="E19" s="112">
        <v>4.8430000000000001E-3</v>
      </c>
      <c r="F19" s="112">
        <v>0</v>
      </c>
      <c r="G19" s="112">
        <v>1.2E-2</v>
      </c>
      <c r="H19" s="112">
        <v>3.6742999999999998E-2</v>
      </c>
      <c r="I19" s="112">
        <v>8.8281999999999999E-2</v>
      </c>
      <c r="J19" s="112">
        <v>0.290794</v>
      </c>
      <c r="K19" s="112">
        <v>0.24274699999999999</v>
      </c>
      <c r="L19" s="168">
        <v>0.54137500000000005</v>
      </c>
      <c r="M19" s="168">
        <v>0.23777400000000001</v>
      </c>
      <c r="N19" s="15">
        <v>0.715812</v>
      </c>
      <c r="O19" s="180" t="s">
        <v>28</v>
      </c>
      <c r="P19" s="15">
        <v>0.67212099999999997</v>
      </c>
      <c r="Q19" s="15">
        <v>1.0250589999999999</v>
      </c>
      <c r="R19" s="166">
        <v>41.044170999999999</v>
      </c>
      <c r="S19" s="166">
        <v>23.378551999999999</v>
      </c>
      <c r="T19" s="166">
        <v>3.9505569999999999</v>
      </c>
      <c r="U19" s="112">
        <f t="shared" si="0"/>
        <v>104.992992</v>
      </c>
    </row>
    <row r="20" spans="1:21" x14ac:dyDescent="0.2">
      <c r="B20" s="1" t="s">
        <v>796</v>
      </c>
      <c r="C20" s="112">
        <v>0</v>
      </c>
      <c r="D20" s="112">
        <v>0</v>
      </c>
      <c r="E20" s="112">
        <v>0</v>
      </c>
      <c r="F20" s="112">
        <v>6.7790000000000003E-3</v>
      </c>
      <c r="G20" s="112">
        <v>0.26312099999999999</v>
      </c>
      <c r="H20" s="112">
        <v>0.141869</v>
      </c>
      <c r="I20" s="112">
        <v>9.2990000000000003E-2</v>
      </c>
      <c r="J20" s="112">
        <v>0.34033099999999999</v>
      </c>
      <c r="K20" s="112">
        <v>0.35683799999999999</v>
      </c>
      <c r="L20" s="168">
        <v>0.280858</v>
      </c>
      <c r="M20" s="168">
        <v>0.66766999999999999</v>
      </c>
      <c r="N20" s="15">
        <v>1.434366</v>
      </c>
      <c r="O20" s="180" t="s">
        <v>28</v>
      </c>
      <c r="P20" s="15">
        <v>0.55105800000000005</v>
      </c>
      <c r="Q20" s="15">
        <v>1.64316</v>
      </c>
      <c r="R20" s="166">
        <v>101.12544200000001</v>
      </c>
      <c r="S20" s="166">
        <v>161.58473799999999</v>
      </c>
      <c r="T20" s="166">
        <v>18.015236000000002</v>
      </c>
      <c r="U20" s="112">
        <f t="shared" si="0"/>
        <v>8.495412</v>
      </c>
    </row>
    <row r="21" spans="1:21" x14ac:dyDescent="0.2">
      <c r="B21" s="1" t="s">
        <v>797</v>
      </c>
      <c r="C21" s="112">
        <v>1.7979999999999999E-2</v>
      </c>
      <c r="D21" s="112">
        <v>0</v>
      </c>
      <c r="E21" s="112">
        <v>0</v>
      </c>
      <c r="F21" s="112">
        <v>1.22E-4</v>
      </c>
      <c r="G21" s="112">
        <v>0</v>
      </c>
      <c r="H21" s="112">
        <v>3.0946000000000001E-2</v>
      </c>
      <c r="I21" s="112">
        <v>5.7364999999999999E-2</v>
      </c>
      <c r="J21" s="112">
        <v>0.73900399999999999</v>
      </c>
      <c r="K21" s="112">
        <v>0.54295099999999996</v>
      </c>
      <c r="L21" s="168">
        <v>0.51473599999999997</v>
      </c>
      <c r="M21" s="168">
        <v>0.72112100000000001</v>
      </c>
      <c r="N21" s="15">
        <v>1.1303859999999999</v>
      </c>
      <c r="O21" s="180" t="s">
        <v>28</v>
      </c>
      <c r="P21" s="15">
        <v>1.014823</v>
      </c>
      <c r="Q21" s="15">
        <v>0.92526200000000003</v>
      </c>
      <c r="R21" s="166">
        <v>2.7163719999999998</v>
      </c>
      <c r="S21" s="166">
        <v>3.0193310000000002</v>
      </c>
      <c r="T21" s="166">
        <v>1.5608820000000001</v>
      </c>
      <c r="U21" s="112">
        <f t="shared" si="0"/>
        <v>13.962297</v>
      </c>
    </row>
    <row r="22" spans="1:21" x14ac:dyDescent="0.2">
      <c r="B22" s="1" t="s">
        <v>798</v>
      </c>
      <c r="C22" s="112">
        <v>8.4599999999999996E-4</v>
      </c>
      <c r="D22" s="112">
        <v>6.0599999999999998E-4</v>
      </c>
      <c r="E22" s="112">
        <v>2.2399999999999998E-3</v>
      </c>
      <c r="F22" s="112">
        <v>0.124932</v>
      </c>
      <c r="G22" s="112">
        <v>5.3911000000000001E-2</v>
      </c>
      <c r="H22" s="112">
        <v>3.2570000000000002E-2</v>
      </c>
      <c r="I22" s="112">
        <v>6.2590999999999994E-2</v>
      </c>
      <c r="J22" s="112">
        <v>2.9316430000000002</v>
      </c>
      <c r="K22" s="112">
        <v>0.84196599999999999</v>
      </c>
      <c r="L22" s="168">
        <v>1.7547539999999999</v>
      </c>
      <c r="M22" s="168">
        <v>1.498999</v>
      </c>
      <c r="N22" s="15">
        <v>1.8042609999999999</v>
      </c>
      <c r="O22" s="180" t="s">
        <v>28</v>
      </c>
      <c r="P22" s="15">
        <v>2.512702</v>
      </c>
      <c r="Q22" s="15">
        <v>2.903486</v>
      </c>
      <c r="R22" s="166">
        <v>8.2676010000000009</v>
      </c>
      <c r="S22" s="166">
        <v>33.962076000000003</v>
      </c>
      <c r="T22" s="166">
        <v>20.780431</v>
      </c>
      <c r="U22" s="112">
        <f t="shared" si="0"/>
        <v>192.36433900000003</v>
      </c>
    </row>
    <row r="23" spans="1:21" x14ac:dyDescent="0.2">
      <c r="B23" s="1" t="s">
        <v>799</v>
      </c>
      <c r="C23" s="112">
        <v>3.8066000000000003E-2</v>
      </c>
      <c r="D23" s="112">
        <v>7.4099999999999999E-3</v>
      </c>
      <c r="E23" s="112">
        <v>9.1870000000000007E-3</v>
      </c>
      <c r="F23" s="112">
        <v>0.13303999999999999</v>
      </c>
      <c r="G23" s="112">
        <v>8.1150169999999999</v>
      </c>
      <c r="H23" s="112">
        <v>20.070154000000002</v>
      </c>
      <c r="I23" s="112">
        <v>59.519857999999992</v>
      </c>
      <c r="J23" s="112">
        <v>103.104935</v>
      </c>
      <c r="K23" s="112">
        <v>14.154183</v>
      </c>
      <c r="L23" s="168">
        <v>10.786448</v>
      </c>
      <c r="M23" s="168">
        <v>4.7030820000000002</v>
      </c>
      <c r="N23" s="15">
        <v>10.656651</v>
      </c>
      <c r="O23" s="180" t="s">
        <v>28</v>
      </c>
      <c r="P23" s="15">
        <v>24.858365000000003</v>
      </c>
      <c r="Q23" s="15">
        <v>18.543433</v>
      </c>
      <c r="R23" s="166">
        <v>177.83883200000002</v>
      </c>
      <c r="S23" s="166">
        <v>234.05081299999998</v>
      </c>
      <c r="T23" s="166">
        <v>88.196325000000002</v>
      </c>
      <c r="U23" s="112">
        <f t="shared" si="0"/>
        <v>58983.100955999995</v>
      </c>
    </row>
    <row r="24" spans="1:21" x14ac:dyDescent="0.2">
      <c r="B24" s="35" t="s">
        <v>79</v>
      </c>
      <c r="C24" s="112">
        <f t="shared" ref="C24:Q24" si="1">SUM(C9:C15)</f>
        <v>202.841656</v>
      </c>
      <c r="D24" s="112">
        <f t="shared" si="1"/>
        <v>1252.1961839999999</v>
      </c>
      <c r="E24" s="112">
        <f t="shared" si="1"/>
        <v>1175.7492385000003</v>
      </c>
      <c r="F24" s="112">
        <f t="shared" si="1"/>
        <v>1835.2963394999997</v>
      </c>
      <c r="G24" s="112">
        <f t="shared" si="1"/>
        <v>4625.9827200000009</v>
      </c>
      <c r="H24" s="112">
        <f t="shared" si="1"/>
        <v>12238.839158999999</v>
      </c>
      <c r="I24" s="112">
        <f t="shared" si="1"/>
        <v>9126.5073789999988</v>
      </c>
      <c r="J24" s="112">
        <f t="shared" si="1"/>
        <v>11865.519429000002</v>
      </c>
      <c r="K24" s="112">
        <f t="shared" si="1"/>
        <v>15118.619631999998</v>
      </c>
      <c r="L24" s="112">
        <f t="shared" si="1"/>
        <v>26547.092421999998</v>
      </c>
      <c r="M24" s="112">
        <f t="shared" si="1"/>
        <v>36777.430562000001</v>
      </c>
      <c r="N24" s="112">
        <f t="shared" si="1"/>
        <v>40394.133852999999</v>
      </c>
      <c r="O24" s="112">
        <f t="shared" si="1"/>
        <v>55021.650796000002</v>
      </c>
      <c r="P24" s="112">
        <f t="shared" si="1"/>
        <v>55401.826090999995</v>
      </c>
      <c r="Q24" s="112">
        <f t="shared" si="1"/>
        <v>87741.950678000008</v>
      </c>
      <c r="R24" s="9">
        <v>58708.401126999997</v>
      </c>
      <c r="S24" s="9">
        <v>70585.847232</v>
      </c>
      <c r="T24" s="9">
        <v>62302.538030999996</v>
      </c>
      <c r="U24" s="112">
        <f t="shared" si="0"/>
        <v>337356.83502500004</v>
      </c>
    </row>
    <row r="25" spans="1:21" x14ac:dyDescent="0.2">
      <c r="B25" s="35" t="s">
        <v>80</v>
      </c>
      <c r="C25" s="112">
        <f>+C26-C24</f>
        <v>44.773202999999995</v>
      </c>
      <c r="D25" s="112">
        <f t="shared" ref="D25:Q25" si="2">+D26-D24</f>
        <v>813.53737450000017</v>
      </c>
      <c r="E25" s="112">
        <f t="shared" si="2"/>
        <v>678.40442399999984</v>
      </c>
      <c r="F25" s="112">
        <f t="shared" si="2"/>
        <v>1052.4246875000003</v>
      </c>
      <c r="G25" s="112">
        <f t="shared" si="2"/>
        <v>2305.9975304999989</v>
      </c>
      <c r="H25" s="112">
        <f t="shared" si="2"/>
        <v>5918.6242149999998</v>
      </c>
      <c r="I25" s="112">
        <f t="shared" si="2"/>
        <v>4318.9590745000005</v>
      </c>
      <c r="J25" s="112">
        <f t="shared" si="2"/>
        <v>5007.7038294999966</v>
      </c>
      <c r="K25" s="112">
        <f t="shared" si="2"/>
        <v>5690.0505679999842</v>
      </c>
      <c r="L25" s="112">
        <f t="shared" si="2"/>
        <v>12483.692845000038</v>
      </c>
      <c r="M25" s="112">
        <f t="shared" si="2"/>
        <v>24581.537071000021</v>
      </c>
      <c r="N25" s="112">
        <f t="shared" si="2"/>
        <v>27667.173285999997</v>
      </c>
      <c r="O25" s="112">
        <f t="shared" si="2"/>
        <v>24987.580615999992</v>
      </c>
      <c r="P25" s="112">
        <f t="shared" si="2"/>
        <v>25541.286578999978</v>
      </c>
      <c r="Q25" s="112">
        <f t="shared" si="2"/>
        <v>27733.295251999996</v>
      </c>
      <c r="R25" s="9">
        <v>33052.849682000007</v>
      </c>
      <c r="S25" s="9">
        <v>33587.383333999998</v>
      </c>
      <c r="T25" s="9">
        <v>28607.971054000001</v>
      </c>
      <c r="U25" s="112">
        <f t="shared" ref="U25:U26" si="3">(SUM(C25:N25)+P25+Q25+R25)</f>
        <v>176890.30962150003</v>
      </c>
    </row>
    <row r="26" spans="1:21" x14ac:dyDescent="0.2">
      <c r="B26" s="35" t="s">
        <v>755</v>
      </c>
      <c r="C26" s="112">
        <v>247.614859</v>
      </c>
      <c r="D26" s="112">
        <v>2065.7335585000001</v>
      </c>
      <c r="E26" s="112">
        <v>1854.1536625000001</v>
      </c>
      <c r="F26" s="112">
        <v>2887.721027</v>
      </c>
      <c r="G26" s="112">
        <v>6931.9802504999998</v>
      </c>
      <c r="H26" s="112">
        <v>18157.463373999999</v>
      </c>
      <c r="I26" s="112">
        <v>13445.466453499999</v>
      </c>
      <c r="J26" s="112">
        <v>16873.223258499998</v>
      </c>
      <c r="K26" s="112">
        <v>20808.670199999982</v>
      </c>
      <c r="L26" s="168">
        <v>39030.785267000036</v>
      </c>
      <c r="M26" s="112">
        <v>61358.967633000022</v>
      </c>
      <c r="N26" s="112">
        <v>68061.307138999997</v>
      </c>
      <c r="O26" s="112">
        <v>80009.231411999994</v>
      </c>
      <c r="P26" s="112">
        <v>80943.112669999973</v>
      </c>
      <c r="Q26" s="112">
        <v>115475.24593</v>
      </c>
      <c r="R26" s="166">
        <v>91761.250809000005</v>
      </c>
      <c r="S26" s="166">
        <v>104173.230566</v>
      </c>
      <c r="T26" s="166">
        <v>90910.509084999998</v>
      </c>
      <c r="U26" s="112">
        <f t="shared" si="3"/>
        <v>539902.69609149999</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41</v>
      </c>
      <c r="C29" s="37">
        <f>IFERROR(C9/C$26*100,"--")</f>
        <v>64.629486350817089</v>
      </c>
      <c r="D29" s="37">
        <f t="shared" ref="D29:U29" si="4">IFERROR(D9/D$26*100,"--")</f>
        <v>29.503682698680421</v>
      </c>
      <c r="E29" s="37">
        <f t="shared" si="4"/>
        <v>28.249988018455298</v>
      </c>
      <c r="F29" s="37">
        <f t="shared" si="4"/>
        <v>32.746813530751773</v>
      </c>
      <c r="G29" s="37">
        <f t="shared" si="4"/>
        <v>36.360999027921274</v>
      </c>
      <c r="H29" s="37">
        <f t="shared" si="4"/>
        <v>35.574877552827495</v>
      </c>
      <c r="I29" s="37">
        <f t="shared" si="4"/>
        <v>35.088988818769359</v>
      </c>
      <c r="J29" s="37">
        <f t="shared" si="4"/>
        <v>35.03688082252966</v>
      </c>
      <c r="K29" s="37">
        <f t="shared" si="4"/>
        <v>29.844007881387853</v>
      </c>
      <c r="L29" s="37">
        <f t="shared" si="4"/>
        <v>34.048112314655029</v>
      </c>
      <c r="M29" s="37">
        <f t="shared" si="4"/>
        <v>26.174268926849553</v>
      </c>
      <c r="N29" s="37">
        <f t="shared" si="4"/>
        <v>29.463099262913499</v>
      </c>
      <c r="O29" s="37">
        <f t="shared" si="4"/>
        <v>49.976129364495897</v>
      </c>
      <c r="P29" s="37">
        <f t="shared" si="4"/>
        <v>49.729061927857806</v>
      </c>
      <c r="Q29" s="37">
        <f t="shared" si="4"/>
        <v>62.24737098856076</v>
      </c>
      <c r="R29" s="37">
        <f t="shared" si="4"/>
        <v>43.923261395916924</v>
      </c>
      <c r="S29" s="37">
        <f t="shared" si="4"/>
        <v>45.125017888561587</v>
      </c>
      <c r="T29" s="37">
        <f t="shared" si="4"/>
        <v>46.950132659682268</v>
      </c>
      <c r="U29" s="37">
        <f t="shared" si="4"/>
        <v>36.375929147558104</v>
      </c>
    </row>
    <row r="30" spans="1:21" x14ac:dyDescent="0.2">
      <c r="B30" s="1" t="s">
        <v>31</v>
      </c>
      <c r="C30" s="37">
        <f t="shared" ref="C30:U30" si="5">IFERROR(C10/C$26*100,"--")</f>
        <v>5.1105977852484203</v>
      </c>
      <c r="D30" s="37">
        <f t="shared" si="5"/>
        <v>8.5733071562529872</v>
      </c>
      <c r="E30" s="37">
        <f t="shared" si="5"/>
        <v>8.6411329999462758</v>
      </c>
      <c r="F30" s="37">
        <f t="shared" si="5"/>
        <v>8.0237844941938015</v>
      </c>
      <c r="G30" s="37">
        <f t="shared" si="5"/>
        <v>8.3947116548410037</v>
      </c>
      <c r="H30" s="37">
        <f t="shared" si="5"/>
        <v>7.019928619683637</v>
      </c>
      <c r="I30" s="37">
        <f t="shared" si="5"/>
        <v>7.5991691960529124</v>
      </c>
      <c r="J30" s="37">
        <f t="shared" si="5"/>
        <v>9.5349206334334013</v>
      </c>
      <c r="K30" s="37">
        <f t="shared" si="5"/>
        <v>10.451766372365313</v>
      </c>
      <c r="L30" s="37">
        <f t="shared" si="5"/>
        <v>8.3184176536285968</v>
      </c>
      <c r="M30" s="37">
        <f t="shared" si="5"/>
        <v>7.0514248037527745</v>
      </c>
      <c r="N30" s="37">
        <f t="shared" si="5"/>
        <v>6.8457257961332436</v>
      </c>
      <c r="O30" s="37">
        <f t="shared" si="5"/>
        <v>5.5728075002246102</v>
      </c>
      <c r="P30" s="37">
        <f t="shared" si="5"/>
        <v>5.5273976493100943</v>
      </c>
      <c r="Q30" s="37">
        <f t="shared" si="5"/>
        <v>4.5650037707609661</v>
      </c>
      <c r="R30" s="37">
        <f t="shared" si="5"/>
        <v>7.411354841005477</v>
      </c>
      <c r="S30" s="37">
        <f t="shared" si="5"/>
        <v>10.083829789021156</v>
      </c>
      <c r="T30" s="37">
        <f t="shared" si="5"/>
        <v>10.380614759484494</v>
      </c>
      <c r="U30" s="37">
        <f t="shared" si="5"/>
        <v>5.4198295805585035</v>
      </c>
    </row>
    <row r="31" spans="1:21" x14ac:dyDescent="0.2">
      <c r="B31" s="1" t="s">
        <v>25</v>
      </c>
      <c r="C31" s="37">
        <f t="shared" ref="C31:U31" si="6">IFERROR(C11/C$26*100,"--")</f>
        <v>5.6609082575290855E-2</v>
      </c>
      <c r="D31" s="37">
        <f t="shared" si="6"/>
        <v>2.855036640970559E-2</v>
      </c>
      <c r="E31" s="37">
        <f t="shared" si="6"/>
        <v>4.5773363727344252E-2</v>
      </c>
      <c r="F31" s="37">
        <f t="shared" si="6"/>
        <v>2.1555977678587579E-2</v>
      </c>
      <c r="G31" s="37">
        <f t="shared" si="6"/>
        <v>3.3350383533381357E-2</v>
      </c>
      <c r="H31" s="37">
        <f t="shared" si="6"/>
        <v>0.19511452271868424</v>
      </c>
      <c r="I31" s="37">
        <f t="shared" si="6"/>
        <v>1.0658420851044224</v>
      </c>
      <c r="J31" s="37">
        <f t="shared" si="6"/>
        <v>4.2583925666842388</v>
      </c>
      <c r="K31" s="37">
        <f t="shared" si="6"/>
        <v>9.9478427626768848</v>
      </c>
      <c r="L31" s="37">
        <f t="shared" si="6"/>
        <v>0.88484330160786695</v>
      </c>
      <c r="M31" s="37">
        <f t="shared" si="6"/>
        <v>1.0371885456197403</v>
      </c>
      <c r="N31" s="37">
        <f t="shared" si="6"/>
        <v>0.5910812250173173</v>
      </c>
      <c r="O31" s="37">
        <f t="shared" si="6"/>
        <v>0.24307843428530998</v>
      </c>
      <c r="P31" s="37">
        <f t="shared" si="6"/>
        <v>0.25336800530035763</v>
      </c>
      <c r="Q31" s="37">
        <f t="shared" si="6"/>
        <v>4.5354357618556662E-2</v>
      </c>
      <c r="R31" s="37">
        <f t="shared" si="6"/>
        <v>4.3467312888991201E-2</v>
      </c>
      <c r="S31" s="37">
        <f t="shared" si="6"/>
        <v>2.8940792021323634E-2</v>
      </c>
      <c r="T31" s="37">
        <f t="shared" si="6"/>
        <v>2.7284744359761498E-2</v>
      </c>
      <c r="U31" s="37">
        <f t="shared" si="6"/>
        <v>1.8359842881429278</v>
      </c>
    </row>
    <row r="32" spans="1:21" x14ac:dyDescent="0.2">
      <c r="B32" s="1" t="s">
        <v>38</v>
      </c>
      <c r="C32" s="37">
        <f t="shared" ref="C32:U32" si="7">IFERROR(C12/C$26*100,"--")</f>
        <v>3.777215970710385</v>
      </c>
      <c r="D32" s="37">
        <f t="shared" si="7"/>
        <v>9.4224606895255612</v>
      </c>
      <c r="E32" s="37">
        <f t="shared" si="7"/>
        <v>14.111196352907454</v>
      </c>
      <c r="F32" s="37">
        <f t="shared" si="7"/>
        <v>12.588313954192779</v>
      </c>
      <c r="G32" s="37">
        <f t="shared" si="7"/>
        <v>11.698420201666154</v>
      </c>
      <c r="H32" s="37">
        <f t="shared" si="7"/>
        <v>11.027477703009685</v>
      </c>
      <c r="I32" s="37">
        <f t="shared" si="7"/>
        <v>11.081595741976987</v>
      </c>
      <c r="J32" s="37">
        <f t="shared" si="7"/>
        <v>10.015298130122826</v>
      </c>
      <c r="K32" s="37">
        <f t="shared" si="7"/>
        <v>9.3186032810496542</v>
      </c>
      <c r="L32" s="37">
        <f t="shared" si="7"/>
        <v>9.864395778004619</v>
      </c>
      <c r="M32" s="37">
        <f t="shared" si="7"/>
        <v>7.2562675412508577</v>
      </c>
      <c r="N32" s="37">
        <f t="shared" si="7"/>
        <v>6.4205546861970042</v>
      </c>
      <c r="O32" s="37">
        <f t="shared" si="7"/>
        <v>5.2694833341039482</v>
      </c>
      <c r="P32" s="37">
        <f t="shared" si="7"/>
        <v>5.2301703274737692</v>
      </c>
      <c r="Q32" s="37">
        <f t="shared" si="7"/>
        <v>4.3235292887156707</v>
      </c>
      <c r="R32" s="37">
        <f t="shared" si="7"/>
        <v>5.7750024092743182</v>
      </c>
      <c r="S32" s="37">
        <f t="shared" si="7"/>
        <v>7.1418744014916227</v>
      </c>
      <c r="T32" s="37">
        <f t="shared" si="7"/>
        <v>6.1536439156549028</v>
      </c>
      <c r="U32" s="37">
        <f t="shared" si="7"/>
        <v>5.9251282176554474</v>
      </c>
    </row>
    <row r="33" spans="1:21" x14ac:dyDescent="0.2">
      <c r="B33" s="1" t="s">
        <v>36</v>
      </c>
      <c r="C33" s="37">
        <f t="shared" ref="C33:U33" si="8">IFERROR(C13/C$26*100,"--")</f>
        <v>1.3271871135972499</v>
      </c>
      <c r="D33" s="37">
        <f t="shared" si="8"/>
        <v>2.0958791525581928</v>
      </c>
      <c r="E33" s="37">
        <f t="shared" si="8"/>
        <v>1.3840153337345091</v>
      </c>
      <c r="F33" s="37">
        <f t="shared" si="8"/>
        <v>1.1760571981318331</v>
      </c>
      <c r="G33" s="37">
        <f t="shared" si="8"/>
        <v>3.0158262133669651</v>
      </c>
      <c r="H33" s="37">
        <f t="shared" si="8"/>
        <v>4.0708209333822118</v>
      </c>
      <c r="I33" s="37">
        <f t="shared" si="8"/>
        <v>4.8979833148783811</v>
      </c>
      <c r="J33" s="37">
        <f t="shared" si="8"/>
        <v>6.1413632097707493</v>
      </c>
      <c r="K33" s="37">
        <f t="shared" si="8"/>
        <v>9.2583311546741776</v>
      </c>
      <c r="L33" s="37">
        <f t="shared" si="8"/>
        <v>11.027174504836221</v>
      </c>
      <c r="M33" s="37">
        <f t="shared" si="8"/>
        <v>13.647917487934045</v>
      </c>
      <c r="N33" s="37">
        <f t="shared" si="8"/>
        <v>9.3957694978438795</v>
      </c>
      <c r="O33" s="37">
        <f t="shared" si="8"/>
        <v>3.314394204519596</v>
      </c>
      <c r="P33" s="37">
        <f t="shared" si="8"/>
        <v>3.2981707398428872</v>
      </c>
      <c r="Q33" s="37">
        <f t="shared" si="8"/>
        <v>1.1153620887551547</v>
      </c>
      <c r="R33" s="37">
        <f t="shared" si="8"/>
        <v>1.4494926772178933</v>
      </c>
      <c r="S33" s="37">
        <f t="shared" si="8"/>
        <v>1.0265907385126645</v>
      </c>
      <c r="T33" s="37">
        <f t="shared" si="8"/>
        <v>1.1956872059573067</v>
      </c>
      <c r="U33" s="37">
        <f t="shared" si="8"/>
        <v>6.0071622249323697</v>
      </c>
    </row>
    <row r="34" spans="1:21" x14ac:dyDescent="0.2">
      <c r="B34" s="1" t="s">
        <v>34</v>
      </c>
      <c r="C34" s="37">
        <f t="shared" ref="C34:U34" si="9">IFERROR(C14/C$26*100,"--")</f>
        <v>7.0088883478515331</v>
      </c>
      <c r="D34" s="37">
        <f t="shared" si="9"/>
        <v>10.96747439028449</v>
      </c>
      <c r="E34" s="37">
        <f t="shared" si="9"/>
        <v>10.937431487019484</v>
      </c>
      <c r="F34" s="37">
        <f t="shared" si="9"/>
        <v>8.7290314280071204</v>
      </c>
      <c r="G34" s="37">
        <f t="shared" si="9"/>
        <v>6.9597601776952729</v>
      </c>
      <c r="H34" s="37">
        <f t="shared" si="9"/>
        <v>9.3349016439547086</v>
      </c>
      <c r="I34" s="37">
        <f t="shared" si="9"/>
        <v>7.9928504988404496</v>
      </c>
      <c r="J34" s="37">
        <f t="shared" si="9"/>
        <v>5.204175263654176</v>
      </c>
      <c r="K34" s="37">
        <f t="shared" si="9"/>
        <v>3.7471546235568707</v>
      </c>
      <c r="L34" s="37">
        <f t="shared" si="9"/>
        <v>3.7796924322895888</v>
      </c>
      <c r="M34" s="37">
        <f t="shared" si="9"/>
        <v>4.6547109969039706</v>
      </c>
      <c r="N34" s="37">
        <f t="shared" si="9"/>
        <v>6.5074263795061675</v>
      </c>
      <c r="O34" s="37">
        <f t="shared" si="9"/>
        <v>4.207943879204727</v>
      </c>
      <c r="P34" s="37">
        <f t="shared" si="9"/>
        <v>4.2104202403166635</v>
      </c>
      <c r="Q34" s="37">
        <f t="shared" si="9"/>
        <v>3.5154810654924575</v>
      </c>
      <c r="R34" s="37">
        <f t="shared" si="9"/>
        <v>5.1507219532544068</v>
      </c>
      <c r="S34" s="37">
        <f t="shared" si="9"/>
        <v>4.1264150796173746</v>
      </c>
      <c r="T34" s="37">
        <f t="shared" si="9"/>
        <v>3.5572090625698425</v>
      </c>
      <c r="U34" s="37">
        <f t="shared" si="9"/>
        <v>4.083000324703705</v>
      </c>
    </row>
    <row r="35" spans="1:21" x14ac:dyDescent="0.2">
      <c r="B35" s="1" t="s">
        <v>44</v>
      </c>
      <c r="C35" s="37">
        <f t="shared" ref="C35:U35" si="10">IFERROR(C15/C$26*100,"--")</f>
        <v>8.2236583386944475E-3</v>
      </c>
      <c r="D35" s="37">
        <f t="shared" si="10"/>
        <v>2.6152525710638499E-2</v>
      </c>
      <c r="E35" s="37">
        <f t="shared" si="10"/>
        <v>4.2102066068647644E-2</v>
      </c>
      <c r="F35" s="37">
        <f t="shared" si="10"/>
        <v>0.26962490237807862</v>
      </c>
      <c r="G35" s="37">
        <f t="shared" si="10"/>
        <v>0.27086049471427298</v>
      </c>
      <c r="H35" s="37">
        <f t="shared" si="10"/>
        <v>0.18078290080432466</v>
      </c>
      <c r="I35" s="37">
        <f t="shared" si="10"/>
        <v>0.15152318865588102</v>
      </c>
      <c r="J35" s="37">
        <f t="shared" si="10"/>
        <v>0.13056262969140872</v>
      </c>
      <c r="K35" s="37">
        <f t="shared" si="10"/>
        <v>8.7679812427417958E-2</v>
      </c>
      <c r="L35" s="37">
        <f t="shared" si="10"/>
        <v>9.3142432957240465E-2</v>
      </c>
      <c r="M35" s="37">
        <f t="shared" si="10"/>
        <v>0.11637251856499138</v>
      </c>
      <c r="N35" s="37">
        <f t="shared" si="10"/>
        <v>0.12597299494248257</v>
      </c>
      <c r="O35" s="37">
        <f t="shared" si="10"/>
        <v>0.18529132624284284</v>
      </c>
      <c r="P35" s="37">
        <f t="shared" si="10"/>
        <v>0.19679733672885955</v>
      </c>
      <c r="Q35" s="37">
        <f t="shared" si="10"/>
        <v>0.17124012632098493</v>
      </c>
      <c r="R35" s="37">
        <f t="shared" si="10"/>
        <v>0.22621212349433328</v>
      </c>
      <c r="S35" s="37">
        <f t="shared" si="10"/>
        <v>0.22547498020730625</v>
      </c>
      <c r="T35" s="37">
        <f t="shared" si="10"/>
        <v>0.26715039597118762</v>
      </c>
      <c r="U35" s="37">
        <f t="shared" si="10"/>
        <v>0.37207325941183172</v>
      </c>
    </row>
    <row r="36" spans="1:21" x14ac:dyDescent="0.2">
      <c r="C36" s="37">
        <f t="shared" ref="C36:U36" si="11">IFERROR(C16/C$26*100,"--")</f>
        <v>0.3029967599803855</v>
      </c>
      <c r="D36" s="37">
        <f t="shared" si="11"/>
        <v>0.26640628348973011</v>
      </c>
      <c r="E36" s="37">
        <f t="shared" si="11"/>
        <v>0.41931594760690444</v>
      </c>
      <c r="F36" s="37">
        <f t="shared" si="11"/>
        <v>0.69355020144748902</v>
      </c>
      <c r="G36" s="37">
        <f t="shared" si="11"/>
        <v>0.97454213022501479</v>
      </c>
      <c r="H36" s="37">
        <f t="shared" si="11"/>
        <v>0.4575272288251292</v>
      </c>
      <c r="I36" s="37">
        <f t="shared" si="11"/>
        <v>1.3570306291047562</v>
      </c>
      <c r="J36" s="37">
        <f t="shared" si="11"/>
        <v>1.6332723320138127</v>
      </c>
      <c r="K36" s="37">
        <f t="shared" si="11"/>
        <v>1.0735257748474489</v>
      </c>
      <c r="L36" s="37">
        <f t="shared" si="11"/>
        <v>0.90637319638839764</v>
      </c>
      <c r="M36" s="37">
        <f t="shared" si="11"/>
        <v>0.97083657365777398</v>
      </c>
      <c r="N36" s="37">
        <f t="shared" si="11"/>
        <v>1.3410002780816561</v>
      </c>
      <c r="O36" s="37" t="str">
        <f t="shared" si="11"/>
        <v>--</v>
      </c>
      <c r="P36" s="37">
        <f t="shared" si="11"/>
        <v>1.2336249114498012</v>
      </c>
      <c r="Q36" s="37">
        <f t="shared" si="11"/>
        <v>0.98425547730721341</v>
      </c>
      <c r="R36" s="37">
        <f t="shared" si="11"/>
        <v>1.4569599544613809</v>
      </c>
      <c r="S36" s="37">
        <f t="shared" si="11"/>
        <v>1.4922658955220789</v>
      </c>
      <c r="T36" s="37">
        <f t="shared" si="11"/>
        <v>1.5426262069314425</v>
      </c>
      <c r="U36" s="37">
        <f t="shared" si="11"/>
        <v>0.90509010741665985</v>
      </c>
    </row>
    <row r="37" spans="1:21" x14ac:dyDescent="0.2">
      <c r="C37" s="37">
        <f t="shared" ref="C37:U37" si="12">IFERROR(C17/C$26*100,"--")</f>
        <v>0</v>
      </c>
      <c r="D37" s="37">
        <f t="shared" si="12"/>
        <v>0</v>
      </c>
      <c r="E37" s="37">
        <f t="shared" si="12"/>
        <v>1.0786592505517323E-4</v>
      </c>
      <c r="F37" s="37">
        <f t="shared" si="12"/>
        <v>4.1797666350545292E-5</v>
      </c>
      <c r="G37" s="37">
        <f t="shared" si="12"/>
        <v>0.11228422065164682</v>
      </c>
      <c r="H37" s="37">
        <f t="shared" si="12"/>
        <v>0.10920036346261942</v>
      </c>
      <c r="I37" s="37">
        <f t="shared" si="12"/>
        <v>0.44039215154626543</v>
      </c>
      <c r="J37" s="37">
        <f t="shared" si="12"/>
        <v>0.58548605377003882</v>
      </c>
      <c r="K37" s="37">
        <f t="shared" si="12"/>
        <v>5.8433585054368395E-2</v>
      </c>
      <c r="L37" s="37">
        <f t="shared" si="12"/>
        <v>1.8537946266014575E-2</v>
      </c>
      <c r="M37" s="37">
        <f t="shared" si="12"/>
        <v>1.9840099124244005E-3</v>
      </c>
      <c r="N37" s="37">
        <f t="shared" si="12"/>
        <v>7.3684993879970396E-3</v>
      </c>
      <c r="O37" s="37" t="str">
        <f t="shared" si="12"/>
        <v>--</v>
      </c>
      <c r="P37" s="37">
        <f t="shared" si="12"/>
        <v>2.4762398354651764E-2</v>
      </c>
      <c r="Q37" s="37">
        <f t="shared" si="12"/>
        <v>1.000383234256343E-2</v>
      </c>
      <c r="R37" s="37">
        <f t="shared" si="12"/>
        <v>2.5304981999790432E-2</v>
      </c>
      <c r="S37" s="37">
        <f t="shared" si="12"/>
        <v>2.7316153915349049E-3</v>
      </c>
      <c r="T37" s="37">
        <f t="shared" si="12"/>
        <v>9.4527212381631115E-3</v>
      </c>
      <c r="U37" s="37">
        <f t="shared" si="12"/>
        <v>4.5249931102139984E-2</v>
      </c>
    </row>
    <row r="38" spans="1:21" x14ac:dyDescent="0.2">
      <c r="C38" s="37">
        <f t="shared" ref="C38:U38" si="13">IFERROR(C18/C$26*100,"--")</f>
        <v>7.7701314362560118E-3</v>
      </c>
      <c r="D38" s="37">
        <f t="shared" si="13"/>
        <v>3.2937452034911114E-4</v>
      </c>
      <c r="E38" s="37">
        <f t="shared" si="13"/>
        <v>5.6090281028690089E-6</v>
      </c>
      <c r="F38" s="37">
        <f t="shared" si="13"/>
        <v>0</v>
      </c>
      <c r="G38" s="37">
        <f t="shared" si="13"/>
        <v>3.5559824334788048E-5</v>
      </c>
      <c r="H38" s="37">
        <f t="shared" si="13"/>
        <v>5.5073772112459182E-8</v>
      </c>
      <c r="I38" s="37">
        <f t="shared" si="13"/>
        <v>4.351652670612199E-5</v>
      </c>
      <c r="J38" s="37">
        <f t="shared" si="13"/>
        <v>7.5824279712265039E-5</v>
      </c>
      <c r="K38" s="37">
        <f t="shared" si="13"/>
        <v>5.0118531841597499E-5</v>
      </c>
      <c r="L38" s="37">
        <f t="shared" si="13"/>
        <v>1.176555882385136E-3</v>
      </c>
      <c r="M38" s="37">
        <f t="shared" si="13"/>
        <v>5.8695576847727878E-4</v>
      </c>
      <c r="N38" s="37">
        <f t="shared" si="13"/>
        <v>8.1798164537599252E-4</v>
      </c>
      <c r="O38" s="37" t="str">
        <f t="shared" si="13"/>
        <v>--</v>
      </c>
      <c r="P38" s="37">
        <f t="shared" si="13"/>
        <v>7.9321140344280775E-5</v>
      </c>
      <c r="Q38" s="37">
        <f t="shared" si="13"/>
        <v>4.2824416264917152E-4</v>
      </c>
      <c r="R38" s="37">
        <f t="shared" si="13"/>
        <v>1.5966194739973011E-3</v>
      </c>
      <c r="S38" s="37">
        <f t="shared" si="13"/>
        <v>8.889523680589817E-3</v>
      </c>
      <c r="T38" s="37">
        <f t="shared" si="13"/>
        <v>3.8824666537725615E-2</v>
      </c>
      <c r="U38" s="37">
        <f t="shared" si="13"/>
        <v>7.9711932004700274E-3</v>
      </c>
    </row>
    <row r="39" spans="1:21" x14ac:dyDescent="0.2">
      <c r="C39" s="37">
        <f t="shared" ref="C39:U39" si="14">IFERROR(C19/C$26*100,"--")</f>
        <v>0</v>
      </c>
      <c r="D39" s="37">
        <f t="shared" si="14"/>
        <v>0</v>
      </c>
      <c r="E39" s="37">
        <f t="shared" si="14"/>
        <v>2.6119733752110201E-4</v>
      </c>
      <c r="F39" s="37">
        <f t="shared" si="14"/>
        <v>0</v>
      </c>
      <c r="G39" s="37">
        <f t="shared" si="14"/>
        <v>1.7311070670079372E-4</v>
      </c>
      <c r="H39" s="37">
        <f t="shared" si="14"/>
        <v>2.0235756087280871E-4</v>
      </c>
      <c r="I39" s="37">
        <f t="shared" si="14"/>
        <v>6.565930628388072E-4</v>
      </c>
      <c r="J39" s="37">
        <f t="shared" si="14"/>
        <v>1.7234051582498359E-3</v>
      </c>
      <c r="K39" s="37">
        <f t="shared" si="14"/>
        <v>1.16656661702486E-3</v>
      </c>
      <c r="L39" s="37">
        <f t="shared" si="14"/>
        <v>1.3870461388275598E-3</v>
      </c>
      <c r="M39" s="37">
        <f t="shared" si="14"/>
        <v>3.8751303871696927E-4</v>
      </c>
      <c r="N39" s="37">
        <f t="shared" si="14"/>
        <v>1.0517165039720939E-3</v>
      </c>
      <c r="O39" s="37" t="str">
        <f t="shared" si="14"/>
        <v>--</v>
      </c>
      <c r="P39" s="37">
        <f t="shared" si="14"/>
        <v>8.303621862680218E-4</v>
      </c>
      <c r="Q39" s="37">
        <f t="shared" si="14"/>
        <v>8.8768721966730503E-4</v>
      </c>
      <c r="R39" s="37">
        <f t="shared" si="14"/>
        <v>4.4729306366401843E-2</v>
      </c>
      <c r="S39" s="37">
        <f t="shared" si="14"/>
        <v>2.2441995772789519E-2</v>
      </c>
      <c r="T39" s="37">
        <f t="shared" si="14"/>
        <v>4.3455449097818677E-3</v>
      </c>
      <c r="U39" s="37">
        <f t="shared" si="14"/>
        <v>1.944665080579748E-2</v>
      </c>
    </row>
    <row r="40" spans="1:21" x14ac:dyDescent="0.2">
      <c r="C40" s="37">
        <f t="shared" ref="C40:U40" si="15">IFERROR(C20/C$26*100,"--")</f>
        <v>0</v>
      </c>
      <c r="D40" s="37">
        <f t="shared" si="15"/>
        <v>0</v>
      </c>
      <c r="E40" s="37">
        <f t="shared" si="15"/>
        <v>0</v>
      </c>
      <c r="F40" s="37">
        <f t="shared" si="15"/>
        <v>2.347525933639988E-4</v>
      </c>
      <c r="G40" s="37">
        <f t="shared" si="15"/>
        <v>3.7957551881516284E-3</v>
      </c>
      <c r="H40" s="37">
        <f t="shared" si="15"/>
        <v>7.8132609758224691E-4</v>
      </c>
      <c r="I40" s="37">
        <f t="shared" si="15"/>
        <v>6.9160858287511257E-4</v>
      </c>
      <c r="J40" s="37">
        <f t="shared" si="15"/>
        <v>2.0169886617754313E-3</v>
      </c>
      <c r="K40" s="37">
        <f t="shared" si="15"/>
        <v>1.7148524945145237E-3</v>
      </c>
      <c r="L40" s="37">
        <f t="shared" si="15"/>
        <v>7.1958070553466774E-4</v>
      </c>
      <c r="M40" s="37">
        <f t="shared" si="15"/>
        <v>1.0881376036074543E-3</v>
      </c>
      <c r="N40" s="37">
        <f t="shared" si="15"/>
        <v>2.1074617286891482E-3</v>
      </c>
      <c r="O40" s="37" t="str">
        <f t="shared" si="15"/>
        <v>--</v>
      </c>
      <c r="P40" s="37">
        <f t="shared" si="15"/>
        <v>6.8079665066332357E-4</v>
      </c>
      <c r="Q40" s="37">
        <f t="shared" si="15"/>
        <v>1.4229543195743164E-3</v>
      </c>
      <c r="R40" s="37">
        <f t="shared" si="15"/>
        <v>0.11020495155465074</v>
      </c>
      <c r="S40" s="37">
        <f t="shared" si="15"/>
        <v>0.15511157436710804</v>
      </c>
      <c r="T40" s="37">
        <f t="shared" si="15"/>
        <v>1.9816450464660823E-2</v>
      </c>
      <c r="U40" s="37">
        <f t="shared" si="15"/>
        <v>1.5735079786599621E-3</v>
      </c>
    </row>
    <row r="41" spans="1:21" x14ac:dyDescent="0.2">
      <c r="C41" s="37">
        <f t="shared" ref="C41:U41" si="16">IFERROR(C21/C$26*100,"--")</f>
        <v>7.2612766748379985E-3</v>
      </c>
      <c r="D41" s="37">
        <f t="shared" si="16"/>
        <v>0</v>
      </c>
      <c r="E41" s="37">
        <f t="shared" si="16"/>
        <v>0</v>
      </c>
      <c r="F41" s="37">
        <f t="shared" si="16"/>
        <v>4.2247848341064835E-6</v>
      </c>
      <c r="G41" s="37">
        <f t="shared" si="16"/>
        <v>0</v>
      </c>
      <c r="H41" s="37">
        <f t="shared" si="16"/>
        <v>1.7043129517921616E-4</v>
      </c>
      <c r="I41" s="37">
        <f t="shared" si="16"/>
        <v>4.2664938548909374E-4</v>
      </c>
      <c r="J41" s="37">
        <f t="shared" si="16"/>
        <v>4.379744099146687E-3</v>
      </c>
      <c r="K41" s="37">
        <f t="shared" si="16"/>
        <v>2.6092537138677919E-3</v>
      </c>
      <c r="L41" s="37">
        <f t="shared" si="16"/>
        <v>1.3187948858287557E-3</v>
      </c>
      <c r="M41" s="37">
        <f t="shared" si="16"/>
        <v>1.1752495646816707E-3</v>
      </c>
      <c r="N41" s="37">
        <f t="shared" si="16"/>
        <v>1.6608349846873192E-3</v>
      </c>
      <c r="O41" s="37" t="str">
        <f t="shared" si="16"/>
        <v>--</v>
      </c>
      <c r="P41" s="37">
        <f t="shared" si="16"/>
        <v>1.2537484246959592E-3</v>
      </c>
      <c r="Q41" s="37">
        <f t="shared" si="16"/>
        <v>8.0126436843519261E-4</v>
      </c>
      <c r="R41" s="37">
        <f t="shared" si="16"/>
        <v>2.9602604324281685E-3</v>
      </c>
      <c r="S41" s="37">
        <f t="shared" si="16"/>
        <v>2.8983751234316121E-3</v>
      </c>
      <c r="T41" s="37">
        <f t="shared" si="16"/>
        <v>1.7169434157943153E-3</v>
      </c>
      <c r="U41" s="37">
        <f t="shared" si="16"/>
        <v>2.5860765469549979E-3</v>
      </c>
    </row>
    <row r="42" spans="1:21" x14ac:dyDescent="0.2">
      <c r="C42" s="37">
        <f t="shared" ref="C42:U42" si="17">IFERROR(C22/C$26*100,"--")</f>
        <v>3.4165962552352324E-4</v>
      </c>
      <c r="D42" s="37">
        <f t="shared" si="17"/>
        <v>2.9335825886472857E-5</v>
      </c>
      <c r="E42" s="37">
        <f t="shared" si="17"/>
        <v>1.2080983606179403E-4</v>
      </c>
      <c r="F42" s="37">
        <f t="shared" si="17"/>
        <v>4.3263181876605841E-3</v>
      </c>
      <c r="G42" s="37">
        <f t="shared" si="17"/>
        <v>7.7771427574554086E-4</v>
      </c>
      <c r="H42" s="37">
        <f t="shared" si="17"/>
        <v>1.7937527577027953E-4</v>
      </c>
      <c r="I42" s="37">
        <f t="shared" si="17"/>
        <v>4.6551750522353123E-4</v>
      </c>
      <c r="J42" s="37">
        <f t="shared" si="17"/>
        <v>1.7374528595318416E-2</v>
      </c>
      <c r="K42" s="37">
        <f t="shared" si="17"/>
        <v>4.0462268463460037E-3</v>
      </c>
      <c r="L42" s="37">
        <f t="shared" si="17"/>
        <v>4.4958203838230716E-3</v>
      </c>
      <c r="M42" s="37">
        <f t="shared" si="17"/>
        <v>2.4429990559257874E-3</v>
      </c>
      <c r="N42" s="37">
        <f t="shared" si="17"/>
        <v>2.6509349817734184E-3</v>
      </c>
      <c r="O42" s="37" t="str">
        <f t="shared" si="17"/>
        <v>--</v>
      </c>
      <c r="P42" s="37">
        <f t="shared" si="17"/>
        <v>3.1042814108769566E-3</v>
      </c>
      <c r="Q42" s="37">
        <f t="shared" si="17"/>
        <v>2.5143795768662537E-3</v>
      </c>
      <c r="R42" s="37">
        <f t="shared" si="17"/>
        <v>9.0099044281871411E-3</v>
      </c>
      <c r="S42" s="37">
        <f t="shared" si="17"/>
        <v>3.2601538625110595E-2</v>
      </c>
      <c r="T42" s="37">
        <f t="shared" si="17"/>
        <v>2.2858117514852547E-2</v>
      </c>
      <c r="U42" s="37">
        <f t="shared" si="17"/>
        <v>3.5629445896932344E-2</v>
      </c>
    </row>
    <row r="43" spans="1:21" x14ac:dyDescent="0.2">
      <c r="C43" s="37">
        <f t="shared" ref="C43:U43" si="18">IFERROR(C23/C$26*100,"--")</f>
        <v>1.5373067736617537E-2</v>
      </c>
      <c r="D43" s="37">
        <f t="shared" si="18"/>
        <v>3.5871034623558397E-4</v>
      </c>
      <c r="E43" s="37">
        <f t="shared" si="18"/>
        <v>4.9548212674093838E-4</v>
      </c>
      <c r="F43" s="37">
        <f t="shared" si="18"/>
        <v>4.6070932322092341E-3</v>
      </c>
      <c r="G43" s="37">
        <f t="shared" si="18"/>
        <v>0.11706636064657958</v>
      </c>
      <c r="H43" s="37">
        <f t="shared" si="18"/>
        <v>0.11053390876579611</v>
      </c>
      <c r="I43" s="37">
        <f t="shared" si="18"/>
        <v>0.44267603660939808</v>
      </c>
      <c r="J43" s="37">
        <f t="shared" si="18"/>
        <v>0.61105654456424141</v>
      </c>
      <c r="K43" s="37">
        <f t="shared" si="18"/>
        <v>6.8020603257963178E-2</v>
      </c>
      <c r="L43" s="37">
        <f t="shared" si="18"/>
        <v>2.7635744262413768E-2</v>
      </c>
      <c r="M43" s="37">
        <f t="shared" si="18"/>
        <v>7.6648649438335621E-3</v>
      </c>
      <c r="N43" s="37">
        <f t="shared" si="18"/>
        <v>1.5657429232495013E-2</v>
      </c>
      <c r="O43" s="37" t="str">
        <f t="shared" si="18"/>
        <v>--</v>
      </c>
      <c r="P43" s="37">
        <f t="shared" si="18"/>
        <v>3.0710908167500314E-2</v>
      </c>
      <c r="Q43" s="37">
        <f t="shared" si="18"/>
        <v>1.605836198975567E-2</v>
      </c>
      <c r="R43" s="37">
        <f t="shared" si="18"/>
        <v>0.19380602425545562</v>
      </c>
      <c r="S43" s="37">
        <f t="shared" si="18"/>
        <v>0.22467462296056445</v>
      </c>
      <c r="T43" s="37">
        <f t="shared" si="18"/>
        <v>9.7014444080978285E-2</v>
      </c>
      <c r="U43" s="37">
        <f t="shared" si="18"/>
        <v>10.924765033216993</v>
      </c>
    </row>
    <row r="44" spans="1:21" x14ac:dyDescent="0.2">
      <c r="B44" s="35" t="s">
        <v>79</v>
      </c>
      <c r="C44" s="37">
        <f t="shared" ref="C44:U44" si="19">IFERROR(C24/C$26*100,"--")</f>
        <v>81.918208309138677</v>
      </c>
      <c r="D44" s="37">
        <f t="shared" si="19"/>
        <v>60.617506979421997</v>
      </c>
      <c r="E44" s="37">
        <f t="shared" si="19"/>
        <v>63.411639621859017</v>
      </c>
      <c r="F44" s="37">
        <f t="shared" si="19"/>
        <v>63.555181485333954</v>
      </c>
      <c r="G44" s="37">
        <f t="shared" si="19"/>
        <v>66.733928153738347</v>
      </c>
      <c r="H44" s="37">
        <f t="shared" si="19"/>
        <v>67.403903876380738</v>
      </c>
      <c r="I44" s="37">
        <f t="shared" si="19"/>
        <v>67.877952844278383</v>
      </c>
      <c r="J44" s="37">
        <f t="shared" si="19"/>
        <v>70.321593255886469</v>
      </c>
      <c r="K44" s="37">
        <f t="shared" si="19"/>
        <v>72.655385888138156</v>
      </c>
      <c r="L44" s="37">
        <f t="shared" si="19"/>
        <v>68.015778417979149</v>
      </c>
      <c r="M44" s="37">
        <f t="shared" si="19"/>
        <v>59.938150820875933</v>
      </c>
      <c r="N44" s="37">
        <f t="shared" si="19"/>
        <v>59.349629842553583</v>
      </c>
      <c r="O44" s="37">
        <f t="shared" si="19"/>
        <v>68.769128043076932</v>
      </c>
      <c r="P44" s="37">
        <f t="shared" si="19"/>
        <v>68.445386226830436</v>
      </c>
      <c r="Q44" s="37">
        <f t="shared" si="19"/>
        <v>75.983341686224549</v>
      </c>
      <c r="R44" s="37">
        <f t="shared" si="19"/>
        <v>63.97951271305233</v>
      </c>
      <c r="S44" s="37">
        <f t="shared" si="19"/>
        <v>67.758143669433025</v>
      </c>
      <c r="T44" s="37">
        <f t="shared" si="19"/>
        <v>68.531722743679751</v>
      </c>
      <c r="U44" s="37">
        <f t="shared" si="19"/>
        <v>62.484747245608588</v>
      </c>
    </row>
    <row r="45" spans="1:21" x14ac:dyDescent="0.2">
      <c r="B45" s="35" t="s">
        <v>80</v>
      </c>
      <c r="C45" s="37">
        <f t="shared" ref="C45:U45" si="20">IFERROR(C25/C$26*100,"--")</f>
        <v>18.08179169086133</v>
      </c>
      <c r="D45" s="37">
        <f t="shared" si="20"/>
        <v>39.382493020578003</v>
      </c>
      <c r="E45" s="37">
        <f t="shared" si="20"/>
        <v>36.588360378140976</v>
      </c>
      <c r="F45" s="37">
        <f t="shared" si="20"/>
        <v>36.444818514666039</v>
      </c>
      <c r="G45" s="37">
        <f t="shared" si="20"/>
        <v>33.26607184626166</v>
      </c>
      <c r="H45" s="37">
        <f t="shared" si="20"/>
        <v>32.596096123619255</v>
      </c>
      <c r="I45" s="37">
        <f t="shared" si="20"/>
        <v>32.122047155721617</v>
      </c>
      <c r="J45" s="37">
        <f t="shared" si="20"/>
        <v>29.678406744113534</v>
      </c>
      <c r="K45" s="37">
        <f t="shared" si="20"/>
        <v>27.344614111861837</v>
      </c>
      <c r="L45" s="37">
        <f t="shared" si="20"/>
        <v>31.984221582020844</v>
      </c>
      <c r="M45" s="37">
        <f t="shared" si="20"/>
        <v>40.061849179124067</v>
      </c>
      <c r="N45" s="37">
        <f t="shared" si="20"/>
        <v>40.65037015744641</v>
      </c>
      <c r="O45" s="37">
        <f t="shared" si="20"/>
        <v>31.230871956923075</v>
      </c>
      <c r="P45" s="37">
        <f t="shared" si="20"/>
        <v>31.554613773169578</v>
      </c>
      <c r="Q45" s="37">
        <f t="shared" si="20"/>
        <v>24.016658313775451</v>
      </c>
      <c r="R45" s="37">
        <f t="shared" si="20"/>
        <v>36.02048728694767</v>
      </c>
      <c r="S45" s="37">
        <f t="shared" si="20"/>
        <v>32.241856330566968</v>
      </c>
      <c r="T45" s="37">
        <f t="shared" si="20"/>
        <v>31.468277256320242</v>
      </c>
      <c r="U45" s="37">
        <f t="shared" si="20"/>
        <v>32.763368455474719</v>
      </c>
    </row>
    <row r="46" spans="1:21" x14ac:dyDescent="0.2">
      <c r="B46" s="35" t="s">
        <v>81</v>
      </c>
      <c r="C46" s="37">
        <f t="shared" ref="C46:U46" si="21">IFERROR(C26/C$26*100,"--")</f>
        <v>100</v>
      </c>
      <c r="D46" s="37">
        <f t="shared" si="21"/>
        <v>100</v>
      </c>
      <c r="E46" s="37">
        <f t="shared" si="21"/>
        <v>100</v>
      </c>
      <c r="F46" s="37">
        <f t="shared" si="21"/>
        <v>100</v>
      </c>
      <c r="G46" s="37">
        <f t="shared" si="21"/>
        <v>100</v>
      </c>
      <c r="H46" s="37">
        <f t="shared" si="21"/>
        <v>100</v>
      </c>
      <c r="I46" s="37">
        <f t="shared" si="21"/>
        <v>100</v>
      </c>
      <c r="J46" s="37">
        <f t="shared" si="21"/>
        <v>100</v>
      </c>
      <c r="K46" s="37">
        <f t="shared" si="21"/>
        <v>100</v>
      </c>
      <c r="L46" s="37">
        <f t="shared" si="21"/>
        <v>100</v>
      </c>
      <c r="M46" s="37">
        <f t="shared" si="21"/>
        <v>100</v>
      </c>
      <c r="N46" s="37">
        <f t="shared" si="21"/>
        <v>100</v>
      </c>
      <c r="O46" s="37">
        <f t="shared" si="21"/>
        <v>100</v>
      </c>
      <c r="P46" s="37">
        <f t="shared" si="21"/>
        <v>100</v>
      </c>
      <c r="Q46" s="37">
        <f t="shared" si="21"/>
        <v>100</v>
      </c>
      <c r="R46" s="37">
        <f t="shared" si="21"/>
        <v>100</v>
      </c>
      <c r="S46" s="37">
        <f t="shared" si="21"/>
        <v>100</v>
      </c>
      <c r="T46" s="37">
        <f t="shared" si="21"/>
        <v>100</v>
      </c>
      <c r="U46" s="37">
        <f t="shared" si="21"/>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1" t="s">
        <v>41</v>
      </c>
      <c r="C49" s="38" t="s">
        <v>28</v>
      </c>
      <c r="D49" s="39">
        <f t="shared" ref="D49:N49" si="22">IF(C9=0,"--",(D9/C9)*100-100)</f>
        <v>280.84050003895624</v>
      </c>
      <c r="E49" s="39">
        <f t="shared" si="22"/>
        <v>-14.05641655779614</v>
      </c>
      <c r="F49" s="39">
        <f t="shared" si="22"/>
        <v>80.534534591149196</v>
      </c>
      <c r="G49" s="39">
        <f t="shared" si="22"/>
        <v>166.54395760392612</v>
      </c>
      <c r="H49" s="39">
        <f t="shared" si="22"/>
        <v>156.27454253655537</v>
      </c>
      <c r="I49" s="39">
        <f t="shared" si="22"/>
        <v>-26.962123879608413</v>
      </c>
      <c r="J49" s="39">
        <f t="shared" si="22"/>
        <v>25.3074125209926</v>
      </c>
      <c r="K49" s="39">
        <f t="shared" si="22"/>
        <v>5.0456285898176532</v>
      </c>
      <c r="L49" s="39">
        <f t="shared" si="22"/>
        <v>113.992648984666</v>
      </c>
      <c r="M49" s="39">
        <f t="shared" si="22"/>
        <v>20.85156431270579</v>
      </c>
      <c r="N49" s="39">
        <f t="shared" si="22"/>
        <v>24.860799170866585</v>
      </c>
      <c r="O49" s="39">
        <f>IFERROR(IF(N9=0,"--",(O9/N9)*100-100),"--")</f>
        <v>99.399470666412782</v>
      </c>
      <c r="P49" s="39">
        <f t="shared" ref="P49" si="23">IFERROR(IF(N9=0,"--",(P9/N9)*100-100),"--")</f>
        <v>100.72961590469271</v>
      </c>
      <c r="Q49" s="39">
        <f t="shared" ref="Q49:Q54" si="24">IF(P9=0,"--",(Q9/P9)*100-100)</f>
        <v>78.574622825116279</v>
      </c>
      <c r="R49" s="39">
        <f t="shared" ref="R49:T50" si="25">IF(Q9=0,"--",(R10/Q9)*100-100)</f>
        <v>-90.538782592579651</v>
      </c>
      <c r="S49" s="39">
        <f t="shared" si="25"/>
        <v>-73.936800157058002</v>
      </c>
      <c r="T49" s="39">
        <f t="shared" si="25"/>
        <v>-79.924626029617372</v>
      </c>
      <c r="U49" s="39">
        <f>IFERROR(POWER(T9/C9,1/21)*100-100,"--")</f>
        <v>30.474572110911197</v>
      </c>
    </row>
    <row r="50" spans="2:21" x14ac:dyDescent="0.2">
      <c r="B50" s="1" t="s">
        <v>31</v>
      </c>
      <c r="C50" s="38" t="s">
        <v>28</v>
      </c>
      <c r="D50" s="39">
        <f t="shared" ref="D50:N50" si="26">IF(C10=0,"--",(D10/C10)*100-100)</f>
        <v>1299.5044489554966</v>
      </c>
      <c r="E50" s="39">
        <f t="shared" si="26"/>
        <v>-9.5322634511610005</v>
      </c>
      <c r="F50" s="39">
        <f t="shared" si="26"/>
        <v>44.616577053569699</v>
      </c>
      <c r="G50" s="39">
        <f t="shared" si="26"/>
        <v>151.14735530053039</v>
      </c>
      <c r="H50" s="39">
        <f t="shared" si="26"/>
        <v>119.04067686968398</v>
      </c>
      <c r="I50" s="39">
        <f t="shared" si="26"/>
        <v>-19.840663320025968</v>
      </c>
      <c r="J50" s="39">
        <f t="shared" si="26"/>
        <v>57.461051645586537</v>
      </c>
      <c r="K50" s="39">
        <f t="shared" si="26"/>
        <v>35.182005483939776</v>
      </c>
      <c r="L50" s="39">
        <f t="shared" si="26"/>
        <v>49.28424990816174</v>
      </c>
      <c r="M50" s="39">
        <f t="shared" si="26"/>
        <v>33.262179591080809</v>
      </c>
      <c r="N50" s="39">
        <f t="shared" si="26"/>
        <v>7.6873927476366362</v>
      </c>
      <c r="O50" s="39">
        <f t="shared" ref="O50:O66" si="27">IFERROR(IF(N10=0,"--",(O10/N10)*100-100),"--")</f>
        <v>-4.303874435851327</v>
      </c>
      <c r="P50" s="39">
        <f>IFERROR(IF(N10=0,"--",(P10/N10)*100-100),"--")</f>
        <v>-3.9757717315610392</v>
      </c>
      <c r="Q50" s="39">
        <f t="shared" si="24"/>
        <v>17.822823452517113</v>
      </c>
      <c r="R50" s="39">
        <f t="shared" si="25"/>
        <v>-99.24335514778754</v>
      </c>
      <c r="S50" s="39">
        <f t="shared" si="25"/>
        <v>-99.556687871788597</v>
      </c>
      <c r="T50" s="39">
        <f t="shared" si="25"/>
        <v>-99.763869362290038</v>
      </c>
      <c r="U50" s="39">
        <f t="shared" ref="U50:U66" si="28">IFERROR(POWER(T10/C10,1/21)*100-100,"--")</f>
        <v>37.021885983095359</v>
      </c>
    </row>
    <row r="51" spans="2:21" x14ac:dyDescent="0.2">
      <c r="B51" s="1" t="s">
        <v>25</v>
      </c>
      <c r="C51" s="38" t="s">
        <v>28</v>
      </c>
      <c r="D51" s="39">
        <f t="shared" ref="D51:N51" si="29">IF(C11=0,"--",(D11/C11)*100-100)</f>
        <v>320.7490770300879</v>
      </c>
      <c r="E51" s="39">
        <f t="shared" si="29"/>
        <v>43.903898863040013</v>
      </c>
      <c r="F51" s="39">
        <f t="shared" si="29"/>
        <v>-26.656030898712572</v>
      </c>
      <c r="G51" s="39">
        <f t="shared" si="29"/>
        <v>271.39426147011176</v>
      </c>
      <c r="H51" s="39">
        <f t="shared" si="29"/>
        <v>1432.4510931110342</v>
      </c>
      <c r="I51" s="39">
        <f t="shared" si="29"/>
        <v>304.50506618409349</v>
      </c>
      <c r="J51" s="39">
        <f t="shared" si="29"/>
        <v>401.38924050279587</v>
      </c>
      <c r="K51" s="39">
        <f t="shared" si="29"/>
        <v>188.09086738759834</v>
      </c>
      <c r="L51" s="39">
        <f t="shared" si="29"/>
        <v>-83.315990924731963</v>
      </c>
      <c r="M51" s="39">
        <f t="shared" si="29"/>
        <v>84.273166758999452</v>
      </c>
      <c r="N51" s="39">
        <f t="shared" si="29"/>
        <v>-36.786229637801135</v>
      </c>
      <c r="O51" s="39">
        <f t="shared" si="27"/>
        <v>-51.656389913210724</v>
      </c>
      <c r="P51" s="39">
        <f t="shared" ref="P51:P66" si="30">IFERROR(IF(N11=0,"--",(P11/N11)*100-100),"--")</f>
        <v>-49.021832115889694</v>
      </c>
      <c r="Q51" s="39">
        <f t="shared" si="24"/>
        <v>-74.462625671097129</v>
      </c>
      <c r="R51" s="39">
        <f t="shared" ref="R51:T54" si="31">IF(Q11=0,"--",(R11/Q11)*100-100)</f>
        <v>-23.842232922210997</v>
      </c>
      <c r="S51" s="39">
        <f t="shared" si="31"/>
        <v>-24.413466829964776</v>
      </c>
      <c r="T51" s="39">
        <f t="shared" si="31"/>
        <v>-17.725086553061672</v>
      </c>
      <c r="U51" s="39">
        <f t="shared" si="28"/>
        <v>27.950351645790889</v>
      </c>
    </row>
    <row r="52" spans="2:21" x14ac:dyDescent="0.2">
      <c r="B52" s="1" t="s">
        <v>38</v>
      </c>
      <c r="C52" s="38" t="s">
        <v>28</v>
      </c>
      <c r="D52" s="39">
        <f t="shared" ref="D52:N52" si="32">IF(C12=0,"--",(D12/C12)*100-100)</f>
        <v>1981.0864392702706</v>
      </c>
      <c r="E52" s="39">
        <f t="shared" si="32"/>
        <v>34.422175333799998</v>
      </c>
      <c r="F52" s="39">
        <f t="shared" si="32"/>
        <v>38.935504565483484</v>
      </c>
      <c r="G52" s="39">
        <f t="shared" si="32"/>
        <v>123.08056344761789</v>
      </c>
      <c r="H52" s="39">
        <f t="shared" si="32"/>
        <v>146.91463470327352</v>
      </c>
      <c r="I52" s="39">
        <f t="shared" si="32"/>
        <v>-25.587343090154775</v>
      </c>
      <c r="J52" s="39">
        <f t="shared" si="32"/>
        <v>13.418463136492335</v>
      </c>
      <c r="K52" s="39">
        <f t="shared" si="32"/>
        <v>14.744853405214656</v>
      </c>
      <c r="L52" s="39">
        <f t="shared" si="32"/>
        <v>98.555822802462785</v>
      </c>
      <c r="M52" s="39">
        <f t="shared" si="32"/>
        <v>15.641456582883322</v>
      </c>
      <c r="N52" s="39">
        <f t="shared" si="32"/>
        <v>-1.8519887435468263</v>
      </c>
      <c r="O52" s="39">
        <f t="shared" si="27"/>
        <v>-3.5204434123523072</v>
      </c>
      <c r="P52" s="39">
        <f t="shared" si="30"/>
        <v>-3.1225054161227348</v>
      </c>
      <c r="Q52" s="39">
        <f t="shared" si="24"/>
        <v>17.931973866061711</v>
      </c>
      <c r="R52" s="39">
        <f t="shared" si="31"/>
        <v>6.1412489018443068</v>
      </c>
      <c r="S52" s="39">
        <f t="shared" si="31"/>
        <v>40.396682644534877</v>
      </c>
      <c r="T52" s="39">
        <f t="shared" si="31"/>
        <v>-24.80687906234833</v>
      </c>
      <c r="U52" s="39">
        <f t="shared" si="28"/>
        <v>35.59025357952666</v>
      </c>
    </row>
    <row r="53" spans="2:21" x14ac:dyDescent="0.2">
      <c r="B53" s="1" t="s">
        <v>36</v>
      </c>
      <c r="C53" s="38" t="s">
        <v>28</v>
      </c>
      <c r="D53" s="39">
        <f t="shared" ref="D53:N53" si="33">IF(C13=0,"--",(D13/C13)*100-100)</f>
        <v>1217.4425438846731</v>
      </c>
      <c r="E53" s="39">
        <f t="shared" si="33"/>
        <v>-40.728477578352127</v>
      </c>
      <c r="F53" s="39">
        <f t="shared" si="33"/>
        <v>32.341805247969802</v>
      </c>
      <c r="G53" s="39">
        <f t="shared" si="33"/>
        <v>515.57354733487296</v>
      </c>
      <c r="H53" s="39">
        <f t="shared" si="33"/>
        <v>253.56848486074773</v>
      </c>
      <c r="I53" s="39">
        <f t="shared" si="33"/>
        <v>-10.904452921840161</v>
      </c>
      <c r="J53" s="39">
        <f t="shared" si="33"/>
        <v>57.351055724239558</v>
      </c>
      <c r="K53" s="39">
        <f t="shared" si="33"/>
        <v>85.914901915819399</v>
      </c>
      <c r="L53" s="39">
        <f t="shared" si="33"/>
        <v>123.40582810596561</v>
      </c>
      <c r="M53" s="39">
        <f t="shared" si="33"/>
        <v>94.56866354675654</v>
      </c>
      <c r="N53" s="39">
        <f t="shared" si="33"/>
        <v>-23.636081173844545</v>
      </c>
      <c r="O53" s="39">
        <f t="shared" si="27"/>
        <v>-58.532140357653581</v>
      </c>
      <c r="P53" s="39">
        <f t="shared" si="30"/>
        <v>-58.253468683655477</v>
      </c>
      <c r="Q53" s="39">
        <f t="shared" si="24"/>
        <v>-51.755063524699686</v>
      </c>
      <c r="R53" s="39">
        <f t="shared" si="31"/>
        <v>3.2691437156763214</v>
      </c>
      <c r="S53" s="39">
        <f t="shared" si="31"/>
        <v>-19.595913173795893</v>
      </c>
      <c r="T53" s="39">
        <f t="shared" si="31"/>
        <v>1.643169167356433</v>
      </c>
      <c r="U53" s="39">
        <f t="shared" si="28"/>
        <v>31.818776646699945</v>
      </c>
    </row>
    <row r="54" spans="2:21" x14ac:dyDescent="0.2">
      <c r="B54" s="1" t="s">
        <v>34</v>
      </c>
      <c r="C54" s="38" t="s">
        <v>28</v>
      </c>
      <c r="D54" s="39">
        <f t="shared" ref="D54:N54" si="34">IF(C14=0,"--",(D14/C14)*100-100)</f>
        <v>1205.4345107294137</v>
      </c>
      <c r="E54" s="39">
        <f t="shared" si="34"/>
        <v>-10.488232019626835</v>
      </c>
      <c r="F54" s="39">
        <f t="shared" si="34"/>
        <v>24.296878836391215</v>
      </c>
      <c r="G54" s="39">
        <f t="shared" si="34"/>
        <v>91.394872670249072</v>
      </c>
      <c r="H54" s="39">
        <f t="shared" si="34"/>
        <v>251.32845976047122</v>
      </c>
      <c r="I54" s="39">
        <f t="shared" si="34"/>
        <v>-36.596586481491236</v>
      </c>
      <c r="J54" s="39">
        <f t="shared" si="34"/>
        <v>-18.290528080610187</v>
      </c>
      <c r="K54" s="39">
        <f t="shared" si="34"/>
        <v>-11.203474165498676</v>
      </c>
      <c r="L54" s="39">
        <f t="shared" si="34"/>
        <v>89.198552213474045</v>
      </c>
      <c r="M54" s="39">
        <f t="shared" si="34"/>
        <v>93.60074108219996</v>
      </c>
      <c r="N54" s="39">
        <f t="shared" si="34"/>
        <v>55.073926548540669</v>
      </c>
      <c r="O54" s="39">
        <f t="shared" si="27"/>
        <v>-23.98479195756002</v>
      </c>
      <c r="P54" s="39">
        <f t="shared" si="30"/>
        <v>-23.052272764185616</v>
      </c>
      <c r="Q54" s="39">
        <f t="shared" si="24"/>
        <v>19.115509594507557</v>
      </c>
      <c r="R54" s="39">
        <f t="shared" si="31"/>
        <v>16.427017480097589</v>
      </c>
      <c r="S54" s="39">
        <f t="shared" si="31"/>
        <v>-9.0502283245302806</v>
      </c>
      <c r="T54" s="39">
        <f t="shared" si="31"/>
        <v>-24.769415603330529</v>
      </c>
      <c r="U54" s="39">
        <f t="shared" si="28"/>
        <v>28.265367916161694</v>
      </c>
    </row>
    <row r="55" spans="2:21" x14ac:dyDescent="0.2">
      <c r="B55" s="1" t="s">
        <v>44</v>
      </c>
      <c r="C55" s="38" t="s">
        <v>28</v>
      </c>
      <c r="D55" s="39">
        <f t="shared" ref="D55:D63" si="35">IF(C15=0,"--",(D15/C15)*100-100)</f>
        <v>2553.0545597407067</v>
      </c>
      <c r="E55" s="39">
        <f t="shared" ref="E55:E63" si="36">IF(D15=0,"--",(E15/D15)*100-100)</f>
        <v>44.497784786988774</v>
      </c>
      <c r="F55" s="39">
        <f t="shared" ref="F55:F63" si="37">IF(E15=0,"--",(F15/E15)*100-100)</f>
        <v>897.39251406223377</v>
      </c>
      <c r="G55" s="39">
        <f t="shared" ref="G55:G63" si="38">IF(F15=0,"--",(G15/F15)*100-100)</f>
        <v>141.15026749884248</v>
      </c>
      <c r="H55" s="39">
        <f t="shared" ref="H55:H63" si="39">IF(G15=0,"--",(H15/G15)*100-100)</f>
        <v>74.827417943633975</v>
      </c>
      <c r="I55" s="39">
        <f t="shared" ref="I55:I63" si="40">IF(H15=0,"--",(I15/H15)*100-100)</f>
        <v>-37.935616326640783</v>
      </c>
      <c r="J55" s="39">
        <f t="shared" ref="J55:J63" si="41">IF(I15=0,"--",(J15/I15)*100-100)</f>
        <v>8.133925002059712</v>
      </c>
      <c r="K55" s="39">
        <f t="shared" ref="K55:K63" si="42">IF(J15=0,"--",(K15/J15)*100-100)</f>
        <v>-17.18156920042756</v>
      </c>
      <c r="L55" s="39">
        <f t="shared" ref="L55:L63" si="43">IF(K15=0,"--",(L15/K15)*100-100)</f>
        <v>99.255779788032896</v>
      </c>
      <c r="M55" s="39">
        <f t="shared" ref="M55:M63" si="44">IF(L15=0,"--",(M15/L15)*100-100)</f>
        <v>96.41452933817348</v>
      </c>
      <c r="N55" s="39">
        <f t="shared" ref="N55:N63" si="45">IF(M15=0,"--",(N15/M15)*100-100)</f>
        <v>20.074078590825366</v>
      </c>
      <c r="O55" s="39">
        <f t="shared" si="27"/>
        <v>72.908939886037928</v>
      </c>
      <c r="P55" s="39">
        <f t="shared" si="30"/>
        <v>85.789590618219876</v>
      </c>
      <c r="Q55" s="39">
        <f t="shared" ref="Q55:Q63" si="46">IF(P15=0,"--",(Q15/P15)*100-100)</f>
        <v>24.135305503556978</v>
      </c>
      <c r="R55" s="39">
        <f t="shared" ref="R55:R63" si="47">IF(Q15=0,"--",(R15/Q15)*100-100)</f>
        <v>4.9737630923020788</v>
      </c>
      <c r="S55" s="39">
        <f t="shared" ref="S55:S63" si="48">IF(R15=0,"--",(S15/R15)*100-100)</f>
        <v>13.156443340591068</v>
      </c>
      <c r="T55" s="39">
        <f t="shared" ref="T55:T63" si="49">IF(S15=0,"--",(T15/S15)*100-100)</f>
        <v>3.3987817786464944</v>
      </c>
      <c r="U55" s="39">
        <f t="shared" si="28"/>
        <v>56.358101334735494</v>
      </c>
    </row>
    <row r="56" spans="2:21" x14ac:dyDescent="0.2">
      <c r="C56" s="38" t="s">
        <v>28</v>
      </c>
      <c r="D56" s="39">
        <f t="shared" si="35"/>
        <v>633.5066943013469</v>
      </c>
      <c r="E56" s="39">
        <f t="shared" si="36"/>
        <v>41.275981948101901</v>
      </c>
      <c r="F56" s="39">
        <f t="shared" si="37"/>
        <v>157.60010402890788</v>
      </c>
      <c r="G56" s="39">
        <f t="shared" si="38"/>
        <v>237.30656819684845</v>
      </c>
      <c r="H56" s="39">
        <f t="shared" si="39"/>
        <v>22.974251169431128</v>
      </c>
      <c r="I56" s="39">
        <f t="shared" si="40"/>
        <v>119.63087986917515</v>
      </c>
      <c r="J56" s="39">
        <f t="shared" si="41"/>
        <v>51.039706992303564</v>
      </c>
      <c r="K56" s="39">
        <f t="shared" si="42"/>
        <v>-18.941204664232075</v>
      </c>
      <c r="L56" s="39">
        <f t="shared" si="43"/>
        <v>58.364392739007712</v>
      </c>
      <c r="M56" s="39">
        <f t="shared" si="44"/>
        <v>68.387492534017866</v>
      </c>
      <c r="N56" s="39">
        <f t="shared" si="45"/>
        <v>53.21630362572327</v>
      </c>
      <c r="O56" s="39" t="str">
        <f t="shared" si="27"/>
        <v>--</v>
      </c>
      <c r="P56" s="39">
        <f t="shared" si="30"/>
        <v>9.4041707035524382</v>
      </c>
      <c r="Q56" s="39">
        <f t="shared" si="46"/>
        <v>13.823963473218441</v>
      </c>
      <c r="R56" s="39">
        <f t="shared" si="47"/>
        <v>17.627862110801445</v>
      </c>
      <c r="S56" s="39">
        <f t="shared" si="48"/>
        <v>16.2774251669547</v>
      </c>
      <c r="T56" s="39">
        <f t="shared" si="49"/>
        <v>-9.7863096608611215</v>
      </c>
      <c r="U56" s="39">
        <f t="shared" si="28"/>
        <v>43.150654653846004</v>
      </c>
    </row>
    <row r="57" spans="2:21" x14ac:dyDescent="0.2">
      <c r="C57" s="38" t="s">
        <v>28</v>
      </c>
      <c r="D57" s="39" t="str">
        <f t="shared" si="35"/>
        <v>--</v>
      </c>
      <c r="E57" s="39" t="str">
        <f t="shared" si="36"/>
        <v>--</v>
      </c>
      <c r="F57" s="39">
        <f t="shared" si="37"/>
        <v>-39.650000000000006</v>
      </c>
      <c r="G57" s="39">
        <f t="shared" si="38"/>
        <v>644764.95443247724</v>
      </c>
      <c r="H57" s="39">
        <f t="shared" si="39"/>
        <v>154.74356075400334</v>
      </c>
      <c r="I57" s="39">
        <f t="shared" si="40"/>
        <v>198.63189035151066</v>
      </c>
      <c r="J57" s="39">
        <f t="shared" si="41"/>
        <v>66.839609064793279</v>
      </c>
      <c r="K57" s="39">
        <f t="shared" si="42"/>
        <v>-87.691864983316336</v>
      </c>
      <c r="L57" s="39">
        <f t="shared" si="43"/>
        <v>-40.493823139778662</v>
      </c>
      <c r="M57" s="39">
        <f t="shared" si="44"/>
        <v>-83.175081328106145</v>
      </c>
      <c r="N57" s="39">
        <f t="shared" si="45"/>
        <v>311.96228256369477</v>
      </c>
      <c r="O57" s="39" t="str">
        <f t="shared" si="27"/>
        <v>--</v>
      </c>
      <c r="P57" s="39">
        <f t="shared" si="30"/>
        <v>299.6623794116046</v>
      </c>
      <c r="Q57" s="39">
        <f t="shared" si="46"/>
        <v>-42.365478288774149</v>
      </c>
      <c r="R57" s="39">
        <f t="shared" si="47"/>
        <v>101.00647942555153</v>
      </c>
      <c r="S57" s="39">
        <f t="shared" si="48"/>
        <v>-87.745084359424098</v>
      </c>
      <c r="T57" s="39">
        <f t="shared" si="49"/>
        <v>201.99187380429942</v>
      </c>
      <c r="U57" s="39" t="str">
        <f t="shared" si="28"/>
        <v>--</v>
      </c>
    </row>
    <row r="58" spans="2:21" x14ac:dyDescent="0.2">
      <c r="C58" s="38" t="s">
        <v>28</v>
      </c>
      <c r="D58" s="39">
        <f t="shared" si="35"/>
        <v>-64.636174636174644</v>
      </c>
      <c r="E58" s="39">
        <f t="shared" si="36"/>
        <v>-98.471487360376244</v>
      </c>
      <c r="F58" s="39">
        <f t="shared" si="37"/>
        <v>-100</v>
      </c>
      <c r="G58" s="39" t="str">
        <f t="shared" si="38"/>
        <v>--</v>
      </c>
      <c r="H58" s="39">
        <f t="shared" si="39"/>
        <v>-99.59432048681542</v>
      </c>
      <c r="I58" s="39">
        <f t="shared" si="40"/>
        <v>58410</v>
      </c>
      <c r="J58" s="39">
        <f t="shared" si="41"/>
        <v>118.66347632883264</v>
      </c>
      <c r="K58" s="39">
        <f t="shared" si="42"/>
        <v>-18.485227450367347</v>
      </c>
      <c r="L58" s="39">
        <f t="shared" si="43"/>
        <v>4303.288905935372</v>
      </c>
      <c r="M58" s="39">
        <f t="shared" si="44"/>
        <v>-21.573366955635549</v>
      </c>
      <c r="N58" s="39">
        <f t="shared" si="45"/>
        <v>54.582535054838246</v>
      </c>
      <c r="O58" s="39" t="str">
        <f t="shared" si="27"/>
        <v>--</v>
      </c>
      <c r="P58" s="39">
        <f t="shared" si="30"/>
        <v>-88.467459033030437</v>
      </c>
      <c r="Q58" s="39">
        <f t="shared" si="46"/>
        <v>670.21415777587424</v>
      </c>
      <c r="R58" s="39">
        <f t="shared" si="47"/>
        <v>196.26503490281408</v>
      </c>
      <c r="S58" s="39">
        <f t="shared" si="48"/>
        <v>532.08266044538232</v>
      </c>
      <c r="T58" s="39">
        <f t="shared" si="49"/>
        <v>281.14234387242857</v>
      </c>
      <c r="U58" s="39">
        <f t="shared" si="28"/>
        <v>43.022893437069541</v>
      </c>
    </row>
    <row r="59" spans="2:21" x14ac:dyDescent="0.2">
      <c r="C59" s="38" t="s">
        <v>28</v>
      </c>
      <c r="D59" s="39" t="str">
        <f t="shared" si="35"/>
        <v>--</v>
      </c>
      <c r="E59" s="39" t="str">
        <f t="shared" si="36"/>
        <v>--</v>
      </c>
      <c r="F59" s="39">
        <f t="shared" si="37"/>
        <v>-100</v>
      </c>
      <c r="G59" s="39" t="str">
        <f t="shared" si="38"/>
        <v>--</v>
      </c>
      <c r="H59" s="39">
        <f t="shared" si="39"/>
        <v>206.19166666666666</v>
      </c>
      <c r="I59" s="39">
        <f t="shared" si="40"/>
        <v>140.26889475546363</v>
      </c>
      <c r="J59" s="39">
        <f t="shared" si="41"/>
        <v>229.3921750753268</v>
      </c>
      <c r="K59" s="39">
        <f t="shared" si="42"/>
        <v>-16.52269304043412</v>
      </c>
      <c r="L59" s="39">
        <f t="shared" si="43"/>
        <v>123.02026389615529</v>
      </c>
      <c r="M59" s="39">
        <f t="shared" si="44"/>
        <v>-56.079612098822444</v>
      </c>
      <c r="N59" s="39">
        <f t="shared" si="45"/>
        <v>201.04721289964419</v>
      </c>
      <c r="O59" s="39" t="str">
        <f t="shared" si="27"/>
        <v>--</v>
      </c>
      <c r="P59" s="39">
        <f t="shared" si="30"/>
        <v>-6.1036976189278818</v>
      </c>
      <c r="Q59" s="39">
        <f t="shared" si="46"/>
        <v>52.511080594119221</v>
      </c>
      <c r="R59" s="39">
        <f t="shared" si="47"/>
        <v>3904.078887166495</v>
      </c>
      <c r="S59" s="39">
        <f t="shared" si="48"/>
        <v>-43.040506287725975</v>
      </c>
      <c r="T59" s="39">
        <f t="shared" si="49"/>
        <v>-83.101789195498512</v>
      </c>
      <c r="U59" s="39" t="str">
        <f t="shared" si="28"/>
        <v>--</v>
      </c>
    </row>
    <row r="60" spans="2:21" x14ac:dyDescent="0.2">
      <c r="C60" s="38" t="s">
        <v>28</v>
      </c>
      <c r="D60" s="39" t="str">
        <f t="shared" si="35"/>
        <v>--</v>
      </c>
      <c r="E60" s="39" t="str">
        <f t="shared" si="36"/>
        <v>--</v>
      </c>
      <c r="F60" s="39" t="str">
        <f t="shared" si="37"/>
        <v>--</v>
      </c>
      <c r="G60" s="39">
        <f t="shared" si="38"/>
        <v>3781.413187785809</v>
      </c>
      <c r="H60" s="39">
        <f t="shared" si="39"/>
        <v>-46.082220727345977</v>
      </c>
      <c r="I60" s="39">
        <f t="shared" si="40"/>
        <v>-34.453615659516885</v>
      </c>
      <c r="J60" s="39">
        <f t="shared" si="41"/>
        <v>265.98666523282071</v>
      </c>
      <c r="K60" s="39">
        <f t="shared" si="42"/>
        <v>4.8502781116031173</v>
      </c>
      <c r="L60" s="39">
        <f t="shared" si="43"/>
        <v>-21.29257534231219</v>
      </c>
      <c r="M60" s="39">
        <f t="shared" si="44"/>
        <v>137.72511375855413</v>
      </c>
      <c r="N60" s="39">
        <f t="shared" si="45"/>
        <v>114.83157847439603</v>
      </c>
      <c r="O60" s="39" t="str">
        <f t="shared" si="27"/>
        <v>--</v>
      </c>
      <c r="P60" s="39">
        <f t="shared" si="30"/>
        <v>-61.581772016347294</v>
      </c>
      <c r="Q60" s="39">
        <f t="shared" si="46"/>
        <v>198.18276842002109</v>
      </c>
      <c r="R60" s="39">
        <f t="shared" si="47"/>
        <v>6054.3271501253685</v>
      </c>
      <c r="S60" s="39">
        <f t="shared" si="48"/>
        <v>59.786434357438935</v>
      </c>
      <c r="T60" s="39">
        <f t="shared" si="49"/>
        <v>-88.850904966037078</v>
      </c>
      <c r="U60" s="39" t="str">
        <f t="shared" si="28"/>
        <v>--</v>
      </c>
    </row>
    <row r="61" spans="2:21" x14ac:dyDescent="0.2">
      <c r="C61" s="38" t="s">
        <v>28</v>
      </c>
      <c r="D61" s="39">
        <f t="shared" si="35"/>
        <v>-100</v>
      </c>
      <c r="E61" s="39" t="str">
        <f t="shared" si="36"/>
        <v>--</v>
      </c>
      <c r="F61" s="39" t="str">
        <f t="shared" si="37"/>
        <v>--</v>
      </c>
      <c r="G61" s="39">
        <f t="shared" si="38"/>
        <v>-100</v>
      </c>
      <c r="H61" s="39" t="str">
        <f t="shared" si="39"/>
        <v>--</v>
      </c>
      <c r="I61" s="39">
        <f t="shared" si="40"/>
        <v>85.371291927874353</v>
      </c>
      <c r="J61" s="39">
        <f t="shared" si="41"/>
        <v>1188.2489322757779</v>
      </c>
      <c r="K61" s="39">
        <f t="shared" si="42"/>
        <v>-26.529355727438556</v>
      </c>
      <c r="L61" s="39">
        <f t="shared" si="43"/>
        <v>-5.1966015349451453</v>
      </c>
      <c r="M61" s="39">
        <f t="shared" si="44"/>
        <v>40.095310994373818</v>
      </c>
      <c r="N61" s="39">
        <f t="shared" si="45"/>
        <v>56.753998288775364</v>
      </c>
      <c r="O61" s="39" t="str">
        <f t="shared" si="27"/>
        <v>--</v>
      </c>
      <c r="P61" s="39">
        <f t="shared" si="30"/>
        <v>-10.223321944893144</v>
      </c>
      <c r="Q61" s="39">
        <f t="shared" si="46"/>
        <v>-8.8252828325727819</v>
      </c>
      <c r="R61" s="39">
        <f t="shared" si="47"/>
        <v>193.57868365933103</v>
      </c>
      <c r="S61" s="39">
        <f t="shared" si="48"/>
        <v>11.15307476295591</v>
      </c>
      <c r="T61" s="39">
        <f t="shared" si="49"/>
        <v>-48.303713637226267</v>
      </c>
      <c r="U61" s="39">
        <f t="shared" si="28"/>
        <v>23.683951463462918</v>
      </c>
    </row>
    <row r="62" spans="2:21" x14ac:dyDescent="0.2">
      <c r="C62" s="38" t="s">
        <v>28</v>
      </c>
      <c r="D62" s="39">
        <f t="shared" si="35"/>
        <v>-28.36879432624113</v>
      </c>
      <c r="E62" s="39">
        <f t="shared" si="36"/>
        <v>269.63696369636961</v>
      </c>
      <c r="F62" s="39">
        <f t="shared" si="37"/>
        <v>5477.3214285714294</v>
      </c>
      <c r="G62" s="39">
        <f t="shared" si="38"/>
        <v>-56.847725162488395</v>
      </c>
      <c r="H62" s="39">
        <f t="shared" si="39"/>
        <v>-39.585613325666372</v>
      </c>
      <c r="I62" s="39">
        <f t="shared" si="40"/>
        <v>92.173779551734697</v>
      </c>
      <c r="J62" s="39">
        <f t="shared" si="41"/>
        <v>4583.8091738428857</v>
      </c>
      <c r="K62" s="39">
        <f t="shared" si="42"/>
        <v>-71.2800637731129</v>
      </c>
      <c r="L62" s="39">
        <f t="shared" si="43"/>
        <v>108.41150355239998</v>
      </c>
      <c r="M62" s="39">
        <f t="shared" si="44"/>
        <v>-14.574977461228173</v>
      </c>
      <c r="N62" s="39">
        <f t="shared" si="45"/>
        <v>20.36438983615065</v>
      </c>
      <c r="O62" s="39" t="str">
        <f t="shared" si="27"/>
        <v>--</v>
      </c>
      <c r="P62" s="39">
        <f t="shared" si="30"/>
        <v>39.264884625893927</v>
      </c>
      <c r="Q62" s="39">
        <f t="shared" si="46"/>
        <v>15.552341662481268</v>
      </c>
      <c r="R62" s="39">
        <f t="shared" si="47"/>
        <v>184.74740363824731</v>
      </c>
      <c r="S62" s="39">
        <f t="shared" si="48"/>
        <v>310.78513585742706</v>
      </c>
      <c r="T62" s="39">
        <f t="shared" si="49"/>
        <v>-38.812836412002618</v>
      </c>
      <c r="U62" s="39">
        <f t="shared" si="28"/>
        <v>61.830789104704706</v>
      </c>
    </row>
    <row r="63" spans="2:21" x14ac:dyDescent="0.2">
      <c r="C63" s="38" t="s">
        <v>28</v>
      </c>
      <c r="D63" s="39">
        <f t="shared" si="35"/>
        <v>-80.533809698943941</v>
      </c>
      <c r="E63" s="39">
        <f t="shared" si="36"/>
        <v>23.981106612685579</v>
      </c>
      <c r="F63" s="39">
        <f t="shared" si="37"/>
        <v>1348.1332317405027</v>
      </c>
      <c r="G63" s="39">
        <f t="shared" si="38"/>
        <v>5999.6820505111245</v>
      </c>
      <c r="H63" s="39">
        <f t="shared" si="39"/>
        <v>147.32115779917655</v>
      </c>
      <c r="I63" s="39">
        <f t="shared" si="40"/>
        <v>196.55904982094296</v>
      </c>
      <c r="J63" s="39">
        <f t="shared" si="41"/>
        <v>73.227790630817736</v>
      </c>
      <c r="K63" s="39">
        <f t="shared" si="42"/>
        <v>-86.272060595353651</v>
      </c>
      <c r="L63" s="39">
        <f t="shared" si="43"/>
        <v>-23.793213638681934</v>
      </c>
      <c r="M63" s="39">
        <f t="shared" si="44"/>
        <v>-56.398232300382851</v>
      </c>
      <c r="N63" s="39">
        <f t="shared" si="45"/>
        <v>126.58867100339734</v>
      </c>
      <c r="O63" s="39" t="str">
        <f t="shared" si="27"/>
        <v>--</v>
      </c>
      <c r="P63" s="39">
        <f t="shared" si="30"/>
        <v>133.26620154868544</v>
      </c>
      <c r="Q63" s="39">
        <f t="shared" si="46"/>
        <v>-25.403649837791036</v>
      </c>
      <c r="R63" s="39">
        <f t="shared" si="47"/>
        <v>859.03941842915503</v>
      </c>
      <c r="S63" s="39">
        <f t="shared" si="48"/>
        <v>31.608384045167327</v>
      </c>
      <c r="T63" s="39">
        <f t="shared" si="49"/>
        <v>-62.317445571103399</v>
      </c>
      <c r="U63" s="39">
        <f t="shared" si="28"/>
        <v>44.621867106260282</v>
      </c>
    </row>
    <row r="64" spans="2:21" x14ac:dyDescent="0.2">
      <c r="B64" s="35" t="s">
        <v>79</v>
      </c>
      <c r="C64" s="38" t="s">
        <v>28</v>
      </c>
      <c r="D64" s="39">
        <f t="shared" ref="D64:N66" si="50">IF(C24=0,"--",(D24/C24)*100-100)</f>
        <v>517.32693801316623</v>
      </c>
      <c r="E64" s="39">
        <f t="shared" si="50"/>
        <v>-6.1050294256446733</v>
      </c>
      <c r="F64" s="39">
        <f t="shared" si="50"/>
        <v>56.095898632385058</v>
      </c>
      <c r="G64" s="39">
        <f t="shared" si="50"/>
        <v>152.05644562339637</v>
      </c>
      <c r="H64" s="39">
        <f t="shared" si="50"/>
        <v>164.5673341166306</v>
      </c>
      <c r="I64" s="39">
        <f t="shared" si="50"/>
        <v>-25.429958998287063</v>
      </c>
      <c r="J64" s="39">
        <f t="shared" si="50"/>
        <v>30.011612726051624</v>
      </c>
      <c r="K64" s="39">
        <f t="shared" si="50"/>
        <v>27.416416301584206</v>
      </c>
      <c r="L64" s="39">
        <f t="shared" si="50"/>
        <v>75.592038613171724</v>
      </c>
      <c r="M64" s="39">
        <f t="shared" si="50"/>
        <v>38.536567309804383</v>
      </c>
      <c r="N64" s="39">
        <f t="shared" si="50"/>
        <v>9.8340292829943792</v>
      </c>
      <c r="O64" s="39">
        <f t="shared" si="27"/>
        <v>36.21198314644306</v>
      </c>
      <c r="P64" s="39">
        <f t="shared" si="30"/>
        <v>37.153147763026993</v>
      </c>
      <c r="Q64" s="39">
        <f t="shared" ref="Q64:T66" si="51">IF(P24=0,"--",(Q24/P24)*100-100)</f>
        <v>58.373752038208835</v>
      </c>
      <c r="R64" s="39">
        <f t="shared" si="51"/>
        <v>-33.089701478770223</v>
      </c>
      <c r="S64" s="39">
        <f t="shared" si="51"/>
        <v>20.231254602397215</v>
      </c>
      <c r="T64" s="39">
        <f t="shared" si="51"/>
        <v>-11.735085043003892</v>
      </c>
      <c r="U64" s="39">
        <f t="shared" si="28"/>
        <v>31.354565147515757</v>
      </c>
    </row>
    <row r="65" spans="1:21" x14ac:dyDescent="0.2">
      <c r="B65" s="35" t="s">
        <v>80</v>
      </c>
      <c r="C65" s="38" t="s">
        <v>28</v>
      </c>
      <c r="D65" s="39">
        <f t="shared" si="50"/>
        <v>1717.0184842482684</v>
      </c>
      <c r="E65" s="39">
        <f t="shared" si="50"/>
        <v>-16.610539937769047</v>
      </c>
      <c r="F65" s="39">
        <f t="shared" si="50"/>
        <v>55.132344405230555</v>
      </c>
      <c r="G65" s="39">
        <f t="shared" si="50"/>
        <v>119.11283133977207</v>
      </c>
      <c r="H65" s="39">
        <f t="shared" si="50"/>
        <v>156.66220959554505</v>
      </c>
      <c r="I65" s="39">
        <f t="shared" si="50"/>
        <v>-27.027651737811837</v>
      </c>
      <c r="J65" s="39">
        <f t="shared" si="50"/>
        <v>15.947008135976162</v>
      </c>
      <c r="K65" s="39">
        <f t="shared" si="50"/>
        <v>13.625940385698044</v>
      </c>
      <c r="L65" s="39">
        <f t="shared" si="50"/>
        <v>119.39511250051993</v>
      </c>
      <c r="M65" s="39">
        <f t="shared" si="50"/>
        <v>96.909178848031388</v>
      </c>
      <c r="N65" s="39">
        <f t="shared" si="50"/>
        <v>12.552657736933142</v>
      </c>
      <c r="O65" s="39">
        <f t="shared" si="27"/>
        <v>-9.6850973617746376</v>
      </c>
      <c r="P65" s="39">
        <f t="shared" si="30"/>
        <v>-7.683787154634075</v>
      </c>
      <c r="Q65" s="39">
        <f t="shared" si="51"/>
        <v>8.5822171338944457</v>
      </c>
      <c r="R65" s="39">
        <f t="shared" si="51"/>
        <v>19.181112023160637</v>
      </c>
      <c r="S65" s="39">
        <f t="shared" si="51"/>
        <v>1.6172089763597342</v>
      </c>
      <c r="T65" s="39">
        <f t="shared" si="51"/>
        <v>-14.825246225595109</v>
      </c>
      <c r="U65" s="39">
        <f t="shared" si="28"/>
        <v>36.017176967050375</v>
      </c>
    </row>
    <row r="66" spans="1:21" x14ac:dyDescent="0.2">
      <c r="B66" s="35" t="s">
        <v>81</v>
      </c>
      <c r="C66" s="38" t="s">
        <v>28</v>
      </c>
      <c r="D66" s="39">
        <f t="shared" si="50"/>
        <v>734.25266433627087</v>
      </c>
      <c r="E66" s="39">
        <f t="shared" si="50"/>
        <v>-10.242361369858145</v>
      </c>
      <c r="F66" s="39">
        <f t="shared" si="50"/>
        <v>55.743349939314953</v>
      </c>
      <c r="G66" s="39">
        <f t="shared" si="50"/>
        <v>140.0502051855579</v>
      </c>
      <c r="H66" s="39">
        <f t="shared" si="50"/>
        <v>161.93760971390986</v>
      </c>
      <c r="I66" s="39">
        <f t="shared" si="50"/>
        <v>-25.950744459422637</v>
      </c>
      <c r="J66" s="39">
        <f t="shared" si="50"/>
        <v>25.493773807361791</v>
      </c>
      <c r="K66" s="39">
        <f t="shared" si="50"/>
        <v>23.323622767318497</v>
      </c>
      <c r="L66" s="39">
        <f t="shared" si="50"/>
        <v>87.569820136800814</v>
      </c>
      <c r="M66" s="39">
        <f t="shared" si="50"/>
        <v>57.206592727403148</v>
      </c>
      <c r="N66" s="39">
        <f t="shared" si="50"/>
        <v>10.923162113952074</v>
      </c>
      <c r="O66" s="39">
        <f t="shared" si="27"/>
        <v>17.554650028391364</v>
      </c>
      <c r="P66" s="39">
        <f t="shared" si="30"/>
        <v>18.926767751744421</v>
      </c>
      <c r="Q66" s="39">
        <f t="shared" si="51"/>
        <v>42.662225507419492</v>
      </c>
      <c r="R66" s="39">
        <f t="shared" si="51"/>
        <v>-20.535998802180686</v>
      </c>
      <c r="S66" s="39">
        <f t="shared" si="51"/>
        <v>13.526384664083736</v>
      </c>
      <c r="T66" s="39">
        <f t="shared" si="51"/>
        <v>-12.731410371877899</v>
      </c>
      <c r="U66" s="39">
        <f t="shared" si="28"/>
        <v>32.475361617171131</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13" zoomScale="50" zoomScaleNormal="50" workbookViewId="0">
      <selection activeCell="A16" sqref="A16"/>
    </sheetView>
  </sheetViews>
  <sheetFormatPr baseColWidth="10" defaultColWidth="10.85546875" defaultRowHeight="12.75" x14ac:dyDescent="0.2"/>
  <cols>
    <col min="1" max="1" width="7.42578125" style="1" customWidth="1"/>
    <col min="2" max="2" width="16.42578125" style="1" customWidth="1"/>
    <col min="3" max="3" width="11.42578125" style="1" bestFit="1" customWidth="1"/>
    <col min="4" max="5" width="13.42578125" style="1" bestFit="1" customWidth="1"/>
    <col min="6" max="6" width="13.85546875" style="1" bestFit="1" customWidth="1"/>
    <col min="7" max="7" width="14.42578125" style="1" bestFit="1" customWidth="1"/>
    <col min="8" max="8" width="14.28515625" style="1" bestFit="1" customWidth="1"/>
    <col min="9" max="9" width="14.42578125" style="1" bestFit="1" customWidth="1"/>
    <col min="10" max="10" width="13.85546875" style="1" bestFit="1" customWidth="1"/>
    <col min="11" max="11" width="12.85546875" style="1" bestFit="1" customWidth="1"/>
    <col min="12" max="17" width="12.85546875" style="1" customWidth="1"/>
    <col min="18" max="20" width="11.85546875" style="1" customWidth="1"/>
    <col min="21" max="21" width="13.42578125" style="1" bestFit="1" customWidth="1"/>
    <col min="22" max="16384" width="10.85546875" style="1"/>
  </cols>
  <sheetData>
    <row r="1" spans="1:21" x14ac:dyDescent="0.2">
      <c r="A1" s="5" t="s">
        <v>75</v>
      </c>
    </row>
    <row r="2" spans="1:21" x14ac:dyDescent="0.2">
      <c r="B2" s="110"/>
      <c r="C2" s="201" t="s">
        <v>171</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788</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128</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B9" s="1" t="s">
        <v>760</v>
      </c>
      <c r="C9" s="9">
        <v>97.804837500000005</v>
      </c>
      <c r="D9" s="9">
        <v>1425.9189100000001</v>
      </c>
      <c r="E9" s="9">
        <v>1808.5697875000001</v>
      </c>
      <c r="F9" s="9">
        <v>3479.5980199999999</v>
      </c>
      <c r="G9" s="9">
        <v>8097.2149104999999</v>
      </c>
      <c r="H9" s="9">
        <v>10327.1443975</v>
      </c>
      <c r="I9" s="9">
        <v>13435.596057999999</v>
      </c>
      <c r="J9" s="9">
        <v>15855.914372499999</v>
      </c>
      <c r="K9" s="9">
        <v>16150.228053000001</v>
      </c>
      <c r="L9" s="166">
        <v>30891.965918999998</v>
      </c>
      <c r="M9" s="166">
        <v>41020.821763</v>
      </c>
      <c r="N9" s="166">
        <v>45343.670318999997</v>
      </c>
      <c r="O9" s="166">
        <v>0</v>
      </c>
      <c r="P9" s="166">
        <v>54260.122035</v>
      </c>
      <c r="Q9" s="166">
        <v>77438.109486999994</v>
      </c>
      <c r="R9" s="166">
        <v>72910.571209000002</v>
      </c>
      <c r="S9" s="166">
        <v>75982.716245000003</v>
      </c>
      <c r="T9" s="166">
        <v>79098.666805999994</v>
      </c>
      <c r="U9" s="112">
        <f>(SUM(C9:N9)+P9+Q9+R9)</f>
        <v>392543.25007850002</v>
      </c>
    </row>
    <row r="10" spans="1:21" x14ac:dyDescent="0.2">
      <c r="B10" s="1" t="s">
        <v>758</v>
      </c>
      <c r="C10" s="9">
        <v>31.872366499999998</v>
      </c>
      <c r="D10" s="9">
        <v>762.66965100000004</v>
      </c>
      <c r="E10" s="9">
        <v>850.50242849999995</v>
      </c>
      <c r="F10" s="9">
        <v>1259.667058</v>
      </c>
      <c r="G10" s="9">
        <v>4475.8766889999997</v>
      </c>
      <c r="H10" s="9">
        <v>7648.7393519999996</v>
      </c>
      <c r="I10" s="9">
        <v>9833.0278175000003</v>
      </c>
      <c r="J10" s="9">
        <v>11690.7653995</v>
      </c>
      <c r="K10" s="9">
        <v>12109.5397875</v>
      </c>
      <c r="L10" s="166">
        <v>22408.13609</v>
      </c>
      <c r="M10" s="166">
        <v>33222.710577999998</v>
      </c>
      <c r="N10" s="166">
        <v>36356.174914000003</v>
      </c>
      <c r="O10" s="166">
        <v>42947.975655000002</v>
      </c>
      <c r="P10" s="166">
        <v>42780.800407000002</v>
      </c>
      <c r="Q10" s="166">
        <v>50836.969631</v>
      </c>
      <c r="R10" s="166">
        <v>52821.423353999999</v>
      </c>
      <c r="S10" s="166">
        <v>59901.738468000003</v>
      </c>
      <c r="T10" s="166">
        <v>55050.054551000001</v>
      </c>
      <c r="U10" s="112">
        <f t="shared" ref="U10:U26" si="0">(SUM(C10:N10)+P10+Q10+R10)</f>
        <v>287088.87552350003</v>
      </c>
    </row>
    <row r="11" spans="1:21" x14ac:dyDescent="0.2">
      <c r="B11" s="1" t="s">
        <v>30</v>
      </c>
      <c r="C11" s="9">
        <v>11.140238</v>
      </c>
      <c r="D11" s="9">
        <v>173.95584700000001</v>
      </c>
      <c r="E11" s="9">
        <v>227.02808099999999</v>
      </c>
      <c r="F11" s="9">
        <v>578.39574900000002</v>
      </c>
      <c r="G11" s="9">
        <v>2019.3803235</v>
      </c>
      <c r="H11" s="9">
        <v>3371.479585</v>
      </c>
      <c r="I11" s="9">
        <v>5388.845703</v>
      </c>
      <c r="J11" s="9">
        <v>6830.4674164999997</v>
      </c>
      <c r="K11" s="9">
        <v>8859.202636</v>
      </c>
      <c r="L11" s="166">
        <v>20821.372607000001</v>
      </c>
      <c r="M11" s="166">
        <v>22181.353687999999</v>
      </c>
      <c r="N11" s="166">
        <v>23155.531508</v>
      </c>
      <c r="O11" s="166">
        <v>0</v>
      </c>
      <c r="P11" s="166">
        <v>30442.278726</v>
      </c>
      <c r="Q11" s="166">
        <v>32412.941993</v>
      </c>
      <c r="R11" s="166">
        <v>31864.166359999999</v>
      </c>
      <c r="S11" s="166">
        <v>35483.843244999996</v>
      </c>
      <c r="T11" s="166">
        <v>34369.264316000001</v>
      </c>
      <c r="U11" s="112">
        <f t="shared" si="0"/>
        <v>188337.54046100003</v>
      </c>
    </row>
    <row r="12" spans="1:21" x14ac:dyDescent="0.2">
      <c r="B12" s="1" t="s">
        <v>29</v>
      </c>
      <c r="C12" s="9">
        <v>372.78044449999999</v>
      </c>
      <c r="D12" s="9">
        <v>2284.9413614999999</v>
      </c>
      <c r="E12" s="9">
        <v>2525.4752920000001</v>
      </c>
      <c r="F12" s="9">
        <v>3831.6350564999998</v>
      </c>
      <c r="G12" s="9">
        <v>5921.2262615</v>
      </c>
      <c r="H12" s="9">
        <v>6084.0902679999999</v>
      </c>
      <c r="I12" s="9">
        <v>7346.0432094999996</v>
      </c>
      <c r="J12" s="9">
        <v>8907.4750574999998</v>
      </c>
      <c r="K12" s="9">
        <v>8717.1077330000007</v>
      </c>
      <c r="L12" s="166">
        <v>14694.638593</v>
      </c>
      <c r="M12" s="166">
        <v>17516.279351000001</v>
      </c>
      <c r="N12" s="166">
        <v>19280.528364000002</v>
      </c>
      <c r="O12" s="166">
        <v>18647.856698000003</v>
      </c>
      <c r="P12" s="166">
        <v>18681.03312</v>
      </c>
      <c r="Q12" s="166">
        <v>16960.401325999999</v>
      </c>
      <c r="R12" s="166">
        <v>16049.015504999999</v>
      </c>
      <c r="S12" s="166">
        <v>15819.988488000001</v>
      </c>
      <c r="T12" s="166">
        <v>16751.053388</v>
      </c>
      <c r="U12" s="112">
        <f t="shared" si="0"/>
        <v>149172.67094299998</v>
      </c>
    </row>
    <row r="13" spans="1:21" x14ac:dyDescent="0.2">
      <c r="B13" s="1" t="s">
        <v>42</v>
      </c>
      <c r="C13" s="9">
        <v>19.320349499999999</v>
      </c>
      <c r="D13" s="9">
        <v>620.67588049999995</v>
      </c>
      <c r="E13" s="9">
        <v>940.50302499999998</v>
      </c>
      <c r="F13" s="9">
        <v>1865.2071639999999</v>
      </c>
      <c r="G13" s="9">
        <v>4070.3498020000002</v>
      </c>
      <c r="H13" s="9">
        <v>5314.1348365000003</v>
      </c>
      <c r="I13" s="9">
        <v>6069.7883270000002</v>
      </c>
      <c r="J13" s="9">
        <v>7097.3540585000001</v>
      </c>
      <c r="K13" s="9">
        <v>7153.8763550000003</v>
      </c>
      <c r="L13" s="166">
        <v>15826.632084999999</v>
      </c>
      <c r="M13" s="166">
        <v>25170.216025000002</v>
      </c>
      <c r="N13" s="166">
        <v>30479.954331000001</v>
      </c>
      <c r="O13" s="166">
        <v>29275.815554000001</v>
      </c>
      <c r="P13" s="166">
        <v>29341.093144999999</v>
      </c>
      <c r="Q13" s="166">
        <v>31503.173750000002</v>
      </c>
      <c r="R13" s="166">
        <v>27878.535546999999</v>
      </c>
      <c r="S13" s="166">
        <v>28377.725571999999</v>
      </c>
      <c r="T13" s="166">
        <v>27636.739090999999</v>
      </c>
      <c r="U13" s="112">
        <f t="shared" si="0"/>
        <v>193350.81468100002</v>
      </c>
    </row>
    <row r="14" spans="1:21" x14ac:dyDescent="0.2">
      <c r="B14" s="1" t="s">
        <v>34</v>
      </c>
      <c r="C14" s="9">
        <v>36.723812500000001</v>
      </c>
      <c r="D14" s="9">
        <v>631.77590299999997</v>
      </c>
      <c r="E14" s="9">
        <v>881.16825549999999</v>
      </c>
      <c r="F14" s="9">
        <v>1198.5454649999999</v>
      </c>
      <c r="G14" s="9">
        <v>1872.915724</v>
      </c>
      <c r="H14" s="9">
        <v>2245.8403804999998</v>
      </c>
      <c r="I14" s="9">
        <v>3354.8526505</v>
      </c>
      <c r="J14" s="9">
        <v>3816.487995</v>
      </c>
      <c r="K14" s="9">
        <v>3852.4988035000001</v>
      </c>
      <c r="L14" s="166">
        <v>6667.497582</v>
      </c>
      <c r="M14" s="166">
        <v>8710.9661149999993</v>
      </c>
      <c r="N14" s="166">
        <v>7154.0508719999998</v>
      </c>
      <c r="O14" s="166">
        <v>7696.263269</v>
      </c>
      <c r="P14" s="166">
        <v>7727.2434880000001</v>
      </c>
      <c r="Q14" s="166">
        <v>15231.686453</v>
      </c>
      <c r="R14" s="166">
        <v>13632.620771</v>
      </c>
      <c r="S14" s="166">
        <v>13199.361306999999</v>
      </c>
      <c r="T14" s="166">
        <v>10485.261699000001</v>
      </c>
      <c r="U14" s="112">
        <f t="shared" si="0"/>
        <v>77014.874270500004</v>
      </c>
    </row>
    <row r="15" spans="1:21" x14ac:dyDescent="0.2">
      <c r="B15" s="1" t="s">
        <v>44</v>
      </c>
      <c r="C15" s="9">
        <v>1.185127</v>
      </c>
      <c r="D15" s="9">
        <v>14.387340999999999</v>
      </c>
      <c r="E15" s="9">
        <v>26.370954999999999</v>
      </c>
      <c r="F15" s="9">
        <v>65.061745500000001</v>
      </c>
      <c r="G15" s="9">
        <v>168.71878849999999</v>
      </c>
      <c r="H15" s="9">
        <v>205.79834450000001</v>
      </c>
      <c r="I15" s="9">
        <v>230.074172</v>
      </c>
      <c r="J15" s="9">
        <v>320.30514099999999</v>
      </c>
      <c r="K15" s="9">
        <v>298.41103049999998</v>
      </c>
      <c r="L15" s="166">
        <v>643.53229699999997</v>
      </c>
      <c r="M15" s="166">
        <v>879.46399799999995</v>
      </c>
      <c r="N15" s="166">
        <v>1097.734915</v>
      </c>
      <c r="O15" s="166">
        <v>1060.5033509999998</v>
      </c>
      <c r="P15" s="166">
        <v>1063.5783570000001</v>
      </c>
      <c r="Q15" s="166">
        <v>1335.3347040000001</v>
      </c>
      <c r="R15" s="166">
        <v>1893.1014809999999</v>
      </c>
      <c r="S15" s="166">
        <v>2291.2967939999999</v>
      </c>
      <c r="T15" s="166">
        <v>2512.925612</v>
      </c>
      <c r="U15" s="112">
        <f t="shared" si="0"/>
        <v>8243.0583970000007</v>
      </c>
    </row>
    <row r="16" spans="1:21" x14ac:dyDescent="0.2">
      <c r="B16" s="1" t="s">
        <v>792</v>
      </c>
      <c r="C16" s="9">
        <v>2.371238</v>
      </c>
      <c r="D16" s="9">
        <v>36.123607999999997</v>
      </c>
      <c r="E16" s="9">
        <v>65.919448000000003</v>
      </c>
      <c r="F16" s="9">
        <v>295.73814599999997</v>
      </c>
      <c r="G16" s="9">
        <v>937.76663399999995</v>
      </c>
      <c r="H16" s="9">
        <v>1281.0434700000001</v>
      </c>
      <c r="I16" s="9">
        <v>2162.4766399999999</v>
      </c>
      <c r="J16" s="9">
        <v>2892.7551549999998</v>
      </c>
      <c r="K16" s="9">
        <v>2825.4682320000002</v>
      </c>
      <c r="L16" s="166">
        <v>3225.645325</v>
      </c>
      <c r="M16" s="166">
        <v>3872.2870339999999</v>
      </c>
      <c r="N16" s="166">
        <v>4827.707394</v>
      </c>
      <c r="O16" s="188" t="s">
        <v>28</v>
      </c>
      <c r="P16" s="166">
        <v>6198.14131</v>
      </c>
      <c r="Q16" s="166">
        <v>5837.876021</v>
      </c>
      <c r="R16" s="166">
        <v>5613.9349540000003</v>
      </c>
      <c r="S16" s="166">
        <v>2513.7694769999998</v>
      </c>
      <c r="T16" s="166">
        <v>2580.8743869999998</v>
      </c>
      <c r="U16" s="112">
        <f t="shared" si="0"/>
        <v>40075.254608999996</v>
      </c>
    </row>
    <row r="17" spans="1:21" x14ac:dyDescent="0.2">
      <c r="B17" s="1" t="s">
        <v>793</v>
      </c>
      <c r="C17" s="9">
        <v>0</v>
      </c>
      <c r="D17" s="9">
        <v>7.165845</v>
      </c>
      <c r="E17" s="9">
        <v>12.399032999999999</v>
      </c>
      <c r="F17" s="9">
        <v>161.114417</v>
      </c>
      <c r="G17" s="9">
        <v>598.04235400000005</v>
      </c>
      <c r="H17" s="9">
        <v>865.708035</v>
      </c>
      <c r="I17" s="9">
        <v>1694.4899519999999</v>
      </c>
      <c r="J17" s="9">
        <v>2245.2142199999998</v>
      </c>
      <c r="K17" s="9">
        <v>2211.0498429999998</v>
      </c>
      <c r="L17" s="166">
        <v>2573.1467069999999</v>
      </c>
      <c r="M17" s="166">
        <v>2979.6012780000001</v>
      </c>
      <c r="N17" s="166">
        <v>3710.7702920000002</v>
      </c>
      <c r="O17" s="188" t="s">
        <v>28</v>
      </c>
      <c r="P17" s="166">
        <v>5117.094204</v>
      </c>
      <c r="Q17" s="166">
        <v>4490.1753609999996</v>
      </c>
      <c r="R17" s="166">
        <v>3718.7093100000002</v>
      </c>
      <c r="S17" s="166">
        <v>216.96598599999999</v>
      </c>
      <c r="T17" s="166">
        <v>65.215714000000006</v>
      </c>
      <c r="U17" s="112">
        <f t="shared" si="0"/>
        <v>30384.680850999997</v>
      </c>
    </row>
    <row r="18" spans="1:21" x14ac:dyDescent="0.2">
      <c r="B18" s="1" t="s">
        <v>794</v>
      </c>
      <c r="C18" s="9">
        <v>0</v>
      </c>
      <c r="D18" s="9">
        <v>4.5399999999999998E-4</v>
      </c>
      <c r="E18" s="9">
        <v>1.01E-4</v>
      </c>
      <c r="F18" s="9">
        <v>2.2699999999999999E-4</v>
      </c>
      <c r="G18" s="9">
        <v>4.1549999999999998E-3</v>
      </c>
      <c r="H18" s="9">
        <v>1.6410000000000001E-3</v>
      </c>
      <c r="I18" s="9">
        <v>5.1479999999999998E-3</v>
      </c>
      <c r="J18" s="9">
        <v>9.4420000000000007E-3</v>
      </c>
      <c r="K18" s="9">
        <v>3.4580000000000001E-3</v>
      </c>
      <c r="L18" s="166">
        <v>1.8279E-2</v>
      </c>
      <c r="M18" s="166">
        <v>6.3454999999999998E-2</v>
      </c>
      <c r="N18" s="166">
        <v>8.3119999999999999E-3</v>
      </c>
      <c r="O18" s="188" t="s">
        <v>28</v>
      </c>
      <c r="P18" s="166">
        <v>3.607E-3</v>
      </c>
      <c r="Q18" s="166">
        <v>1.5737999999999999E-2</v>
      </c>
      <c r="R18" s="166">
        <v>6.8110000000000002E-3</v>
      </c>
      <c r="S18" s="166">
        <v>7.9239000000000004E-2</v>
      </c>
      <c r="T18" s="166">
        <v>0.152313</v>
      </c>
      <c r="U18" s="112">
        <f t="shared" si="0"/>
        <v>0.14082800000000001</v>
      </c>
    </row>
    <row r="19" spans="1:21" x14ac:dyDescent="0.2">
      <c r="B19" s="1" t="s">
        <v>795</v>
      </c>
      <c r="C19" s="9">
        <v>0</v>
      </c>
      <c r="D19" s="9">
        <v>0</v>
      </c>
      <c r="E19" s="9">
        <v>0</v>
      </c>
      <c r="F19" s="9">
        <v>0</v>
      </c>
      <c r="G19" s="9">
        <v>1.511E-3</v>
      </c>
      <c r="H19" s="9">
        <v>0</v>
      </c>
      <c r="I19" s="9">
        <v>0</v>
      </c>
      <c r="J19" s="9">
        <v>0</v>
      </c>
      <c r="K19" s="9">
        <v>0</v>
      </c>
      <c r="L19" s="166">
        <v>0</v>
      </c>
      <c r="M19" s="166">
        <v>0</v>
      </c>
      <c r="N19" s="166">
        <v>0</v>
      </c>
      <c r="O19" s="188" t="s">
        <v>28</v>
      </c>
      <c r="P19" s="166">
        <v>1.5999999999999999E-5</v>
      </c>
      <c r="Q19" s="166">
        <v>7.3800000000000005E-4</v>
      </c>
      <c r="R19" s="166">
        <v>0</v>
      </c>
      <c r="S19" s="166">
        <v>0</v>
      </c>
      <c r="T19" s="166">
        <v>3.4999999999999997E-5</v>
      </c>
      <c r="U19" s="112">
        <f t="shared" si="0"/>
        <v>2.2650000000000001E-3</v>
      </c>
    </row>
    <row r="20" spans="1:21" x14ac:dyDescent="0.2">
      <c r="B20" s="1" t="s">
        <v>796</v>
      </c>
      <c r="C20" s="9">
        <v>0</v>
      </c>
      <c r="D20" s="9">
        <v>0</v>
      </c>
      <c r="E20" s="9">
        <v>0</v>
      </c>
      <c r="F20" s="9">
        <v>0</v>
      </c>
      <c r="G20" s="9">
        <v>5.3934000000000003E-2</v>
      </c>
      <c r="H20" s="9">
        <v>0.158967</v>
      </c>
      <c r="I20" s="9">
        <v>0.17116100000000001</v>
      </c>
      <c r="J20" s="9">
        <v>0.11323900000000001</v>
      </c>
      <c r="K20" s="9">
        <v>4.9701000000000002E-2</v>
      </c>
      <c r="L20" s="166">
        <v>2.1999999999999999E-5</v>
      </c>
      <c r="M20" s="166">
        <v>5.3793000000000001E-2</v>
      </c>
      <c r="N20" s="166">
        <v>2.3296999999999998E-2</v>
      </c>
      <c r="O20" s="188" t="s">
        <v>28</v>
      </c>
      <c r="P20" s="166">
        <v>5.7990000000000003E-3</v>
      </c>
      <c r="Q20" s="166">
        <v>2.3550000000000001E-2</v>
      </c>
      <c r="R20" s="166">
        <v>9.4043000000000002E-2</v>
      </c>
      <c r="S20" s="166">
        <v>3.7069999999999998E-3</v>
      </c>
      <c r="T20" s="166">
        <v>6.1479999999999998E-3</v>
      </c>
      <c r="U20" s="112">
        <f t="shared" si="0"/>
        <v>0.74750599999999989</v>
      </c>
    </row>
    <row r="21" spans="1:21" x14ac:dyDescent="0.2">
      <c r="B21" s="1" t="s">
        <v>797</v>
      </c>
      <c r="C21" s="9">
        <v>0</v>
      </c>
      <c r="D21" s="9">
        <v>0</v>
      </c>
      <c r="E21" s="9">
        <v>0</v>
      </c>
      <c r="F21" s="9">
        <v>0</v>
      </c>
      <c r="G21" s="9">
        <v>0</v>
      </c>
      <c r="H21" s="9">
        <v>0</v>
      </c>
      <c r="I21" s="9">
        <v>3.9220000000000001E-3</v>
      </c>
      <c r="J21" s="9">
        <v>8.2650000000000001E-2</v>
      </c>
      <c r="K21" s="9">
        <v>1.4E-2</v>
      </c>
      <c r="L21" s="166">
        <v>0</v>
      </c>
      <c r="M21" s="166">
        <v>0</v>
      </c>
      <c r="N21" s="166">
        <v>0</v>
      </c>
      <c r="O21" s="188" t="s">
        <v>28</v>
      </c>
      <c r="P21" s="166">
        <v>0</v>
      </c>
      <c r="Q21" s="166">
        <v>6.3E-5</v>
      </c>
      <c r="R21" s="166">
        <v>0</v>
      </c>
      <c r="S21" s="166">
        <v>0</v>
      </c>
      <c r="T21" s="166">
        <v>0</v>
      </c>
      <c r="U21" s="112">
        <f t="shared" si="0"/>
        <v>0.10063499999999999</v>
      </c>
    </row>
    <row r="22" spans="1:21" x14ac:dyDescent="0.2">
      <c r="B22" s="1" t="s">
        <v>798</v>
      </c>
      <c r="C22" s="9">
        <v>6.02E-4</v>
      </c>
      <c r="D22" s="9">
        <v>0</v>
      </c>
      <c r="E22" s="9">
        <v>0</v>
      </c>
      <c r="F22" s="9">
        <v>0.31340099999999999</v>
      </c>
      <c r="G22" s="9">
        <v>3.771E-3</v>
      </c>
      <c r="H22" s="9">
        <v>3.0400000000000002E-4</v>
      </c>
      <c r="I22" s="9">
        <v>0</v>
      </c>
      <c r="J22" s="9">
        <v>2.8999999999999998E-3</v>
      </c>
      <c r="K22" s="9">
        <v>0</v>
      </c>
      <c r="L22" s="166">
        <v>1.083E-3</v>
      </c>
      <c r="M22" s="166">
        <v>3.48E-4</v>
      </c>
      <c r="N22" s="166">
        <v>4.8660000000000002E-2</v>
      </c>
      <c r="O22" s="188" t="s">
        <v>28</v>
      </c>
      <c r="P22" s="166">
        <v>8.9630000000000005E-3</v>
      </c>
      <c r="Q22" s="166">
        <v>1.2154E-2</v>
      </c>
      <c r="R22" s="166">
        <v>1.7527999999999998E-2</v>
      </c>
      <c r="S22" s="166">
        <v>1.15E-4</v>
      </c>
      <c r="T22" s="166">
        <v>1.37E-4</v>
      </c>
      <c r="U22" s="112">
        <f t="shared" si="0"/>
        <v>0.40971400000000002</v>
      </c>
    </row>
    <row r="23" spans="1:21" x14ac:dyDescent="0.2">
      <c r="B23" s="1" t="s">
        <v>799</v>
      </c>
      <c r="C23" s="9">
        <v>6.02E-4</v>
      </c>
      <c r="D23" s="9">
        <v>7.1662990000000004</v>
      </c>
      <c r="E23" s="9">
        <v>12.399134</v>
      </c>
      <c r="F23" s="9">
        <v>161.428045</v>
      </c>
      <c r="G23" s="9">
        <v>598.10572500000012</v>
      </c>
      <c r="H23" s="9">
        <v>865.86894699999993</v>
      </c>
      <c r="I23" s="9">
        <v>1694.670183</v>
      </c>
      <c r="J23" s="9">
        <v>2245.4224509999995</v>
      </c>
      <c r="K23" s="9">
        <v>2211.117002</v>
      </c>
      <c r="L23" s="166">
        <v>2573.1660910000001</v>
      </c>
      <c r="M23" s="166">
        <v>2979.7188740000001</v>
      </c>
      <c r="N23" s="166">
        <v>3710.8505610000002</v>
      </c>
      <c r="O23" s="188" t="s">
        <v>28</v>
      </c>
      <c r="P23" s="166">
        <v>5117.1125889999994</v>
      </c>
      <c r="Q23" s="166">
        <v>4490.2276039999997</v>
      </c>
      <c r="R23" s="166">
        <v>3718.8276920000003</v>
      </c>
      <c r="S23" s="166">
        <v>217.04904699999997</v>
      </c>
      <c r="T23" s="166">
        <v>65.374347</v>
      </c>
      <c r="U23" s="112">
        <f t="shared" si="0"/>
        <v>30386.081799</v>
      </c>
    </row>
    <row r="24" spans="1:21" x14ac:dyDescent="0.2">
      <c r="B24" s="35" t="s">
        <v>79</v>
      </c>
      <c r="C24" s="9">
        <f t="shared" ref="C24:K24" si="1">SUM(C9:C15)</f>
        <v>570.82717549999995</v>
      </c>
      <c r="D24" s="9">
        <f t="shared" si="1"/>
        <v>5914.3248939999994</v>
      </c>
      <c r="E24" s="9">
        <f t="shared" si="1"/>
        <v>7259.6178245000001</v>
      </c>
      <c r="F24" s="9">
        <f t="shared" si="1"/>
        <v>12278.110257999999</v>
      </c>
      <c r="G24" s="9">
        <f t="shared" si="1"/>
        <v>26625.682498999995</v>
      </c>
      <c r="H24" s="9">
        <f t="shared" si="1"/>
        <v>35197.227164000004</v>
      </c>
      <c r="I24" s="9">
        <f t="shared" si="1"/>
        <v>45658.2279375</v>
      </c>
      <c r="J24" s="9">
        <f t="shared" si="1"/>
        <v>54518.7694405</v>
      </c>
      <c r="K24" s="9">
        <f t="shared" si="1"/>
        <v>57140.864398500002</v>
      </c>
      <c r="L24" s="9">
        <f t="shared" ref="L24:P24" si="2">SUM(L9:L15)</f>
        <v>111953.77517299999</v>
      </c>
      <c r="M24" s="9">
        <f t="shared" si="2"/>
        <v>148701.81151799997</v>
      </c>
      <c r="N24" s="9">
        <f t="shared" si="2"/>
        <v>162867.645223</v>
      </c>
      <c r="O24" s="9">
        <f t="shared" si="2"/>
        <v>99628.414527000015</v>
      </c>
      <c r="P24" s="9">
        <f t="shared" si="2"/>
        <v>184296.149278</v>
      </c>
      <c r="Q24" s="9">
        <f>SUM(Q9:Q15)</f>
        <v>225718.617344</v>
      </c>
      <c r="R24" s="9">
        <v>217049.43422699996</v>
      </c>
      <c r="S24" s="9">
        <v>231056.67011899999</v>
      </c>
      <c r="T24" s="9">
        <v>225903.96546299997</v>
      </c>
      <c r="U24" s="112">
        <f t="shared" si="0"/>
        <v>1295751.0843544998</v>
      </c>
    </row>
    <row r="25" spans="1:21" x14ac:dyDescent="0.2">
      <c r="B25" s="35" t="s">
        <v>80</v>
      </c>
      <c r="C25" s="9">
        <f>+C26-C24</f>
        <v>156.9241995000001</v>
      </c>
      <c r="D25" s="9">
        <f t="shared" ref="D25:P25" si="3">+D26-D24</f>
        <v>2531.2625535000006</v>
      </c>
      <c r="E25" s="9">
        <f t="shared" si="3"/>
        <v>2863.6138440000004</v>
      </c>
      <c r="F25" s="9">
        <f t="shared" si="3"/>
        <v>4028.337458500002</v>
      </c>
      <c r="G25" s="9">
        <f t="shared" si="3"/>
        <v>8358.9168590000045</v>
      </c>
      <c r="H25" s="9">
        <f t="shared" si="3"/>
        <v>10841.324484499994</v>
      </c>
      <c r="I25" s="9">
        <f t="shared" si="3"/>
        <v>13676.565874</v>
      </c>
      <c r="J25" s="9">
        <f t="shared" si="3"/>
        <v>17101.7215755</v>
      </c>
      <c r="K25" s="9">
        <f t="shared" si="3"/>
        <v>15564.059624500012</v>
      </c>
      <c r="L25" s="9">
        <f t="shared" si="3"/>
        <v>22681.734779999926</v>
      </c>
      <c r="M25" s="9">
        <f t="shared" si="3"/>
        <v>29382.090875000053</v>
      </c>
      <c r="N25" s="9">
        <f t="shared" si="3"/>
        <v>30265.549426000012</v>
      </c>
      <c r="O25" s="9">
        <f t="shared" si="3"/>
        <v>86575.872762999963</v>
      </c>
      <c r="P25" s="9">
        <f t="shared" si="3"/>
        <v>32804.387267999962</v>
      </c>
      <c r="Q25" s="9">
        <f>+Q26-Q24</f>
        <v>32839.051692000008</v>
      </c>
      <c r="R25" s="9">
        <v>30905.567943000031</v>
      </c>
      <c r="S25" s="9">
        <v>28528.37233100002</v>
      </c>
      <c r="T25" s="9">
        <v>29285.690700000036</v>
      </c>
      <c r="U25" s="112">
        <f>(SUM(C25:N25)+P25+Q25+R25)</f>
        <v>254001.10845699999</v>
      </c>
    </row>
    <row r="26" spans="1:21" x14ac:dyDescent="0.2">
      <c r="B26" s="35" t="s">
        <v>755</v>
      </c>
      <c r="C26" s="9">
        <v>727.75137500000005</v>
      </c>
      <c r="D26" s="9">
        <v>8445.5874475000001</v>
      </c>
      <c r="E26" s="9">
        <v>10123.231668500001</v>
      </c>
      <c r="F26" s="9">
        <v>16306.447716500001</v>
      </c>
      <c r="G26" s="9">
        <v>34984.599357999999</v>
      </c>
      <c r="H26" s="9">
        <v>46038.551648499997</v>
      </c>
      <c r="I26" s="9">
        <v>59334.7938115</v>
      </c>
      <c r="J26" s="9">
        <v>71620.491016</v>
      </c>
      <c r="K26" s="9">
        <v>72704.924023000014</v>
      </c>
      <c r="L26" s="166">
        <v>134635.50995299991</v>
      </c>
      <c r="M26" s="9">
        <v>178083.90239300003</v>
      </c>
      <c r="N26" s="9">
        <v>193133.19464900001</v>
      </c>
      <c r="O26" s="9">
        <v>186204.28728999998</v>
      </c>
      <c r="P26" s="9">
        <v>217100.53654599996</v>
      </c>
      <c r="Q26" s="9">
        <v>258557.66903600001</v>
      </c>
      <c r="R26" s="166">
        <v>247955.00216999999</v>
      </c>
      <c r="S26" s="166">
        <v>259585.04245000001</v>
      </c>
      <c r="T26" s="166">
        <v>255189.65616300001</v>
      </c>
      <c r="U26" s="112">
        <f t="shared" si="0"/>
        <v>1549752.1928114998</v>
      </c>
    </row>
    <row r="27" spans="1:21"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32</v>
      </c>
      <c r="C29" s="37">
        <f>IFERROR(C9/C$26*100,"--")</f>
        <v>13.439320193658169</v>
      </c>
      <c r="D29" s="37">
        <f t="shared" ref="D29:T29" si="4">IFERROR(D9/D$26*100,"--")</f>
        <v>16.883596539185561</v>
      </c>
      <c r="E29" s="37">
        <f t="shared" si="4"/>
        <v>17.865537870951272</v>
      </c>
      <c r="F29" s="37">
        <f t="shared" si="4"/>
        <v>21.338786230425281</v>
      </c>
      <c r="G29" s="37">
        <f t="shared" si="4"/>
        <v>23.145084005795233</v>
      </c>
      <c r="H29" s="37">
        <f t="shared" si="4"/>
        <v>22.431514519281091</v>
      </c>
      <c r="I29" s="37">
        <f t="shared" si="4"/>
        <v>22.643705648802598</v>
      </c>
      <c r="J29" s="37">
        <f t="shared" si="4"/>
        <v>22.138795961281239</v>
      </c>
      <c r="K29" s="37">
        <f t="shared" si="4"/>
        <v>22.213389629416184</v>
      </c>
      <c r="L29" s="37">
        <f t="shared" si="4"/>
        <v>22.944887221643175</v>
      </c>
      <c r="M29" s="37">
        <f t="shared" si="4"/>
        <v>23.034547879838247</v>
      </c>
      <c r="N29" s="37">
        <f t="shared" si="4"/>
        <v>23.477926930897361</v>
      </c>
      <c r="O29" s="37">
        <f t="shared" si="4"/>
        <v>0</v>
      </c>
      <c r="P29" s="37">
        <f t="shared" si="4"/>
        <v>24.993085184523803</v>
      </c>
      <c r="Q29" s="37">
        <f t="shared" si="4"/>
        <v>29.950033884401233</v>
      </c>
      <c r="R29" s="37">
        <f t="shared" si="4"/>
        <v>29.404759158281436</v>
      </c>
      <c r="S29" s="37">
        <f t="shared" si="4"/>
        <v>29.270837613702422</v>
      </c>
      <c r="T29" s="37">
        <f t="shared" si="4"/>
        <v>30.996031733933783</v>
      </c>
      <c r="U29" s="37">
        <f t="shared" ref="U29" si="5">U9/U$26*100</f>
        <v>25.329420529250125</v>
      </c>
    </row>
    <row r="30" spans="1:21" x14ac:dyDescent="0.2">
      <c r="B30" s="1" t="s">
        <v>31</v>
      </c>
      <c r="C30" s="37">
        <f t="shared" ref="C30:T30" si="6">IFERROR(C10/C$26*100,"--")</f>
        <v>4.3795680221146949</v>
      </c>
      <c r="D30" s="37">
        <f t="shared" si="6"/>
        <v>9.0303919738082854</v>
      </c>
      <c r="E30" s="37">
        <f t="shared" si="6"/>
        <v>8.4014913058491949</v>
      </c>
      <c r="F30" s="37">
        <f t="shared" si="6"/>
        <v>7.7249630324168095</v>
      </c>
      <c r="G30" s="37">
        <f t="shared" si="6"/>
        <v>12.793848639505692</v>
      </c>
      <c r="H30" s="37">
        <f t="shared" si="6"/>
        <v>16.613770586002367</v>
      </c>
      <c r="I30" s="37">
        <f t="shared" si="6"/>
        <v>16.572110874335266</v>
      </c>
      <c r="J30" s="37">
        <f t="shared" si="6"/>
        <v>16.323213138664862</v>
      </c>
      <c r="K30" s="37">
        <f t="shared" si="6"/>
        <v>16.655735426763087</v>
      </c>
      <c r="L30" s="37">
        <f t="shared" si="6"/>
        <v>16.643555699252364</v>
      </c>
      <c r="M30" s="37">
        <f t="shared" si="6"/>
        <v>18.655650584679623</v>
      </c>
      <c r="N30" s="37">
        <f t="shared" si="6"/>
        <v>18.824405084829493</v>
      </c>
      <c r="O30" s="37">
        <f t="shared" si="6"/>
        <v>23.064976795143053</v>
      </c>
      <c r="P30" s="37">
        <f t="shared" si="6"/>
        <v>19.705524955225282</v>
      </c>
      <c r="Q30" s="37">
        <f t="shared" si="6"/>
        <v>19.661752761207701</v>
      </c>
      <c r="R30" s="37">
        <f t="shared" si="6"/>
        <v>21.302826275626089</v>
      </c>
      <c r="S30" s="37">
        <f t="shared" si="6"/>
        <v>23.075959193426172</v>
      </c>
      <c r="T30" s="37">
        <f t="shared" si="6"/>
        <v>21.572212361083043</v>
      </c>
      <c r="U30" s="37">
        <f t="shared" ref="U30" si="7">U10/U$26*100</f>
        <v>18.52482460455014</v>
      </c>
    </row>
    <row r="31" spans="1:21" x14ac:dyDescent="0.2">
      <c r="B31" s="1" t="s">
        <v>30</v>
      </c>
      <c r="C31" s="37">
        <f t="shared" ref="C31:T31" si="8">IFERROR(C11/C$26*100,"--")</f>
        <v>1.530775259613903</v>
      </c>
      <c r="D31" s="37">
        <f t="shared" si="8"/>
        <v>2.0597246559976492</v>
      </c>
      <c r="E31" s="37">
        <f t="shared" si="8"/>
        <v>2.2426443297394143</v>
      </c>
      <c r="F31" s="37">
        <f t="shared" si="8"/>
        <v>3.5470370926632833</v>
      </c>
      <c r="G31" s="37">
        <f t="shared" si="8"/>
        <v>5.7721979401151104</v>
      </c>
      <c r="H31" s="37">
        <f t="shared" si="8"/>
        <v>7.3231660516623736</v>
      </c>
      <c r="I31" s="37">
        <f t="shared" si="8"/>
        <v>9.0821006644427875</v>
      </c>
      <c r="J31" s="37">
        <f t="shared" si="8"/>
        <v>9.5370295841368566</v>
      </c>
      <c r="K31" s="37">
        <f t="shared" si="8"/>
        <v>12.185148055718226</v>
      </c>
      <c r="L31" s="37">
        <f t="shared" si="8"/>
        <v>15.464993309913973</v>
      </c>
      <c r="M31" s="37">
        <f t="shared" si="8"/>
        <v>12.455563579828587</v>
      </c>
      <c r="N31" s="37">
        <f t="shared" si="8"/>
        <v>11.989410494701767</v>
      </c>
      <c r="O31" s="37">
        <f t="shared" si="8"/>
        <v>0</v>
      </c>
      <c r="P31" s="37">
        <f t="shared" si="8"/>
        <v>14.022203358097087</v>
      </c>
      <c r="Q31" s="37">
        <f t="shared" si="8"/>
        <v>12.536059020739012</v>
      </c>
      <c r="R31" s="37">
        <f t="shared" si="8"/>
        <v>12.850785860796494</v>
      </c>
      <c r="S31" s="37">
        <f t="shared" si="8"/>
        <v>13.669448328030963</v>
      </c>
      <c r="T31" s="37">
        <f t="shared" si="8"/>
        <v>13.468125954935632</v>
      </c>
      <c r="U31" s="37">
        <f t="shared" ref="U31" si="9">U11/U$26*100</f>
        <v>12.152751990582793</v>
      </c>
    </row>
    <row r="32" spans="1:21" x14ac:dyDescent="0.2">
      <c r="B32" s="1" t="s">
        <v>29</v>
      </c>
      <c r="C32" s="37">
        <f t="shared" ref="C32:T32" si="10">IFERROR(C12/C$26*100,"--")</f>
        <v>51.223598787429289</v>
      </c>
      <c r="D32" s="37">
        <f t="shared" si="10"/>
        <v>27.054854096340819</v>
      </c>
      <c r="E32" s="37">
        <f t="shared" si="10"/>
        <v>24.947322897473605</v>
      </c>
      <c r="F32" s="37">
        <f t="shared" si="10"/>
        <v>23.497668671410786</v>
      </c>
      <c r="G32" s="37">
        <f t="shared" si="10"/>
        <v>16.92523673319123</v>
      </c>
      <c r="H32" s="37">
        <f t="shared" si="10"/>
        <v>13.215207799001705</v>
      </c>
      <c r="I32" s="37">
        <f t="shared" si="10"/>
        <v>12.380666953756606</v>
      </c>
      <c r="J32" s="37">
        <f t="shared" si="10"/>
        <v>12.437048296010806</v>
      </c>
      <c r="K32" s="37">
        <f t="shared" si="10"/>
        <v>11.989707506251387</v>
      </c>
      <c r="L32" s="37">
        <f t="shared" si="10"/>
        <v>10.914385512506893</v>
      </c>
      <c r="M32" s="37">
        <f t="shared" si="10"/>
        <v>9.8359700768150482</v>
      </c>
      <c r="N32" s="37">
        <f t="shared" si="10"/>
        <v>9.9830215096065729</v>
      </c>
      <c r="O32" s="37">
        <f t="shared" si="10"/>
        <v>10.014730041611388</v>
      </c>
      <c r="P32" s="37">
        <f t="shared" si="10"/>
        <v>8.6047844087394978</v>
      </c>
      <c r="Q32" s="37">
        <f t="shared" si="10"/>
        <v>6.5596202925385043</v>
      </c>
      <c r="R32" s="37">
        <f t="shared" si="10"/>
        <v>6.4725516180539326</v>
      </c>
      <c r="S32" s="37">
        <f t="shared" si="10"/>
        <v>6.0943374620851545</v>
      </c>
      <c r="T32" s="37">
        <f t="shared" si="10"/>
        <v>6.5641584537033202</v>
      </c>
      <c r="U32" s="37">
        <f t="shared" ref="U32" si="11">U12/U$26*100</f>
        <v>9.6255821824247114</v>
      </c>
    </row>
    <row r="33" spans="1:21" x14ac:dyDescent="0.2">
      <c r="B33" s="1" t="s">
        <v>42</v>
      </c>
      <c r="C33" s="37">
        <f t="shared" ref="C33:T33" si="12">IFERROR(C13/C$26*100,"--")</f>
        <v>2.6548008239764576</v>
      </c>
      <c r="D33" s="37">
        <f t="shared" si="12"/>
        <v>7.3491143672158392</v>
      </c>
      <c r="E33" s="37">
        <f t="shared" si="12"/>
        <v>9.2905413587097936</v>
      </c>
      <c r="F33" s="37">
        <f t="shared" si="12"/>
        <v>11.43846407524217</v>
      </c>
      <c r="G33" s="37">
        <f t="shared" si="12"/>
        <v>11.634690340020216</v>
      </c>
      <c r="H33" s="37">
        <f t="shared" si="12"/>
        <v>11.542793259598866</v>
      </c>
      <c r="I33" s="37">
        <f t="shared" si="12"/>
        <v>10.229728523677082</v>
      </c>
      <c r="J33" s="37">
        <f t="shared" si="12"/>
        <v>9.9096696459599141</v>
      </c>
      <c r="K33" s="37">
        <f t="shared" si="12"/>
        <v>9.8396036460156271</v>
      </c>
      <c r="L33" s="37">
        <f t="shared" si="12"/>
        <v>11.755169264427296</v>
      </c>
      <c r="M33" s="37">
        <f t="shared" si="12"/>
        <v>14.133908616542856</v>
      </c>
      <c r="N33" s="37">
        <f t="shared" si="12"/>
        <v>15.781830972347466</v>
      </c>
      <c r="O33" s="37">
        <f t="shared" si="12"/>
        <v>15.72241755551256</v>
      </c>
      <c r="P33" s="37">
        <f t="shared" si="12"/>
        <v>13.514979562836372</v>
      </c>
      <c r="Q33" s="37">
        <f t="shared" si="12"/>
        <v>12.184196224948829</v>
      </c>
      <c r="R33" s="37">
        <f t="shared" si="12"/>
        <v>11.243385010594077</v>
      </c>
      <c r="S33" s="37">
        <f t="shared" si="12"/>
        <v>10.931957135960936</v>
      </c>
      <c r="T33" s="37">
        <f t="shared" si="12"/>
        <v>10.829882177256939</v>
      </c>
      <c r="U33" s="37">
        <f t="shared" ref="U33" si="13">U13/U$26*100</f>
        <v>12.476240754996484</v>
      </c>
    </row>
    <row r="34" spans="1:21" x14ac:dyDescent="0.2">
      <c r="B34" s="1" t="s">
        <v>34</v>
      </c>
      <c r="C34" s="37">
        <f t="shared" ref="C34:T34" si="14">IFERROR(C14/C$26*100,"--")</f>
        <v>5.0462031074829641</v>
      </c>
      <c r="D34" s="37">
        <f t="shared" si="14"/>
        <v>7.4805442123154338</v>
      </c>
      <c r="E34" s="37">
        <f t="shared" si="14"/>
        <v>8.7044165771874127</v>
      </c>
      <c r="F34" s="37">
        <f t="shared" si="14"/>
        <v>7.3501322043747637</v>
      </c>
      <c r="G34" s="37">
        <f t="shared" si="14"/>
        <v>5.3535434401700996</v>
      </c>
      <c r="H34" s="37">
        <f t="shared" si="14"/>
        <v>4.8781734005161139</v>
      </c>
      <c r="I34" s="37">
        <f t="shared" si="14"/>
        <v>5.6541068654556907</v>
      </c>
      <c r="J34" s="37">
        <f t="shared" si="14"/>
        <v>5.3287654704118097</v>
      </c>
      <c r="K34" s="37">
        <f t="shared" si="14"/>
        <v>5.2988141522316594</v>
      </c>
      <c r="L34" s="37">
        <f t="shared" si="14"/>
        <v>4.9522578288057622</v>
      </c>
      <c r="M34" s="37">
        <f t="shared" si="14"/>
        <v>4.8914955242705878</v>
      </c>
      <c r="N34" s="37">
        <f t="shared" si="14"/>
        <v>3.704205734804813</v>
      </c>
      <c r="O34" s="37">
        <f t="shared" si="14"/>
        <v>4.1332363400492573</v>
      </c>
      <c r="P34" s="37">
        <f t="shared" si="14"/>
        <v>3.559292671928854</v>
      </c>
      <c r="Q34" s="37">
        <f t="shared" si="14"/>
        <v>5.8910209508731421</v>
      </c>
      <c r="R34" s="37">
        <f t="shared" si="14"/>
        <v>5.4980220813022207</v>
      </c>
      <c r="S34" s="37">
        <f t="shared" si="14"/>
        <v>5.0847927070152332</v>
      </c>
      <c r="T34" s="37">
        <f t="shared" si="14"/>
        <v>4.1088114058598979</v>
      </c>
      <c r="U34" s="37">
        <f t="shared" ref="U34" si="15">U14/U$26*100</f>
        <v>4.9694960670313764</v>
      </c>
    </row>
    <row r="35" spans="1:21" x14ac:dyDescent="0.2">
      <c r="B35" s="1" t="s">
        <v>44</v>
      </c>
      <c r="C35" s="37">
        <f t="shared" ref="C35:T35" si="16">IFERROR(C15/C$26*100,"--")</f>
        <v>0.16284778575650236</v>
      </c>
      <c r="D35" s="37">
        <f t="shared" si="16"/>
        <v>0.17035334829501805</v>
      </c>
      <c r="E35" s="37">
        <f t="shared" si="16"/>
        <v>0.26049937276509538</v>
      </c>
      <c r="F35" s="37">
        <f t="shared" si="16"/>
        <v>0.39899398465654778</v>
      </c>
      <c r="G35" s="37">
        <f t="shared" si="16"/>
        <v>0.48226588726510233</v>
      </c>
      <c r="H35" s="37">
        <f t="shared" si="16"/>
        <v>0.44701307302464893</v>
      </c>
      <c r="I35" s="37">
        <f t="shared" si="16"/>
        <v>0.38775591389247921</v>
      </c>
      <c r="J35" s="37">
        <f t="shared" si="16"/>
        <v>0.44722555857435253</v>
      </c>
      <c r="K35" s="37">
        <f t="shared" si="16"/>
        <v>0.41044129336494245</v>
      </c>
      <c r="L35" s="37">
        <f t="shared" si="16"/>
        <v>0.47798110411187328</v>
      </c>
      <c r="M35" s="37">
        <f t="shared" si="16"/>
        <v>0.49384811663615547</v>
      </c>
      <c r="N35" s="37">
        <f t="shared" si="16"/>
        <v>0.56838231097198078</v>
      </c>
      <c r="O35" s="37">
        <f t="shared" si="16"/>
        <v>0.56953755814888463</v>
      </c>
      <c r="P35" s="37">
        <f t="shared" si="16"/>
        <v>0.48990130283471023</v>
      </c>
      <c r="Q35" s="37">
        <f t="shared" si="16"/>
        <v>0.51645526855909119</v>
      </c>
      <c r="R35" s="37">
        <f t="shared" si="16"/>
        <v>0.7634859004385296</v>
      </c>
      <c r="S35" s="37">
        <f t="shared" si="16"/>
        <v>0.88267674145413766</v>
      </c>
      <c r="T35" s="37">
        <f t="shared" si="16"/>
        <v>0.9847286327290995</v>
      </c>
      <c r="U35" s="37">
        <f t="shared" ref="U35" si="17">U15/U$26*100</f>
        <v>0.53189525623743539</v>
      </c>
    </row>
    <row r="36" spans="1:21" x14ac:dyDescent="0.2">
      <c r="C36" s="37">
        <f t="shared" ref="C36:T36" si="18">IFERROR(C16/C$26*100,"--")</f>
        <v>0.32583078252514464</v>
      </c>
      <c r="D36" s="37">
        <f t="shared" si="18"/>
        <v>0.42772167388655769</v>
      </c>
      <c r="E36" s="37">
        <f t="shared" si="18"/>
        <v>0.651170003400382</v>
      </c>
      <c r="F36" s="37">
        <f t="shared" si="18"/>
        <v>1.8136270458264891</v>
      </c>
      <c r="G36" s="37">
        <f t="shared" si="18"/>
        <v>2.6805127147627577</v>
      </c>
      <c r="H36" s="37">
        <f t="shared" si="18"/>
        <v>2.7825451151909517</v>
      </c>
      <c r="I36" s="37">
        <f t="shared" si="18"/>
        <v>3.6445338410881587</v>
      </c>
      <c r="J36" s="37">
        <f t="shared" si="18"/>
        <v>4.0390049187930854</v>
      </c>
      <c r="K36" s="37">
        <f t="shared" si="18"/>
        <v>3.8862130316045316</v>
      </c>
      <c r="L36" s="37">
        <f t="shared" si="18"/>
        <v>2.3958354865860012</v>
      </c>
      <c r="M36" s="37">
        <f t="shared" si="18"/>
        <v>2.1744172168097147</v>
      </c>
      <c r="N36" s="37">
        <f t="shared" si="18"/>
        <v>2.4996776979606579</v>
      </c>
      <c r="O36" s="37" t="str">
        <f t="shared" si="18"/>
        <v>--</v>
      </c>
      <c r="P36" s="37">
        <f t="shared" si="18"/>
        <v>2.8549636074652067</v>
      </c>
      <c r="Q36" s="37">
        <f t="shared" si="18"/>
        <v>2.2578622567127065</v>
      </c>
      <c r="R36" s="37">
        <f t="shared" si="18"/>
        <v>2.2640942529366841</v>
      </c>
      <c r="S36" s="37">
        <f t="shared" si="18"/>
        <v>0.96837993948907497</v>
      </c>
      <c r="T36" s="37">
        <f t="shared" si="18"/>
        <v>1.0113554075058162</v>
      </c>
      <c r="U36" s="37">
        <f t="shared" ref="U36" si="19">U16/U$26*100</f>
        <v>2.5859137218768526</v>
      </c>
    </row>
    <row r="37" spans="1:21" x14ac:dyDescent="0.2">
      <c r="C37" s="37">
        <f t="shared" ref="C37:T37" si="20">IFERROR(C17/C$26*100,"--")</f>
        <v>0</v>
      </c>
      <c r="D37" s="37">
        <f t="shared" si="20"/>
        <v>8.4847206242843184E-2</v>
      </c>
      <c r="E37" s="37">
        <f t="shared" si="20"/>
        <v>0.1224809764907535</v>
      </c>
      <c r="F37" s="37">
        <f t="shared" si="20"/>
        <v>0.98804117120476953</v>
      </c>
      <c r="G37" s="37">
        <f t="shared" si="20"/>
        <v>1.7094446269919752</v>
      </c>
      <c r="H37" s="37">
        <f t="shared" si="20"/>
        <v>1.8803980664066047</v>
      </c>
      <c r="I37" s="37">
        <f t="shared" si="20"/>
        <v>2.8558116463389167</v>
      </c>
      <c r="J37" s="37">
        <f t="shared" si="20"/>
        <v>3.1348768880939666</v>
      </c>
      <c r="K37" s="37">
        <f t="shared" si="20"/>
        <v>3.0411280566093981</v>
      </c>
      <c r="L37" s="37">
        <f t="shared" si="20"/>
        <v>1.9111946825159745</v>
      </c>
      <c r="M37" s="37">
        <f t="shared" si="20"/>
        <v>1.6731446458448227</v>
      </c>
      <c r="N37" s="37">
        <f t="shared" si="20"/>
        <v>1.9213529288654645</v>
      </c>
      <c r="O37" s="37" t="str">
        <f t="shared" si="20"/>
        <v>--</v>
      </c>
      <c r="P37" s="37">
        <f t="shared" si="20"/>
        <v>2.3570159177915131</v>
      </c>
      <c r="Q37" s="37">
        <f t="shared" si="20"/>
        <v>1.7366243197276099</v>
      </c>
      <c r="R37" s="37">
        <f t="shared" si="20"/>
        <v>1.4997516797222838</v>
      </c>
      <c r="S37" s="37">
        <f t="shared" si="20"/>
        <v>8.3581852002043183E-2</v>
      </c>
      <c r="T37" s="37">
        <f t="shared" si="20"/>
        <v>2.5555782699258026E-2</v>
      </c>
      <c r="U37" s="37">
        <f t="shared" ref="U37" si="21">U17/U$26*100</f>
        <v>1.9606154449684821</v>
      </c>
    </row>
    <row r="38" spans="1:21" x14ac:dyDescent="0.2">
      <c r="C38" s="37">
        <f t="shared" ref="C38:T38" si="22">IFERROR(C18/C$26*100,"--")</f>
        <v>0</v>
      </c>
      <c r="D38" s="37">
        <f t="shared" si="22"/>
        <v>5.375588173376734E-6</v>
      </c>
      <c r="E38" s="37">
        <f t="shared" si="22"/>
        <v>9.9770511342022449E-7</v>
      </c>
      <c r="F38" s="37">
        <f t="shared" si="22"/>
        <v>1.392087375169428E-6</v>
      </c>
      <c r="G38" s="37">
        <f t="shared" si="22"/>
        <v>1.1876654517267946E-5</v>
      </c>
      <c r="H38" s="37">
        <f t="shared" si="22"/>
        <v>3.5644040510415712E-6</v>
      </c>
      <c r="I38" s="37">
        <f t="shared" si="22"/>
        <v>8.6761909316726037E-6</v>
      </c>
      <c r="J38" s="37">
        <f t="shared" si="22"/>
        <v>1.3183377921676996E-5</v>
      </c>
      <c r="K38" s="37">
        <f t="shared" si="22"/>
        <v>4.756211558526725E-6</v>
      </c>
      <c r="L38" s="37">
        <f t="shared" si="22"/>
        <v>1.3576655970167931E-5</v>
      </c>
      <c r="M38" s="37">
        <f t="shared" si="22"/>
        <v>3.5632080804230081E-5</v>
      </c>
      <c r="N38" s="37">
        <f t="shared" si="22"/>
        <v>4.3037656033734738E-6</v>
      </c>
      <c r="O38" s="37" t="str">
        <f t="shared" si="22"/>
        <v>--</v>
      </c>
      <c r="P38" s="37">
        <f t="shared" si="22"/>
        <v>1.6614422319659893E-6</v>
      </c>
      <c r="Q38" s="37">
        <f t="shared" si="22"/>
        <v>6.0868432403019283E-6</v>
      </c>
      <c r="R38" s="37">
        <f t="shared" si="22"/>
        <v>2.7468693675840113E-6</v>
      </c>
      <c r="S38" s="37">
        <f t="shared" si="22"/>
        <v>3.0525256483243881E-5</v>
      </c>
      <c r="T38" s="37">
        <f t="shared" si="22"/>
        <v>5.9686196646901512E-5</v>
      </c>
      <c r="U38" s="37">
        <f t="shared" ref="U38" si="23">U18/U$26*100</f>
        <v>9.087130229802441E-6</v>
      </c>
    </row>
    <row r="39" spans="1:21" x14ac:dyDescent="0.2">
      <c r="C39" s="37">
        <f t="shared" ref="C39:T39" si="24">IFERROR(C19/C$26*100,"--")</f>
        <v>0</v>
      </c>
      <c r="D39" s="37">
        <f t="shared" si="24"/>
        <v>0</v>
      </c>
      <c r="E39" s="37">
        <f t="shared" si="24"/>
        <v>0</v>
      </c>
      <c r="F39" s="37">
        <f t="shared" si="24"/>
        <v>0</v>
      </c>
      <c r="G39" s="37">
        <f t="shared" si="24"/>
        <v>4.3190433154252387E-6</v>
      </c>
      <c r="H39" s="37">
        <f t="shared" si="24"/>
        <v>0</v>
      </c>
      <c r="I39" s="37">
        <f t="shared" si="24"/>
        <v>0</v>
      </c>
      <c r="J39" s="37">
        <f t="shared" si="24"/>
        <v>0</v>
      </c>
      <c r="K39" s="37">
        <f t="shared" si="24"/>
        <v>0</v>
      </c>
      <c r="L39" s="37">
        <f t="shared" si="24"/>
        <v>0</v>
      </c>
      <c r="M39" s="37">
        <f t="shared" si="24"/>
        <v>0</v>
      </c>
      <c r="N39" s="37">
        <f t="shared" si="24"/>
        <v>0</v>
      </c>
      <c r="O39" s="37" t="str">
        <f t="shared" si="24"/>
        <v>--</v>
      </c>
      <c r="P39" s="37">
        <f t="shared" si="24"/>
        <v>7.3698574193112908E-9</v>
      </c>
      <c r="Q39" s="37">
        <f t="shared" si="24"/>
        <v>2.8542955339578245E-7</v>
      </c>
      <c r="R39" s="37">
        <f t="shared" si="24"/>
        <v>0</v>
      </c>
      <c r="S39" s="37">
        <f t="shared" si="24"/>
        <v>0</v>
      </c>
      <c r="T39" s="37">
        <f t="shared" si="24"/>
        <v>1.3715289454226183E-8</v>
      </c>
      <c r="U39" s="37">
        <f t="shared" ref="U39" si="25">U19/U$26*100</f>
        <v>1.4615239846126146E-7</v>
      </c>
    </row>
    <row r="40" spans="1:21" x14ac:dyDescent="0.2">
      <c r="C40" s="37">
        <f t="shared" ref="C40:T40" si="26">IFERROR(C20/C$26*100,"--")</f>
        <v>0</v>
      </c>
      <c r="D40" s="37">
        <f t="shared" si="26"/>
        <v>0</v>
      </c>
      <c r="E40" s="37">
        <f t="shared" si="26"/>
        <v>0</v>
      </c>
      <c r="F40" s="37">
        <f t="shared" si="26"/>
        <v>0</v>
      </c>
      <c r="G40" s="37">
        <f t="shared" si="26"/>
        <v>1.5416497827541021E-4</v>
      </c>
      <c r="H40" s="37">
        <f t="shared" si="26"/>
        <v>3.4529105349294663E-4</v>
      </c>
      <c r="I40" s="37">
        <f t="shared" si="26"/>
        <v>2.8846649496037577E-4</v>
      </c>
      <c r="J40" s="37">
        <f t="shared" si="26"/>
        <v>1.5810977891048307E-4</v>
      </c>
      <c r="K40" s="37">
        <f t="shared" si="26"/>
        <v>6.8359881628206123E-5</v>
      </c>
      <c r="L40" s="37">
        <f t="shared" si="26"/>
        <v>1.6340414209951005E-8</v>
      </c>
      <c r="M40" s="37">
        <f t="shared" si="26"/>
        <v>3.0206548305128814E-5</v>
      </c>
      <c r="N40" s="37">
        <f t="shared" si="26"/>
        <v>1.2062659680196317E-5</v>
      </c>
      <c r="O40" s="37" t="str">
        <f t="shared" si="26"/>
        <v>--</v>
      </c>
      <c r="P40" s="37">
        <f t="shared" si="26"/>
        <v>2.6711126984116362E-6</v>
      </c>
      <c r="Q40" s="37">
        <f t="shared" si="26"/>
        <v>9.1082194884426508E-6</v>
      </c>
      <c r="R40" s="37">
        <f t="shared" si="26"/>
        <v>3.7927446180546643E-5</v>
      </c>
      <c r="S40" s="37">
        <f t="shared" si="26"/>
        <v>1.4280483825311406E-6</v>
      </c>
      <c r="T40" s="37">
        <f t="shared" si="26"/>
        <v>2.4091885589880736E-6</v>
      </c>
      <c r="U40" s="37">
        <f t="shared" ref="U40" si="27">U20/U$26*100</f>
        <v>4.8233904973149536E-5</v>
      </c>
    </row>
    <row r="41" spans="1:21" x14ac:dyDescent="0.2">
      <c r="C41" s="37">
        <f t="shared" ref="C41:T41" si="28">IFERROR(C21/C$26*100,"--")</f>
        <v>0</v>
      </c>
      <c r="D41" s="37">
        <f t="shared" si="28"/>
        <v>0</v>
      </c>
      <c r="E41" s="37">
        <f t="shared" si="28"/>
        <v>0</v>
      </c>
      <c r="F41" s="37">
        <f t="shared" si="28"/>
        <v>0</v>
      </c>
      <c r="G41" s="37">
        <f t="shared" si="28"/>
        <v>0</v>
      </c>
      <c r="H41" s="37">
        <f t="shared" si="28"/>
        <v>0</v>
      </c>
      <c r="I41" s="37">
        <f t="shared" si="28"/>
        <v>6.609949656958033E-6</v>
      </c>
      <c r="J41" s="37">
        <f t="shared" si="28"/>
        <v>1.1539993488949415E-4</v>
      </c>
      <c r="K41" s="37">
        <f t="shared" si="28"/>
        <v>1.9255917240998888E-5</v>
      </c>
      <c r="L41" s="37">
        <f t="shared" si="28"/>
        <v>0</v>
      </c>
      <c r="M41" s="37">
        <f t="shared" si="28"/>
        <v>0</v>
      </c>
      <c r="N41" s="37">
        <f t="shared" si="28"/>
        <v>0</v>
      </c>
      <c r="O41" s="37" t="str">
        <f t="shared" si="28"/>
        <v>--</v>
      </c>
      <c r="P41" s="37">
        <f t="shared" si="28"/>
        <v>0</v>
      </c>
      <c r="Q41" s="37">
        <f t="shared" si="28"/>
        <v>2.4365937485005812E-8</v>
      </c>
      <c r="R41" s="37">
        <f t="shared" si="28"/>
        <v>0</v>
      </c>
      <c r="S41" s="37">
        <f t="shared" si="28"/>
        <v>0</v>
      </c>
      <c r="T41" s="37">
        <f t="shared" si="28"/>
        <v>0</v>
      </c>
      <c r="U41" s="37">
        <f t="shared" ref="U41" si="29">U21/U$26*100</f>
        <v>6.4936188164013442E-6</v>
      </c>
    </row>
    <row r="42" spans="1:21" x14ac:dyDescent="0.2">
      <c r="C42" s="37">
        <f t="shared" ref="C42:T42" si="30">IFERROR(C22/C$26*100,"--")</f>
        <v>8.2720558240099499E-5</v>
      </c>
      <c r="D42" s="37">
        <f t="shared" si="30"/>
        <v>0</v>
      </c>
      <c r="E42" s="37">
        <f t="shared" si="30"/>
        <v>0</v>
      </c>
      <c r="F42" s="37">
        <f t="shared" si="30"/>
        <v>1.9219452663677263E-3</v>
      </c>
      <c r="G42" s="37">
        <f t="shared" si="30"/>
        <v>1.0779028684625133E-5</v>
      </c>
      <c r="H42" s="37">
        <f t="shared" si="30"/>
        <v>6.6031616789557454E-7</v>
      </c>
      <c r="I42" s="37">
        <f t="shared" si="30"/>
        <v>0</v>
      </c>
      <c r="J42" s="37">
        <f t="shared" si="30"/>
        <v>4.0491205224383908E-6</v>
      </c>
      <c r="K42" s="37">
        <f t="shared" si="30"/>
        <v>0</v>
      </c>
      <c r="L42" s="37">
        <f t="shared" si="30"/>
        <v>8.0439402678986088E-7</v>
      </c>
      <c r="M42" s="37">
        <f t="shared" si="30"/>
        <v>1.9541350752300162E-7</v>
      </c>
      <c r="N42" s="37">
        <f t="shared" si="30"/>
        <v>2.5195047432645958E-5</v>
      </c>
      <c r="O42" s="37" t="str">
        <f t="shared" si="30"/>
        <v>--</v>
      </c>
      <c r="P42" s="37">
        <f t="shared" si="30"/>
        <v>4.1285020030804445E-6</v>
      </c>
      <c r="Q42" s="37">
        <f t="shared" si="30"/>
        <v>4.7006921300438202E-6</v>
      </c>
      <c r="R42" s="37">
        <f t="shared" si="30"/>
        <v>7.0690245595378857E-6</v>
      </c>
      <c r="S42" s="37">
        <f t="shared" si="30"/>
        <v>4.4301473965762392E-8</v>
      </c>
      <c r="T42" s="37">
        <f t="shared" si="30"/>
        <v>5.3685561577971063E-8</v>
      </c>
      <c r="U42" s="37">
        <f t="shared" ref="U42" si="31">U22/U$26*100</f>
        <v>2.64373879837339E-5</v>
      </c>
    </row>
    <row r="43" spans="1:21" x14ac:dyDescent="0.2">
      <c r="C43" s="37">
        <f t="shared" ref="C43:T43" si="32">IFERROR(C23/C$26*100,"--")</f>
        <v>8.2720558240099499E-5</v>
      </c>
      <c r="D43" s="37">
        <f t="shared" si="32"/>
        <v>8.4852581831016571E-2</v>
      </c>
      <c r="E43" s="37">
        <f t="shared" si="32"/>
        <v>0.12248197419586693</v>
      </c>
      <c r="F43" s="37">
        <f t="shared" si="32"/>
        <v>0.98996450855851248</v>
      </c>
      <c r="G43" s="37">
        <f t="shared" si="32"/>
        <v>1.7096257666967682</v>
      </c>
      <c r="H43" s="37">
        <f t="shared" si="32"/>
        <v>1.8807475821803163</v>
      </c>
      <c r="I43" s="37">
        <f t="shared" si="32"/>
        <v>2.8561153989744659</v>
      </c>
      <c r="J43" s="37">
        <f t="shared" si="32"/>
        <v>3.1351676303062104</v>
      </c>
      <c r="K43" s="37">
        <f t="shared" si="32"/>
        <v>3.0412204286198263</v>
      </c>
      <c r="L43" s="37">
        <f t="shared" si="32"/>
        <v>1.9112090799063859</v>
      </c>
      <c r="M43" s="37">
        <f t="shared" si="32"/>
        <v>1.6732106798874398</v>
      </c>
      <c r="N43" s="37">
        <f t="shared" si="32"/>
        <v>1.9213944903381808</v>
      </c>
      <c r="O43" s="37" t="str">
        <f t="shared" si="32"/>
        <v>--</v>
      </c>
      <c r="P43" s="37">
        <f t="shared" si="32"/>
        <v>2.3570243862183036</v>
      </c>
      <c r="Q43" s="37">
        <f t="shared" si="32"/>
        <v>1.7366445252779594</v>
      </c>
      <c r="R43" s="37">
        <f t="shared" si="32"/>
        <v>1.4997994230623914</v>
      </c>
      <c r="S43" s="37">
        <f t="shared" si="32"/>
        <v>8.3613849608382917E-2</v>
      </c>
      <c r="T43" s="37">
        <f t="shared" si="32"/>
        <v>2.5617945485314948E-2</v>
      </c>
      <c r="U43" s="37">
        <f t="shared" ref="U43" si="33">U23/U$26*100</f>
        <v>1.9607058431628841</v>
      </c>
    </row>
    <row r="44" spans="1:21" x14ac:dyDescent="0.2">
      <c r="B44" s="35" t="s">
        <v>79</v>
      </c>
      <c r="C44" s="37">
        <f t="shared" ref="C44:T44" si="34">IFERROR(C24/C$26*100,"--")</f>
        <v>78.437113980031967</v>
      </c>
      <c r="D44" s="37">
        <f t="shared" si="34"/>
        <v>70.028579193158606</v>
      </c>
      <c r="E44" s="37">
        <f t="shared" si="34"/>
        <v>71.712453712675796</v>
      </c>
      <c r="F44" s="37">
        <f t="shared" si="34"/>
        <v>75.296045291189643</v>
      </c>
      <c r="G44" s="37">
        <f t="shared" si="34"/>
        <v>76.10686698606267</v>
      </c>
      <c r="H44" s="37">
        <f t="shared" si="34"/>
        <v>76.451638689087176</v>
      </c>
      <c r="I44" s="37">
        <f t="shared" si="34"/>
        <v>76.950175444362515</v>
      </c>
      <c r="J44" s="37">
        <f t="shared" si="34"/>
        <v>76.12174765503984</v>
      </c>
      <c r="K44" s="37">
        <f t="shared" si="34"/>
        <v>78.592839709761108</v>
      </c>
      <c r="L44" s="37">
        <f t="shared" si="34"/>
        <v>83.153229940661333</v>
      </c>
      <c r="M44" s="37">
        <f t="shared" si="34"/>
        <v>83.500984378611093</v>
      </c>
      <c r="N44" s="37">
        <f t="shared" si="34"/>
        <v>84.329183038159456</v>
      </c>
      <c r="O44" s="37">
        <f t="shared" si="34"/>
        <v>53.50489829046515</v>
      </c>
      <c r="P44" s="37">
        <f t="shared" si="34"/>
        <v>84.889771444185598</v>
      </c>
      <c r="Q44" s="37">
        <f t="shared" si="34"/>
        <v>87.29913840326752</v>
      </c>
      <c r="R44" s="37">
        <f t="shared" si="34"/>
        <v>87.535815905092761</v>
      </c>
      <c r="S44" s="37">
        <f t="shared" si="34"/>
        <v>89.010009181675002</v>
      </c>
      <c r="T44" s="37">
        <f t="shared" si="34"/>
        <v>88.523950719501713</v>
      </c>
      <c r="U44" s="37">
        <f t="shared" ref="U44" si="35">U24/U$26*100</f>
        <v>83.610211385073057</v>
      </c>
    </row>
    <row r="45" spans="1:21" x14ac:dyDescent="0.2">
      <c r="B45" s="35" t="s">
        <v>80</v>
      </c>
      <c r="C45" s="37">
        <f t="shared" ref="C45:T45" si="36">IFERROR(C25/C$26*100,"--")</f>
        <v>21.562886019968026</v>
      </c>
      <c r="D45" s="37">
        <f t="shared" si="36"/>
        <v>29.971420806841405</v>
      </c>
      <c r="E45" s="37">
        <f t="shared" si="36"/>
        <v>28.287546287324211</v>
      </c>
      <c r="F45" s="37">
        <f t="shared" si="36"/>
        <v>24.703954708810365</v>
      </c>
      <c r="G45" s="37">
        <f t="shared" si="36"/>
        <v>23.89313301393733</v>
      </c>
      <c r="H45" s="37">
        <f t="shared" si="36"/>
        <v>23.548361310912831</v>
      </c>
      <c r="I45" s="37">
        <f t="shared" si="36"/>
        <v>23.049824555637489</v>
      </c>
      <c r="J45" s="37">
        <f t="shared" si="36"/>
        <v>23.878252344960156</v>
      </c>
      <c r="K45" s="37">
        <f t="shared" si="36"/>
        <v>21.407160290238888</v>
      </c>
      <c r="L45" s="37">
        <f t="shared" si="36"/>
        <v>16.84677005933867</v>
      </c>
      <c r="M45" s="37">
        <f t="shared" si="36"/>
        <v>16.49901562138891</v>
      </c>
      <c r="N45" s="37">
        <f t="shared" si="36"/>
        <v>15.670816961840547</v>
      </c>
      <c r="O45" s="37">
        <f t="shared" si="36"/>
        <v>46.49510170953485</v>
      </c>
      <c r="P45" s="37">
        <f t="shared" si="36"/>
        <v>15.1102285558144</v>
      </c>
      <c r="Q45" s="37">
        <f t="shared" si="36"/>
        <v>12.700861596732487</v>
      </c>
      <c r="R45" s="37">
        <f t="shared" si="36"/>
        <v>12.464184094907237</v>
      </c>
      <c r="S45" s="37">
        <f t="shared" si="36"/>
        <v>10.989990818324987</v>
      </c>
      <c r="T45" s="37">
        <f t="shared" si="36"/>
        <v>11.476049280498295</v>
      </c>
      <c r="U45" s="37">
        <f t="shared" ref="U45" si="37">U25/U$26*100</f>
        <v>16.389788614926953</v>
      </c>
    </row>
    <row r="46" spans="1:21" x14ac:dyDescent="0.2">
      <c r="B46" s="35" t="s">
        <v>81</v>
      </c>
      <c r="C46" s="37">
        <f t="shared" ref="C46:T46" si="38">IFERROR(C26/C$26*100,"--")</f>
        <v>100</v>
      </c>
      <c r="D46" s="37">
        <f t="shared" si="38"/>
        <v>100</v>
      </c>
      <c r="E46" s="37">
        <f t="shared" si="38"/>
        <v>100</v>
      </c>
      <c r="F46" s="37">
        <f t="shared" si="38"/>
        <v>100</v>
      </c>
      <c r="G46" s="37">
        <f t="shared" si="38"/>
        <v>100</v>
      </c>
      <c r="H46" s="37">
        <f t="shared" si="38"/>
        <v>100</v>
      </c>
      <c r="I46" s="37">
        <f t="shared" si="38"/>
        <v>100</v>
      </c>
      <c r="J46" s="37">
        <f t="shared" si="38"/>
        <v>100</v>
      </c>
      <c r="K46" s="37">
        <f t="shared" si="38"/>
        <v>100</v>
      </c>
      <c r="L46" s="37">
        <f t="shared" si="38"/>
        <v>100</v>
      </c>
      <c r="M46" s="37">
        <f t="shared" si="38"/>
        <v>100</v>
      </c>
      <c r="N46" s="37">
        <f t="shared" si="38"/>
        <v>100</v>
      </c>
      <c r="O46" s="37">
        <f t="shared" si="38"/>
        <v>100</v>
      </c>
      <c r="P46" s="37">
        <f t="shared" si="38"/>
        <v>100</v>
      </c>
      <c r="Q46" s="37">
        <f t="shared" si="38"/>
        <v>100</v>
      </c>
      <c r="R46" s="37">
        <f t="shared" si="38"/>
        <v>100</v>
      </c>
      <c r="S46" s="37">
        <f t="shared" si="38"/>
        <v>100</v>
      </c>
      <c r="T46" s="37">
        <f t="shared" si="38"/>
        <v>100</v>
      </c>
      <c r="U46" s="37">
        <f t="shared" ref="U46" si="39">U26/U$26*100</f>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2:21" ht="13.5" thickTop="1" x14ac:dyDescent="0.2">
      <c r="B49" s="1" t="s">
        <v>32</v>
      </c>
      <c r="C49" s="38" t="s">
        <v>28</v>
      </c>
      <c r="D49" s="39">
        <f>IFERROR(IF(C9=0,"--",(D9/C9)*100-100),"--")</f>
        <v>1357.9226819941293</v>
      </c>
      <c r="E49" s="39">
        <f t="shared" ref="E49:T49" si="40">IFERROR(IF(D9=0,"--",(E9/D9)*100-100),"--")</f>
        <v>26.835388381236911</v>
      </c>
      <c r="F49" s="39">
        <f t="shared" si="40"/>
        <v>92.395009805503548</v>
      </c>
      <c r="G49" s="39">
        <f t="shared" si="40"/>
        <v>132.70546953869115</v>
      </c>
      <c r="H49" s="39">
        <f t="shared" si="40"/>
        <v>27.539462786252059</v>
      </c>
      <c r="I49" s="39">
        <f t="shared" si="40"/>
        <v>30.099817925006391</v>
      </c>
      <c r="J49" s="39">
        <f t="shared" si="40"/>
        <v>18.01422358972205</v>
      </c>
      <c r="K49" s="39">
        <f t="shared" si="40"/>
        <v>1.8561760210464371</v>
      </c>
      <c r="L49" s="39">
        <f t="shared" si="40"/>
        <v>91.278821683645731</v>
      </c>
      <c r="M49" s="39">
        <f t="shared" si="40"/>
        <v>32.787993715124117</v>
      </c>
      <c r="N49" s="39">
        <f t="shared" si="40"/>
        <v>10.538181270417951</v>
      </c>
      <c r="O49" s="39">
        <f t="shared" si="40"/>
        <v>-100</v>
      </c>
      <c r="P49" s="39" t="str">
        <f t="shared" si="40"/>
        <v>--</v>
      </c>
      <c r="Q49" s="39">
        <f t="shared" si="40"/>
        <v>42.716430746413067</v>
      </c>
      <c r="R49" s="39">
        <f t="shared" si="40"/>
        <v>-5.846653938213791</v>
      </c>
      <c r="S49" s="39">
        <f t="shared" si="40"/>
        <v>4.2135797114983831</v>
      </c>
      <c r="T49" s="39">
        <f t="shared" si="40"/>
        <v>4.10086755908128</v>
      </c>
      <c r="U49" s="39">
        <f>IFERROR(POWER(T9/C9,1/21)*100-100,"--")</f>
        <v>37.552056263649632</v>
      </c>
    </row>
    <row r="50" spans="2:21" x14ac:dyDescent="0.2">
      <c r="B50" s="1" t="s">
        <v>31</v>
      </c>
      <c r="C50" s="38" t="s">
        <v>28</v>
      </c>
      <c r="D50" s="39">
        <f t="shared" ref="D50:T50" si="41">IFERROR(IF(C10=0,"--",(D10/C10)*100-100),"--")</f>
        <v>2292.8868005455447</v>
      </c>
      <c r="E50" s="39">
        <f t="shared" si="41"/>
        <v>11.516490447054622</v>
      </c>
      <c r="F50" s="39">
        <f t="shared" si="41"/>
        <v>48.108578622359573</v>
      </c>
      <c r="G50" s="39">
        <f t="shared" si="41"/>
        <v>255.32219887582386</v>
      </c>
      <c r="H50" s="39">
        <f t="shared" si="41"/>
        <v>70.888071398340514</v>
      </c>
      <c r="I50" s="39">
        <f t="shared" si="41"/>
        <v>28.557496405324002</v>
      </c>
      <c r="J50" s="39">
        <f t="shared" si="41"/>
        <v>18.892833585742054</v>
      </c>
      <c r="K50" s="39">
        <f t="shared" si="41"/>
        <v>3.5820955573867792</v>
      </c>
      <c r="L50" s="39">
        <f t="shared" si="41"/>
        <v>85.045315373014148</v>
      </c>
      <c r="M50" s="39">
        <f t="shared" si="41"/>
        <v>48.261820816173014</v>
      </c>
      <c r="N50" s="39">
        <f t="shared" si="41"/>
        <v>9.431693806690717</v>
      </c>
      <c r="O50" s="39">
        <f t="shared" si="41"/>
        <v>18.131172370561018</v>
      </c>
      <c r="P50" s="39">
        <f t="shared" si="41"/>
        <v>-0.38925058853277505</v>
      </c>
      <c r="Q50" s="39">
        <f t="shared" si="41"/>
        <v>18.831272784418985</v>
      </c>
      <c r="R50" s="39">
        <f t="shared" si="41"/>
        <v>3.9035641530251581</v>
      </c>
      <c r="S50" s="39">
        <f t="shared" si="41"/>
        <v>13.404249004327212</v>
      </c>
      <c r="T50" s="39">
        <f t="shared" si="41"/>
        <v>-8.0994041927377651</v>
      </c>
      <c r="U50" s="39">
        <f t="shared" ref="U50:U66" si="42">IFERROR(POWER(T10/C10,1/21)*100-100,"--")</f>
        <v>42.613031456698621</v>
      </c>
    </row>
    <row r="51" spans="2:21" x14ac:dyDescent="0.2">
      <c r="B51" s="1" t="s">
        <v>30</v>
      </c>
      <c r="C51" s="38" t="s">
        <v>28</v>
      </c>
      <c r="D51" s="39">
        <f t="shared" ref="D51:T51" si="43">IFERROR(IF(C11=0,"--",(D11/C11)*100-100),"--")</f>
        <v>1461.5092514181474</v>
      </c>
      <c r="E51" s="39">
        <f t="shared" si="43"/>
        <v>30.509025660977073</v>
      </c>
      <c r="F51" s="39">
        <f t="shared" si="43"/>
        <v>154.76837334496963</v>
      </c>
      <c r="G51" s="39">
        <f t="shared" si="43"/>
        <v>249.13471044546009</v>
      </c>
      <c r="H51" s="39">
        <f t="shared" si="43"/>
        <v>66.956147178681761</v>
      </c>
      <c r="I51" s="39">
        <f t="shared" si="43"/>
        <v>59.836225228099664</v>
      </c>
      <c r="J51" s="39">
        <f t="shared" si="43"/>
        <v>26.751957523991464</v>
      </c>
      <c r="K51" s="39">
        <f t="shared" si="43"/>
        <v>29.701264873898538</v>
      </c>
      <c r="L51" s="39">
        <f t="shared" si="43"/>
        <v>135.02535682377186</v>
      </c>
      <c r="M51" s="39">
        <f t="shared" si="43"/>
        <v>6.5316591113824245</v>
      </c>
      <c r="N51" s="39">
        <f t="shared" si="43"/>
        <v>4.3918772213033463</v>
      </c>
      <c r="O51" s="39">
        <f t="shared" si="43"/>
        <v>-100</v>
      </c>
      <c r="P51" s="39" t="str">
        <f t="shared" si="43"/>
        <v>--</v>
      </c>
      <c r="Q51" s="39">
        <f t="shared" si="43"/>
        <v>6.4734420334864922</v>
      </c>
      <c r="R51" s="39">
        <f t="shared" si="43"/>
        <v>-1.6930756644013201</v>
      </c>
      <c r="S51" s="39">
        <f t="shared" si="43"/>
        <v>11.359709976733882</v>
      </c>
      <c r="T51" s="39">
        <f t="shared" si="43"/>
        <v>-3.1410885266974304</v>
      </c>
      <c r="U51" s="39">
        <f t="shared" si="42"/>
        <v>46.607432761701205</v>
      </c>
    </row>
    <row r="52" spans="2:21" x14ac:dyDescent="0.2">
      <c r="B52" s="1" t="s">
        <v>29</v>
      </c>
      <c r="C52" s="38" t="s">
        <v>28</v>
      </c>
      <c r="D52" s="39">
        <f t="shared" ref="D52:T52" si="44">IFERROR(IF(C12=0,"--",(D12/C12)*100-100),"--")</f>
        <v>512.94560785363296</v>
      </c>
      <c r="E52" s="39">
        <f t="shared" si="44"/>
        <v>10.526919182822979</v>
      </c>
      <c r="F52" s="39">
        <f t="shared" si="44"/>
        <v>51.719364217798869</v>
      </c>
      <c r="G52" s="39">
        <f t="shared" si="44"/>
        <v>54.535235589704968</v>
      </c>
      <c r="H52" s="39">
        <f t="shared" si="44"/>
        <v>2.7505114533276043</v>
      </c>
      <c r="I52" s="39">
        <f t="shared" si="44"/>
        <v>20.741851055981073</v>
      </c>
      <c r="J52" s="39">
        <f t="shared" si="44"/>
        <v>21.255413335722494</v>
      </c>
      <c r="K52" s="39">
        <f t="shared" si="44"/>
        <v>-2.1371637110531339</v>
      </c>
      <c r="L52" s="39">
        <f t="shared" si="44"/>
        <v>68.572410059486856</v>
      </c>
      <c r="M52" s="39">
        <f t="shared" si="44"/>
        <v>19.201838412985069</v>
      </c>
      <c r="N52" s="39">
        <f t="shared" si="44"/>
        <v>10.072053417549995</v>
      </c>
      <c r="O52" s="39">
        <f t="shared" si="44"/>
        <v>-3.2814021174922914</v>
      </c>
      <c r="P52" s="39">
        <f t="shared" si="44"/>
        <v>0.17791010804772611</v>
      </c>
      <c r="Q52" s="39">
        <f t="shared" si="44"/>
        <v>-9.2105815719468183</v>
      </c>
      <c r="R52" s="39">
        <f t="shared" si="44"/>
        <v>-5.3736099959077137</v>
      </c>
      <c r="S52" s="39">
        <f t="shared" si="44"/>
        <v>-1.4270471414813244</v>
      </c>
      <c r="T52" s="39">
        <f t="shared" si="44"/>
        <v>5.8853702751190013</v>
      </c>
      <c r="U52" s="39">
        <f t="shared" si="42"/>
        <v>19.86564159214943</v>
      </c>
    </row>
    <row r="53" spans="2:21" x14ac:dyDescent="0.2">
      <c r="B53" s="1" t="s">
        <v>42</v>
      </c>
      <c r="C53" s="38" t="s">
        <v>28</v>
      </c>
      <c r="D53" s="39">
        <f t="shared" ref="D53:T53" si="45">IFERROR(IF(C13=0,"--",(D13/C13)*100-100),"--")</f>
        <v>3112.5499618938052</v>
      </c>
      <c r="E53" s="39">
        <f t="shared" si="45"/>
        <v>51.528850169327654</v>
      </c>
      <c r="F53" s="39">
        <f t="shared" si="45"/>
        <v>98.320166381176705</v>
      </c>
      <c r="G53" s="39">
        <f t="shared" si="45"/>
        <v>118.22507872374871</v>
      </c>
      <c r="H53" s="39">
        <f t="shared" si="45"/>
        <v>30.557202574797287</v>
      </c>
      <c r="I53" s="39">
        <f t="shared" si="45"/>
        <v>14.219689822505316</v>
      </c>
      <c r="J53" s="39">
        <f t="shared" si="45"/>
        <v>16.929185601565706</v>
      </c>
      <c r="K53" s="39">
        <f t="shared" si="45"/>
        <v>0.79638547033323448</v>
      </c>
      <c r="L53" s="39">
        <f t="shared" si="45"/>
        <v>121.23155754486055</v>
      </c>
      <c r="M53" s="39">
        <f t="shared" si="45"/>
        <v>59.03709576250003</v>
      </c>
      <c r="N53" s="39">
        <f t="shared" si="45"/>
        <v>21.095322744652506</v>
      </c>
      <c r="O53" s="39">
        <f t="shared" si="45"/>
        <v>-3.9505924579923573</v>
      </c>
      <c r="P53" s="39">
        <f t="shared" si="45"/>
        <v>0.22297445780661462</v>
      </c>
      <c r="Q53" s="39">
        <f t="shared" si="45"/>
        <v>7.3687800052822467</v>
      </c>
      <c r="R53" s="39">
        <f t="shared" si="45"/>
        <v>-11.505628708282131</v>
      </c>
      <c r="S53" s="39">
        <f t="shared" si="45"/>
        <v>1.7905891224394566</v>
      </c>
      <c r="T53" s="39">
        <f t="shared" si="45"/>
        <v>-2.6111552848728792</v>
      </c>
      <c r="U53" s="39">
        <f t="shared" si="42"/>
        <v>41.338527645853816</v>
      </c>
    </row>
    <row r="54" spans="2:21" x14ac:dyDescent="0.2">
      <c r="B54" s="1" t="s">
        <v>34</v>
      </c>
      <c r="C54" s="38" t="s">
        <v>28</v>
      </c>
      <c r="D54" s="39">
        <f t="shared" ref="D54:T54" si="46">IFERROR(IF(C14=0,"--",(D14/C14)*100-100),"--")</f>
        <v>1620.3439947853997</v>
      </c>
      <c r="E54" s="39">
        <f t="shared" si="46"/>
        <v>39.474812400371036</v>
      </c>
      <c r="F54" s="39">
        <f t="shared" si="46"/>
        <v>36.017776119262379</v>
      </c>
      <c r="G54" s="39">
        <f t="shared" si="46"/>
        <v>56.265721968252592</v>
      </c>
      <c r="H54" s="39">
        <f t="shared" si="46"/>
        <v>19.911448855987061</v>
      </c>
      <c r="I54" s="39">
        <f t="shared" si="46"/>
        <v>49.380725345810049</v>
      </c>
      <c r="J54" s="39">
        <f t="shared" si="46"/>
        <v>13.760227127447735</v>
      </c>
      <c r="K54" s="39">
        <f t="shared" si="46"/>
        <v>0.94355880451288954</v>
      </c>
      <c r="L54" s="39">
        <f t="shared" si="46"/>
        <v>73.069426418577223</v>
      </c>
      <c r="M54" s="39">
        <f t="shared" si="46"/>
        <v>30.648208085094439</v>
      </c>
      <c r="N54" s="39">
        <f t="shared" si="46"/>
        <v>-17.87304901024747</v>
      </c>
      <c r="O54" s="39">
        <f t="shared" si="46"/>
        <v>7.5790961890157575</v>
      </c>
      <c r="P54" s="39">
        <f t="shared" si="46"/>
        <v>0.40253585301306316</v>
      </c>
      <c r="Q54" s="39">
        <f t="shared" si="46"/>
        <v>97.116688203937173</v>
      </c>
      <c r="R54" s="39">
        <f t="shared" si="46"/>
        <v>-10.498283869840634</v>
      </c>
      <c r="S54" s="39">
        <f t="shared" si="46"/>
        <v>-3.1781083863320845</v>
      </c>
      <c r="T54" s="39">
        <f t="shared" si="46"/>
        <v>-20.562355593377333</v>
      </c>
      <c r="U54" s="39">
        <f t="shared" si="42"/>
        <v>30.898549450885952</v>
      </c>
    </row>
    <row r="55" spans="2:21" x14ac:dyDescent="0.2">
      <c r="B55" s="1" t="s">
        <v>44</v>
      </c>
      <c r="C55" s="38" t="s">
        <v>28</v>
      </c>
      <c r="D55" s="39">
        <f t="shared" ref="D55:T55" si="47">IFERROR(IF(C15=0,"--",(D15/C15)*100-100),"--")</f>
        <v>1113.99149627002</v>
      </c>
      <c r="E55" s="39">
        <f t="shared" si="47"/>
        <v>83.292764104221902</v>
      </c>
      <c r="F55" s="39">
        <f t="shared" si="47"/>
        <v>146.71744159436017</v>
      </c>
      <c r="G55" s="39">
        <f t="shared" si="47"/>
        <v>159.3210298976685</v>
      </c>
      <c r="H55" s="39">
        <f t="shared" si="47"/>
        <v>21.977135048003277</v>
      </c>
      <c r="I55" s="39">
        <f t="shared" si="47"/>
        <v>11.795929437129175</v>
      </c>
      <c r="J55" s="39">
        <f t="shared" si="47"/>
        <v>39.218208726184173</v>
      </c>
      <c r="K55" s="39">
        <f t="shared" si="47"/>
        <v>-6.835391536847041</v>
      </c>
      <c r="L55" s="39">
        <f t="shared" si="47"/>
        <v>115.65298572299255</v>
      </c>
      <c r="M55" s="39">
        <f t="shared" si="47"/>
        <v>36.66198294939656</v>
      </c>
      <c r="N55" s="39">
        <f t="shared" si="47"/>
        <v>24.818630153863339</v>
      </c>
      <c r="O55" s="39">
        <f t="shared" si="47"/>
        <v>-3.3916716587264801</v>
      </c>
      <c r="P55" s="39">
        <f t="shared" si="47"/>
        <v>0.28995721674058927</v>
      </c>
      <c r="Q55" s="39">
        <f t="shared" si="47"/>
        <v>25.551135486296843</v>
      </c>
      <c r="R55" s="39">
        <f t="shared" si="47"/>
        <v>41.769810619705112</v>
      </c>
      <c r="S55" s="39">
        <f t="shared" si="47"/>
        <v>21.034018355405863</v>
      </c>
      <c r="T55" s="39">
        <f t="shared" si="47"/>
        <v>9.6726368482842702</v>
      </c>
      <c r="U55" s="39">
        <f t="shared" si="42"/>
        <v>44.012669873776105</v>
      </c>
    </row>
    <row r="56" spans="2:21" x14ac:dyDescent="0.2">
      <c r="C56" s="38" t="s">
        <v>28</v>
      </c>
      <c r="D56" s="39">
        <f t="shared" ref="D56:T56" si="48">IFERROR(IF(C16=0,"--",(D16/C16)*100-100),"--")</f>
        <v>1423.4070978956981</v>
      </c>
      <c r="E56" s="39">
        <f t="shared" si="48"/>
        <v>82.483012217384271</v>
      </c>
      <c r="F56" s="39">
        <f t="shared" si="48"/>
        <v>348.63565301699725</v>
      </c>
      <c r="G56" s="39">
        <f t="shared" si="48"/>
        <v>217.09356627940724</v>
      </c>
      <c r="H56" s="39">
        <f t="shared" si="48"/>
        <v>36.605784803386399</v>
      </c>
      <c r="I56" s="39">
        <f t="shared" si="48"/>
        <v>68.805875104300696</v>
      </c>
      <c r="J56" s="39">
        <f t="shared" si="48"/>
        <v>33.770469539037407</v>
      </c>
      <c r="K56" s="39">
        <f t="shared" si="48"/>
        <v>-2.3260497136681977</v>
      </c>
      <c r="L56" s="39">
        <f t="shared" si="48"/>
        <v>14.163213320460358</v>
      </c>
      <c r="M56" s="39">
        <f t="shared" si="48"/>
        <v>20.046894306335446</v>
      </c>
      <c r="N56" s="39">
        <f t="shared" si="48"/>
        <v>24.673283555973086</v>
      </c>
      <c r="O56" s="39" t="str">
        <f t="shared" si="48"/>
        <v>--</v>
      </c>
      <c r="P56" s="39" t="str">
        <f t="shared" si="48"/>
        <v>--</v>
      </c>
      <c r="Q56" s="39">
        <f t="shared" si="48"/>
        <v>-5.8124729815171037</v>
      </c>
      <c r="R56" s="39">
        <f t="shared" si="48"/>
        <v>-3.8360024466850433</v>
      </c>
      <c r="S56" s="39">
        <f t="shared" si="48"/>
        <v>-55.222682528430312</v>
      </c>
      <c r="T56" s="39">
        <f t="shared" si="48"/>
        <v>2.6694933888720982</v>
      </c>
      <c r="U56" s="39">
        <f t="shared" si="42"/>
        <v>39.511217764361476</v>
      </c>
    </row>
    <row r="57" spans="2:21" x14ac:dyDescent="0.2">
      <c r="C57" s="38" t="s">
        <v>28</v>
      </c>
      <c r="D57" s="39" t="str">
        <f t="shared" ref="D57:T57" si="49">IFERROR(IF(C17=0,"--",(D17/C17)*100-100),"--")</f>
        <v>--</v>
      </c>
      <c r="E57" s="39">
        <f t="shared" si="49"/>
        <v>73.029600835630674</v>
      </c>
      <c r="F57" s="39">
        <f t="shared" si="49"/>
        <v>1199.4111476273997</v>
      </c>
      <c r="G57" s="39">
        <f t="shared" si="49"/>
        <v>271.19108589766989</v>
      </c>
      <c r="H57" s="39">
        <f t="shared" si="49"/>
        <v>44.756977362844111</v>
      </c>
      <c r="I57" s="39">
        <f t="shared" si="49"/>
        <v>95.734576034055181</v>
      </c>
      <c r="J57" s="39">
        <f t="shared" si="49"/>
        <v>32.500887205024867</v>
      </c>
      <c r="K57" s="39">
        <f t="shared" si="49"/>
        <v>-1.5216533324824582</v>
      </c>
      <c r="L57" s="39">
        <f t="shared" si="49"/>
        <v>16.376693865421842</v>
      </c>
      <c r="M57" s="39">
        <f t="shared" si="49"/>
        <v>15.796012325852999</v>
      </c>
      <c r="N57" s="39">
        <f t="shared" si="49"/>
        <v>24.539156275660588</v>
      </c>
      <c r="O57" s="39" t="str">
        <f t="shared" si="49"/>
        <v>--</v>
      </c>
      <c r="P57" s="39" t="str">
        <f t="shared" si="49"/>
        <v>--</v>
      </c>
      <c r="Q57" s="39">
        <f t="shared" si="49"/>
        <v>-12.251461825931244</v>
      </c>
      <c r="R57" s="39">
        <f t="shared" si="49"/>
        <v>-17.181200932610963</v>
      </c>
      <c r="S57" s="39">
        <f t="shared" si="49"/>
        <v>-94.165556704941807</v>
      </c>
      <c r="T57" s="39">
        <f t="shared" si="49"/>
        <v>-69.941964082794058</v>
      </c>
      <c r="U57" s="39" t="str">
        <f t="shared" si="42"/>
        <v>--</v>
      </c>
    </row>
    <row r="58" spans="2:21" x14ac:dyDescent="0.2">
      <c r="C58" s="38" t="s">
        <v>28</v>
      </c>
      <c r="D58" s="39" t="str">
        <f t="shared" ref="D58:T58" si="50">IFERROR(IF(C18=0,"--",(D18/C18)*100-100),"--")</f>
        <v>--</v>
      </c>
      <c r="E58" s="39">
        <f t="shared" si="50"/>
        <v>-77.753303964757706</v>
      </c>
      <c r="F58" s="39">
        <f t="shared" si="50"/>
        <v>124.75247524752473</v>
      </c>
      <c r="G58" s="39">
        <f t="shared" si="50"/>
        <v>1730.3964757709252</v>
      </c>
      <c r="H58" s="39">
        <f t="shared" si="50"/>
        <v>-60.505415162454867</v>
      </c>
      <c r="I58" s="39">
        <f t="shared" si="50"/>
        <v>213.71115173674588</v>
      </c>
      <c r="J58" s="39">
        <f t="shared" si="50"/>
        <v>83.411033411033429</v>
      </c>
      <c r="K58" s="39">
        <f t="shared" si="50"/>
        <v>-63.376403304384667</v>
      </c>
      <c r="L58" s="39">
        <f t="shared" si="50"/>
        <v>428.60034702139967</v>
      </c>
      <c r="M58" s="39">
        <f t="shared" si="50"/>
        <v>247.14699928880134</v>
      </c>
      <c r="N58" s="39">
        <f t="shared" si="50"/>
        <v>-86.900953431565682</v>
      </c>
      <c r="O58" s="39" t="str">
        <f t="shared" si="50"/>
        <v>--</v>
      </c>
      <c r="P58" s="39" t="str">
        <f t="shared" si="50"/>
        <v>--</v>
      </c>
      <c r="Q58" s="39">
        <f t="shared" si="50"/>
        <v>336.31827003049625</v>
      </c>
      <c r="R58" s="39">
        <f t="shared" si="50"/>
        <v>-56.722582284915482</v>
      </c>
      <c r="S58" s="39">
        <f t="shared" si="50"/>
        <v>1063.3974453090589</v>
      </c>
      <c r="T58" s="39">
        <f t="shared" si="50"/>
        <v>92.219740279407858</v>
      </c>
      <c r="U58" s="39" t="str">
        <f t="shared" si="42"/>
        <v>--</v>
      </c>
    </row>
    <row r="59" spans="2:21" x14ac:dyDescent="0.2">
      <c r="C59" s="38" t="s">
        <v>28</v>
      </c>
      <c r="D59" s="39" t="str">
        <f t="shared" ref="D59:T59" si="51">IFERROR(IF(C19=0,"--",(D19/C19)*100-100),"--")</f>
        <v>--</v>
      </c>
      <c r="E59" s="39" t="str">
        <f t="shared" si="51"/>
        <v>--</v>
      </c>
      <c r="F59" s="39" t="str">
        <f t="shared" si="51"/>
        <v>--</v>
      </c>
      <c r="G59" s="39" t="str">
        <f t="shared" si="51"/>
        <v>--</v>
      </c>
      <c r="H59" s="39">
        <f t="shared" si="51"/>
        <v>-100</v>
      </c>
      <c r="I59" s="39" t="str">
        <f t="shared" si="51"/>
        <v>--</v>
      </c>
      <c r="J59" s="39" t="str">
        <f t="shared" si="51"/>
        <v>--</v>
      </c>
      <c r="K59" s="39" t="str">
        <f t="shared" si="51"/>
        <v>--</v>
      </c>
      <c r="L59" s="39" t="str">
        <f t="shared" si="51"/>
        <v>--</v>
      </c>
      <c r="M59" s="39" t="str">
        <f t="shared" si="51"/>
        <v>--</v>
      </c>
      <c r="N59" s="39" t="str">
        <f t="shared" si="51"/>
        <v>--</v>
      </c>
      <c r="O59" s="39" t="str">
        <f t="shared" si="51"/>
        <v>--</v>
      </c>
      <c r="P59" s="39" t="str">
        <f t="shared" si="51"/>
        <v>--</v>
      </c>
      <c r="Q59" s="39">
        <f t="shared" si="51"/>
        <v>4512.5000000000009</v>
      </c>
      <c r="R59" s="39">
        <f t="shared" si="51"/>
        <v>-100</v>
      </c>
      <c r="S59" s="39" t="str">
        <f t="shared" si="51"/>
        <v>--</v>
      </c>
      <c r="T59" s="39" t="str">
        <f t="shared" si="51"/>
        <v>--</v>
      </c>
      <c r="U59" s="39" t="str">
        <f t="shared" si="42"/>
        <v>--</v>
      </c>
    </row>
    <row r="60" spans="2:21" x14ac:dyDescent="0.2">
      <c r="C60" s="38" t="s">
        <v>28</v>
      </c>
      <c r="D60" s="39" t="str">
        <f t="shared" ref="D60:T60" si="52">IFERROR(IF(C20=0,"--",(D20/C20)*100-100),"--")</f>
        <v>--</v>
      </c>
      <c r="E60" s="39" t="str">
        <f t="shared" si="52"/>
        <v>--</v>
      </c>
      <c r="F60" s="39" t="str">
        <f t="shared" si="52"/>
        <v>--</v>
      </c>
      <c r="G60" s="39" t="str">
        <f t="shared" si="52"/>
        <v>--</v>
      </c>
      <c r="H60" s="39">
        <f t="shared" si="52"/>
        <v>194.74357548114358</v>
      </c>
      <c r="I60" s="39">
        <f t="shared" si="52"/>
        <v>7.6707744374618727</v>
      </c>
      <c r="J60" s="39">
        <f t="shared" si="52"/>
        <v>-33.840652952483325</v>
      </c>
      <c r="K60" s="39">
        <f t="shared" si="52"/>
        <v>-56.109644203852035</v>
      </c>
      <c r="L60" s="39">
        <f t="shared" si="52"/>
        <v>-99.955735297076515</v>
      </c>
      <c r="M60" s="39">
        <f t="shared" si="52"/>
        <v>244413.63636363635</v>
      </c>
      <c r="N60" s="39">
        <f t="shared" si="52"/>
        <v>-56.691391073187965</v>
      </c>
      <c r="O60" s="39" t="str">
        <f t="shared" si="52"/>
        <v>--</v>
      </c>
      <c r="P60" s="39" t="str">
        <f t="shared" si="52"/>
        <v>--</v>
      </c>
      <c r="Q60" s="39">
        <f t="shared" si="52"/>
        <v>306.10450077599592</v>
      </c>
      <c r="R60" s="39">
        <f t="shared" si="52"/>
        <v>299.33333333333331</v>
      </c>
      <c r="S60" s="39">
        <f t="shared" si="52"/>
        <v>-96.058186148889334</v>
      </c>
      <c r="T60" s="39">
        <f t="shared" si="52"/>
        <v>65.848394928513613</v>
      </c>
      <c r="U60" s="39" t="str">
        <f t="shared" si="42"/>
        <v>--</v>
      </c>
    </row>
    <row r="61" spans="2:21" x14ac:dyDescent="0.2">
      <c r="C61" s="38" t="s">
        <v>28</v>
      </c>
      <c r="D61" s="39" t="str">
        <f t="shared" ref="D61:T61" si="53">IFERROR(IF(C21=0,"--",(D21/C21)*100-100),"--")</f>
        <v>--</v>
      </c>
      <c r="E61" s="39" t="str">
        <f t="shared" si="53"/>
        <v>--</v>
      </c>
      <c r="F61" s="39" t="str">
        <f t="shared" si="53"/>
        <v>--</v>
      </c>
      <c r="G61" s="39" t="str">
        <f t="shared" si="53"/>
        <v>--</v>
      </c>
      <c r="H61" s="39" t="str">
        <f t="shared" si="53"/>
        <v>--</v>
      </c>
      <c r="I61" s="39" t="str">
        <f t="shared" si="53"/>
        <v>--</v>
      </c>
      <c r="J61" s="39">
        <f t="shared" si="53"/>
        <v>2007.3431922488526</v>
      </c>
      <c r="K61" s="39">
        <f t="shared" si="53"/>
        <v>-83.061101028433143</v>
      </c>
      <c r="L61" s="39">
        <f t="shared" si="53"/>
        <v>-100</v>
      </c>
      <c r="M61" s="39" t="str">
        <f t="shared" si="53"/>
        <v>--</v>
      </c>
      <c r="N61" s="39" t="str">
        <f t="shared" si="53"/>
        <v>--</v>
      </c>
      <c r="O61" s="39" t="str">
        <f t="shared" si="53"/>
        <v>--</v>
      </c>
      <c r="P61" s="39" t="str">
        <f t="shared" si="53"/>
        <v>--</v>
      </c>
      <c r="Q61" s="39" t="str">
        <f t="shared" si="53"/>
        <v>--</v>
      </c>
      <c r="R61" s="39">
        <f t="shared" si="53"/>
        <v>-100</v>
      </c>
      <c r="S61" s="39" t="str">
        <f t="shared" si="53"/>
        <v>--</v>
      </c>
      <c r="T61" s="39" t="str">
        <f t="shared" si="53"/>
        <v>--</v>
      </c>
      <c r="U61" s="39" t="str">
        <f t="shared" si="42"/>
        <v>--</v>
      </c>
    </row>
    <row r="62" spans="2:21" x14ac:dyDescent="0.2">
      <c r="C62" s="38" t="s">
        <v>28</v>
      </c>
      <c r="D62" s="39">
        <f t="shared" ref="D62:T62" si="54">IFERROR(IF(C22=0,"--",(D22/C22)*100-100),"--")</f>
        <v>-100</v>
      </c>
      <c r="E62" s="39" t="str">
        <f t="shared" si="54"/>
        <v>--</v>
      </c>
      <c r="F62" s="39" t="str">
        <f t="shared" si="54"/>
        <v>--</v>
      </c>
      <c r="G62" s="39">
        <f t="shared" si="54"/>
        <v>-98.796749212670036</v>
      </c>
      <c r="H62" s="39">
        <f t="shared" si="54"/>
        <v>-91.938477857332273</v>
      </c>
      <c r="I62" s="39">
        <f t="shared" si="54"/>
        <v>-100</v>
      </c>
      <c r="J62" s="39" t="str">
        <f t="shared" si="54"/>
        <v>--</v>
      </c>
      <c r="K62" s="39">
        <f t="shared" si="54"/>
        <v>-100</v>
      </c>
      <c r="L62" s="39" t="str">
        <f t="shared" si="54"/>
        <v>--</v>
      </c>
      <c r="M62" s="39">
        <f t="shared" si="54"/>
        <v>-67.86703601108033</v>
      </c>
      <c r="N62" s="39">
        <f t="shared" si="54"/>
        <v>13882.758620689658</v>
      </c>
      <c r="O62" s="39" t="str">
        <f t="shared" si="54"/>
        <v>--</v>
      </c>
      <c r="P62" s="39" t="str">
        <f t="shared" si="54"/>
        <v>--</v>
      </c>
      <c r="Q62" s="39">
        <f t="shared" si="54"/>
        <v>35.601919000334703</v>
      </c>
      <c r="R62" s="39">
        <f t="shared" si="54"/>
        <v>44.215896001316423</v>
      </c>
      <c r="S62" s="39">
        <f t="shared" si="54"/>
        <v>-99.343906891830215</v>
      </c>
      <c r="T62" s="39">
        <f t="shared" si="54"/>
        <v>19.130434782608702</v>
      </c>
      <c r="U62" s="39">
        <f t="shared" si="42"/>
        <v>-6.8062342912134426</v>
      </c>
    </row>
    <row r="63" spans="2:21" x14ac:dyDescent="0.2">
      <c r="C63" s="38" t="s">
        <v>28</v>
      </c>
      <c r="D63" s="39">
        <f t="shared" ref="D63:T63" si="55">IFERROR(IF(C23=0,"--",(D23/C23)*100-100),"--")</f>
        <v>1190315.1162790698</v>
      </c>
      <c r="E63" s="39">
        <f t="shared" si="55"/>
        <v>73.020048423879587</v>
      </c>
      <c r="F63" s="39">
        <f t="shared" si="55"/>
        <v>1201.9299976917744</v>
      </c>
      <c r="G63" s="39">
        <f t="shared" si="55"/>
        <v>270.50917949232434</v>
      </c>
      <c r="H63" s="39">
        <f t="shared" si="55"/>
        <v>44.76854355473688</v>
      </c>
      <c r="I63" s="39">
        <f t="shared" si="55"/>
        <v>95.7190160094747</v>
      </c>
      <c r="J63" s="39">
        <f t="shared" si="55"/>
        <v>32.499082920372558</v>
      </c>
      <c r="K63" s="39">
        <f t="shared" si="55"/>
        <v>-1.5277948692782388</v>
      </c>
      <c r="L63" s="39">
        <f t="shared" si="55"/>
        <v>16.374035777958355</v>
      </c>
      <c r="M63" s="39">
        <f t="shared" si="55"/>
        <v>15.799710108957754</v>
      </c>
      <c r="N63" s="39">
        <f t="shared" si="55"/>
        <v>24.536935124303284</v>
      </c>
      <c r="O63" s="39" t="str">
        <f t="shared" si="55"/>
        <v>--</v>
      </c>
      <c r="P63" s="39" t="str">
        <f t="shared" si="55"/>
        <v>--</v>
      </c>
      <c r="Q63" s="39">
        <f t="shared" si="55"/>
        <v>-12.250756146104408</v>
      </c>
      <c r="R63" s="39">
        <f t="shared" si="55"/>
        <v>-17.179528078104951</v>
      </c>
      <c r="S63" s="39">
        <f t="shared" si="55"/>
        <v>-94.163508907204303</v>
      </c>
      <c r="T63" s="39">
        <f t="shared" si="55"/>
        <v>-69.880380539058521</v>
      </c>
      <c r="U63" s="39">
        <f t="shared" si="42"/>
        <v>73.700279690514407</v>
      </c>
    </row>
    <row r="64" spans="2:21" x14ac:dyDescent="0.2">
      <c r="B64" s="35" t="s">
        <v>79</v>
      </c>
      <c r="C64" s="38" t="s">
        <v>28</v>
      </c>
      <c r="D64" s="39">
        <f t="shared" ref="D64:T64" si="56">IFERROR(IF(C24=0,"--",(D24/C24)*100-100),"--")</f>
        <v>936.0972896603098</v>
      </c>
      <c r="E64" s="39">
        <f t="shared" si="56"/>
        <v>22.746348139663098</v>
      </c>
      <c r="F64" s="39">
        <f t="shared" si="56"/>
        <v>69.128879161702173</v>
      </c>
      <c r="G64" s="39">
        <f t="shared" si="56"/>
        <v>116.85489004019658</v>
      </c>
      <c r="H64" s="39">
        <f t="shared" si="56"/>
        <v>32.192769764012382</v>
      </c>
      <c r="I64" s="39">
        <f t="shared" si="56"/>
        <v>29.721093439427477</v>
      </c>
      <c r="J64" s="39">
        <f t="shared" si="56"/>
        <v>19.406231698542697</v>
      </c>
      <c r="K64" s="39">
        <f t="shared" si="56"/>
        <v>4.809527039787028</v>
      </c>
      <c r="L64" s="39">
        <f t="shared" si="56"/>
        <v>95.925939083166668</v>
      </c>
      <c r="M64" s="39">
        <f t="shared" si="56"/>
        <v>32.824294034045721</v>
      </c>
      <c r="N64" s="39">
        <f t="shared" si="56"/>
        <v>9.526335664905659</v>
      </c>
      <c r="O64" s="39">
        <f t="shared" si="56"/>
        <v>-38.828602580587571</v>
      </c>
      <c r="P64" s="39">
        <f t="shared" si="56"/>
        <v>84.983521170111999</v>
      </c>
      <c r="Q64" s="39">
        <f t="shared" si="56"/>
        <v>22.476035570074032</v>
      </c>
      <c r="R64" s="39">
        <f t="shared" si="56"/>
        <v>-3.8407036242774808</v>
      </c>
      <c r="S64" s="39">
        <f t="shared" si="56"/>
        <v>6.4534772651610126</v>
      </c>
      <c r="T64" s="39">
        <f t="shared" si="56"/>
        <v>-2.2300609860543119</v>
      </c>
      <c r="U64" s="39">
        <f t="shared" si="42"/>
        <v>32.949475777165532</v>
      </c>
    </row>
    <row r="65" spans="1:21" x14ac:dyDescent="0.2">
      <c r="B65" s="35" t="s">
        <v>80</v>
      </c>
      <c r="C65" s="38" t="s">
        <v>28</v>
      </c>
      <c r="D65" s="39">
        <f t="shared" ref="D65:T65" si="57">IFERROR(IF(C25=0,"--",(D25/C25)*100-100),"--")</f>
        <v>1513.0479311446156</v>
      </c>
      <c r="E65" s="39">
        <f t="shared" si="57"/>
        <v>13.129862409589023</v>
      </c>
      <c r="F65" s="39">
        <f t="shared" si="57"/>
        <v>40.673207979504411</v>
      </c>
      <c r="G65" s="39">
        <f t="shared" si="57"/>
        <v>107.50289530392382</v>
      </c>
      <c r="H65" s="39">
        <f t="shared" si="57"/>
        <v>29.697718823787454</v>
      </c>
      <c r="I65" s="39">
        <f t="shared" si="57"/>
        <v>26.152167971299022</v>
      </c>
      <c r="J65" s="39">
        <f t="shared" si="57"/>
        <v>25.043974730611524</v>
      </c>
      <c r="K65" s="39">
        <f t="shared" si="57"/>
        <v>-8.9912699385940726</v>
      </c>
      <c r="L65" s="39">
        <f t="shared" si="57"/>
        <v>45.731482191803593</v>
      </c>
      <c r="M65" s="39">
        <f t="shared" si="57"/>
        <v>29.540756736598041</v>
      </c>
      <c r="N65" s="39">
        <f t="shared" si="57"/>
        <v>3.0067926573314594</v>
      </c>
      <c r="O65" s="39">
        <f t="shared" si="57"/>
        <v>186.05419166329699</v>
      </c>
      <c r="P65" s="39">
        <f t="shared" si="57"/>
        <v>-62.109088570436434</v>
      </c>
      <c r="Q65" s="39">
        <f t="shared" si="57"/>
        <v>0.10567008527502253</v>
      </c>
      <c r="R65" s="39">
        <f t="shared" si="57"/>
        <v>-5.8877575611326165</v>
      </c>
      <c r="S65" s="39">
        <f t="shared" si="57"/>
        <v>-7.6918036788203921</v>
      </c>
      <c r="T65" s="39">
        <f t="shared" si="57"/>
        <v>2.6546147120250652</v>
      </c>
      <c r="U65" s="39">
        <f t="shared" si="42"/>
        <v>28.274761732663109</v>
      </c>
    </row>
    <row r="66" spans="1:21" x14ac:dyDescent="0.2">
      <c r="B66" s="35" t="s">
        <v>81</v>
      </c>
      <c r="C66" s="38" t="s">
        <v>28</v>
      </c>
      <c r="D66" s="39">
        <f t="shared" ref="D66:T66" si="58">IFERROR(IF(C26=0,"--",(D26/C26)*100-100),"--")</f>
        <v>1060.5044988750451</v>
      </c>
      <c r="E66" s="39">
        <f t="shared" si="58"/>
        <v>19.864150734672734</v>
      </c>
      <c r="F66" s="39">
        <f t="shared" si="58"/>
        <v>61.079468004669224</v>
      </c>
      <c r="G66" s="39">
        <f t="shared" si="58"/>
        <v>114.54457749617742</v>
      </c>
      <c r="H66" s="39">
        <f t="shared" si="58"/>
        <v>31.596623924098964</v>
      </c>
      <c r="I66" s="39">
        <f t="shared" si="58"/>
        <v>28.880669975275396</v>
      </c>
      <c r="J66" s="39">
        <f t="shared" si="58"/>
        <v>20.705721576332238</v>
      </c>
      <c r="K66" s="39">
        <f t="shared" si="58"/>
        <v>1.5141379116735578</v>
      </c>
      <c r="L66" s="39">
        <f t="shared" si="58"/>
        <v>85.1807312396177</v>
      </c>
      <c r="M66" s="39">
        <f t="shared" si="58"/>
        <v>32.271124055732059</v>
      </c>
      <c r="N66" s="39">
        <f t="shared" si="58"/>
        <v>8.4506752456428273</v>
      </c>
      <c r="O66" s="39">
        <f t="shared" si="58"/>
        <v>-3.5876315159559198</v>
      </c>
      <c r="P66" s="39">
        <f t="shared" si="58"/>
        <v>16.592662664034833</v>
      </c>
      <c r="Q66" s="39">
        <f t="shared" si="58"/>
        <v>19.095822216549891</v>
      </c>
      <c r="R66" s="39">
        <f t="shared" si="58"/>
        <v>-4.1006971116079143</v>
      </c>
      <c r="S66" s="39">
        <f t="shared" si="58"/>
        <v>4.6903834075613418</v>
      </c>
      <c r="T66" s="39">
        <f t="shared" si="58"/>
        <v>-1.6932355753304336</v>
      </c>
      <c r="U66" s="39">
        <f t="shared" si="42"/>
        <v>32.185787723726804</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47:U48"/>
    <mergeCell ref="C2:U2"/>
    <mergeCell ref="C4:U4"/>
    <mergeCell ref="C5:U5"/>
    <mergeCell ref="C7:U8"/>
    <mergeCell ref="C27:U2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5"/>
  <sheetViews>
    <sheetView topLeftCell="A22" workbookViewId="0">
      <selection activeCell="G17" sqref="G17"/>
    </sheetView>
  </sheetViews>
  <sheetFormatPr baseColWidth="10" defaultRowHeight="12.75" x14ac:dyDescent="0.2"/>
  <cols>
    <col min="1" max="1" width="16.42578125" style="161" bestFit="1" customWidth="1"/>
    <col min="2" max="2" width="7.85546875" style="161" bestFit="1" customWidth="1"/>
    <col min="3" max="16384" width="11.42578125" style="161"/>
  </cols>
  <sheetData>
    <row r="1" spans="1:3" s="143" customFormat="1" x14ac:dyDescent="0.2">
      <c r="A1" s="142" t="s">
        <v>266</v>
      </c>
    </row>
    <row r="2" spans="1:3" s="143" customFormat="1" x14ac:dyDescent="0.2"/>
    <row r="3" spans="1:3" s="143" customFormat="1" x14ac:dyDescent="0.2">
      <c r="B3" s="144" t="s">
        <v>252</v>
      </c>
    </row>
    <row r="4" spans="1:3" s="143" customFormat="1" x14ac:dyDescent="0.2"/>
    <row r="5" spans="1:3" s="143" customFormat="1" x14ac:dyDescent="0.2"/>
    <row r="6" spans="1:3" s="143" customFormat="1" x14ac:dyDescent="0.2">
      <c r="B6" s="151" t="s">
        <v>99</v>
      </c>
      <c r="C6" s="151" t="s">
        <v>100</v>
      </c>
    </row>
    <row r="7" spans="1:3" s="143" customFormat="1" x14ac:dyDescent="0.2">
      <c r="B7" s="148" t="s">
        <v>101</v>
      </c>
      <c r="C7" s="148" t="s">
        <v>102</v>
      </c>
    </row>
    <row r="8" spans="1:3" s="143" customFormat="1" x14ac:dyDescent="0.2">
      <c r="B8" s="148" t="s">
        <v>103</v>
      </c>
      <c r="C8" s="148" t="s">
        <v>104</v>
      </c>
    </row>
    <row r="9" spans="1:3" s="143" customFormat="1" x14ac:dyDescent="0.2">
      <c r="B9" s="148" t="s">
        <v>105</v>
      </c>
      <c r="C9" s="148" t="s">
        <v>106</v>
      </c>
    </row>
    <row r="10" spans="1:3" s="143" customFormat="1" x14ac:dyDescent="0.2">
      <c r="B10" s="148" t="s">
        <v>107</v>
      </c>
      <c r="C10" s="148" t="s">
        <v>108</v>
      </c>
    </row>
    <row r="11" spans="1:3" s="143" customFormat="1" x14ac:dyDescent="0.2">
      <c r="B11" s="148" t="s">
        <v>109</v>
      </c>
      <c r="C11" s="148" t="s">
        <v>110</v>
      </c>
    </row>
    <row r="12" spans="1:3" s="143" customFormat="1" x14ac:dyDescent="0.2">
      <c r="B12" s="148" t="s">
        <v>111</v>
      </c>
      <c r="C12" s="148" t="s">
        <v>112</v>
      </c>
    </row>
    <row r="13" spans="1:3" s="143" customFormat="1" x14ac:dyDescent="0.2">
      <c r="B13" s="148" t="s">
        <v>113</v>
      </c>
      <c r="C13" s="148" t="s">
        <v>114</v>
      </c>
    </row>
    <row r="14" spans="1:3" s="143" customFormat="1" x14ac:dyDescent="0.2">
      <c r="B14" s="148" t="s">
        <v>115</v>
      </c>
      <c r="C14" s="148" t="s">
        <v>116</v>
      </c>
    </row>
    <row r="15" spans="1:3" s="143" customFormat="1" x14ac:dyDescent="0.2">
      <c r="B15" s="148" t="s">
        <v>117</v>
      </c>
      <c r="C15" s="148" t="s">
        <v>118</v>
      </c>
    </row>
    <row r="16" spans="1:3" s="143" customFormat="1" x14ac:dyDescent="0.2">
      <c r="B16" s="148" t="s">
        <v>119</v>
      </c>
      <c r="C16" s="148" t="s">
        <v>120</v>
      </c>
    </row>
    <row r="17" spans="1:4" s="143" customFormat="1" x14ac:dyDescent="0.2">
      <c r="B17" s="148" t="s">
        <v>121</v>
      </c>
      <c r="C17" s="148" t="s">
        <v>122</v>
      </c>
    </row>
    <row r="18" spans="1:4" s="143" customFormat="1" x14ac:dyDescent="0.2">
      <c r="B18" s="148" t="s">
        <v>123</v>
      </c>
      <c r="C18" s="148" t="s">
        <v>124</v>
      </c>
    </row>
    <row r="19" spans="1:4" s="143" customFormat="1" x14ac:dyDescent="0.2">
      <c r="B19" s="148" t="s">
        <v>125</v>
      </c>
      <c r="C19" s="148" t="s">
        <v>126</v>
      </c>
    </row>
    <row r="20" spans="1:4" s="143" customFormat="1" x14ac:dyDescent="0.2">
      <c r="B20" s="148" t="s">
        <v>127</v>
      </c>
      <c r="C20" s="148" t="s">
        <v>128</v>
      </c>
    </row>
    <row r="21" spans="1:4" s="143" customFormat="1" x14ac:dyDescent="0.2">
      <c r="A21" s="145"/>
      <c r="B21" s="147" t="s">
        <v>129</v>
      </c>
      <c r="C21" s="147" t="s">
        <v>130</v>
      </c>
      <c r="D21" s="145"/>
    </row>
    <row r="22" spans="1:4" s="143" customFormat="1" x14ac:dyDescent="0.2">
      <c r="A22" s="145"/>
      <c r="B22" s="147" t="s">
        <v>131</v>
      </c>
      <c r="C22" s="147" t="s">
        <v>132</v>
      </c>
      <c r="D22" s="145"/>
    </row>
    <row r="23" spans="1:4" s="143" customFormat="1" x14ac:dyDescent="0.2">
      <c r="A23" s="145"/>
      <c r="B23" s="147" t="s">
        <v>133</v>
      </c>
      <c r="C23" s="147" t="s">
        <v>134</v>
      </c>
      <c r="D23" s="145"/>
    </row>
    <row r="24" spans="1:4" s="143" customFormat="1" x14ac:dyDescent="0.2">
      <c r="A24" s="145"/>
      <c r="B24" s="147" t="s">
        <v>135</v>
      </c>
      <c r="C24" s="147" t="s">
        <v>136</v>
      </c>
      <c r="D24" s="145"/>
    </row>
    <row r="25" spans="1:4" s="143" customFormat="1" x14ac:dyDescent="0.2">
      <c r="A25" s="145"/>
      <c r="B25" s="147" t="s">
        <v>137</v>
      </c>
      <c r="C25" s="147" t="s">
        <v>138</v>
      </c>
      <c r="D25" s="145"/>
    </row>
    <row r="26" spans="1:4" s="143" customFormat="1" x14ac:dyDescent="0.2">
      <c r="A26" s="145"/>
      <c r="B26" s="147" t="s">
        <v>139</v>
      </c>
      <c r="C26" s="147" t="s">
        <v>140</v>
      </c>
      <c r="D26" s="145"/>
    </row>
    <row r="27" spans="1:4" s="143" customFormat="1" x14ac:dyDescent="0.2">
      <c r="A27" s="145"/>
      <c r="B27" s="147" t="s">
        <v>141</v>
      </c>
      <c r="C27" s="147" t="s">
        <v>142</v>
      </c>
      <c r="D27" s="145"/>
    </row>
    <row r="28" spans="1:4" s="143" customFormat="1" x14ac:dyDescent="0.2">
      <c r="A28" s="145"/>
      <c r="B28" s="147" t="s">
        <v>143</v>
      </c>
      <c r="C28" s="147" t="s">
        <v>144</v>
      </c>
      <c r="D28" s="145"/>
    </row>
    <row r="29" spans="1:4" s="143" customFormat="1" x14ac:dyDescent="0.2">
      <c r="A29" s="145"/>
      <c r="B29" s="147" t="s">
        <v>145</v>
      </c>
      <c r="C29" s="147" t="s">
        <v>146</v>
      </c>
      <c r="D29" s="145"/>
    </row>
    <row r="30" spans="1:4" s="143" customFormat="1" x14ac:dyDescent="0.2">
      <c r="A30" s="145"/>
      <c r="B30" s="147" t="s">
        <v>147</v>
      </c>
      <c r="C30" s="147" t="s">
        <v>148</v>
      </c>
      <c r="D30" s="145"/>
    </row>
    <row r="32" spans="1:4" s="154" customFormat="1" x14ac:dyDescent="0.2">
      <c r="A32" s="154" t="s">
        <v>267</v>
      </c>
      <c r="B32" s="154" t="s">
        <v>268</v>
      </c>
      <c r="C32" s="154" t="s">
        <v>269</v>
      </c>
    </row>
    <row r="33" spans="1:6" s="162" customFormat="1" x14ac:dyDescent="0.2">
      <c r="A33" s="143"/>
      <c r="B33" s="150" t="s">
        <v>129</v>
      </c>
      <c r="C33" s="150" t="s">
        <v>130</v>
      </c>
      <c r="D33" s="152"/>
      <c r="E33" s="152"/>
      <c r="F33" s="143"/>
    </row>
    <row r="34" spans="1:6" s="162" customFormat="1" x14ac:dyDescent="0.2">
      <c r="A34" s="161" t="s">
        <v>129</v>
      </c>
      <c r="B34" s="161">
        <v>854160</v>
      </c>
      <c r="C34" s="161" t="s">
        <v>418</v>
      </c>
      <c r="D34" s="161"/>
      <c r="E34" s="161"/>
      <c r="F34" s="161"/>
    </row>
    <row r="35" spans="1:6" s="162" customFormat="1" x14ac:dyDescent="0.2">
      <c r="A35" s="161" t="s">
        <v>129</v>
      </c>
      <c r="B35" s="161">
        <v>854310</v>
      </c>
      <c r="C35" s="161" t="s">
        <v>419</v>
      </c>
      <c r="D35" s="161"/>
      <c r="E35" s="161"/>
      <c r="F35" s="161"/>
    </row>
    <row r="36" spans="1:6" s="162" customFormat="1" x14ac:dyDescent="0.2">
      <c r="A36" s="161" t="s">
        <v>129</v>
      </c>
      <c r="B36" s="161">
        <v>854311</v>
      </c>
      <c r="C36" s="161"/>
      <c r="D36" s="161"/>
      <c r="E36" s="161"/>
      <c r="F36" s="161"/>
    </row>
    <row r="37" spans="1:6" s="162" customFormat="1" x14ac:dyDescent="0.2">
      <c r="A37" s="161" t="s">
        <v>129</v>
      </c>
      <c r="B37" s="161">
        <v>854319</v>
      </c>
      <c r="C37" s="161"/>
      <c r="D37" s="161"/>
      <c r="E37" s="161"/>
      <c r="F37" s="161"/>
    </row>
    <row r="38" spans="1:6" s="162" customFormat="1" x14ac:dyDescent="0.2">
      <c r="A38" s="161" t="s">
        <v>129</v>
      </c>
      <c r="B38" s="161">
        <v>854320</v>
      </c>
      <c r="C38" s="161" t="s">
        <v>420</v>
      </c>
      <c r="D38" s="161"/>
      <c r="E38" s="161"/>
      <c r="F38" s="161"/>
    </row>
    <row r="39" spans="1:6" s="162" customFormat="1" x14ac:dyDescent="0.2">
      <c r="A39" s="161" t="s">
        <v>129</v>
      </c>
      <c r="B39" s="161">
        <v>854330</v>
      </c>
      <c r="C39" s="161" t="s">
        <v>421</v>
      </c>
      <c r="D39" s="161"/>
      <c r="E39" s="161"/>
      <c r="F39" s="161"/>
    </row>
    <row r="40" spans="1:6" s="162" customFormat="1" x14ac:dyDescent="0.2">
      <c r="A40" s="161" t="s">
        <v>129</v>
      </c>
      <c r="B40" s="161">
        <v>854381</v>
      </c>
      <c r="C40" s="161" t="s">
        <v>422</v>
      </c>
      <c r="D40" s="161"/>
      <c r="E40" s="161"/>
      <c r="F40" s="161"/>
    </row>
    <row r="41" spans="1:6" s="162" customFormat="1" x14ac:dyDescent="0.2">
      <c r="A41" s="161" t="s">
        <v>129</v>
      </c>
      <c r="B41" s="161">
        <v>854389</v>
      </c>
      <c r="C41" s="161" t="s">
        <v>282</v>
      </c>
      <c r="D41" s="161"/>
      <c r="E41" s="161"/>
      <c r="F41" s="161"/>
    </row>
    <row r="42" spans="1:6" s="162" customFormat="1" x14ac:dyDescent="0.2">
      <c r="A42" s="161" t="s">
        <v>129</v>
      </c>
      <c r="B42" s="161">
        <v>854390</v>
      </c>
      <c r="C42" s="161" t="s">
        <v>283</v>
      </c>
      <c r="D42" s="161"/>
      <c r="E42" s="161"/>
      <c r="F42" s="161"/>
    </row>
    <row r="43" spans="1:6" s="162" customFormat="1" x14ac:dyDescent="0.2">
      <c r="A43" s="161"/>
      <c r="B43" s="161"/>
      <c r="C43" s="161"/>
      <c r="D43" s="161"/>
      <c r="E43" s="161"/>
      <c r="F43" s="161"/>
    </row>
    <row r="44" spans="1:6" s="162" customFormat="1" x14ac:dyDescent="0.2">
      <c r="A44" s="143"/>
      <c r="B44" s="150" t="s">
        <v>131</v>
      </c>
      <c r="C44" s="150" t="s">
        <v>132</v>
      </c>
      <c r="D44" s="143"/>
      <c r="E44" s="143"/>
      <c r="F44" s="143"/>
    </row>
    <row r="45" spans="1:6" s="162" customFormat="1" x14ac:dyDescent="0.2">
      <c r="A45" s="161" t="s">
        <v>131</v>
      </c>
      <c r="B45" s="161">
        <v>842489</v>
      </c>
      <c r="C45" s="161" t="s">
        <v>423</v>
      </c>
      <c r="D45" s="161"/>
      <c r="E45" s="161"/>
      <c r="F45" s="161"/>
    </row>
    <row r="46" spans="1:6" s="162" customFormat="1" x14ac:dyDescent="0.2">
      <c r="A46" s="161" t="s">
        <v>131</v>
      </c>
      <c r="B46" s="161">
        <v>844331</v>
      </c>
      <c r="C46" s="161"/>
      <c r="D46" s="161"/>
      <c r="E46" s="161"/>
      <c r="F46" s="161"/>
    </row>
    <row r="47" spans="1:6" s="162" customFormat="1" x14ac:dyDescent="0.2">
      <c r="A47" s="161" t="s">
        <v>131</v>
      </c>
      <c r="B47" s="161">
        <v>844332</v>
      </c>
      <c r="C47" s="161"/>
      <c r="D47" s="161"/>
      <c r="E47" s="161"/>
      <c r="F47" s="161"/>
    </row>
    <row r="48" spans="1:6" s="162" customFormat="1" x14ac:dyDescent="0.2">
      <c r="A48" s="161" t="s">
        <v>131</v>
      </c>
      <c r="B48" s="161">
        <v>844399</v>
      </c>
      <c r="C48" s="161" t="s">
        <v>424</v>
      </c>
      <c r="D48" s="161"/>
      <c r="E48" s="161"/>
      <c r="F48" s="161"/>
    </row>
    <row r="49" spans="1:6" s="162" customFormat="1" x14ac:dyDescent="0.2">
      <c r="A49" s="161" t="s">
        <v>131</v>
      </c>
      <c r="B49" s="161">
        <v>845610</v>
      </c>
      <c r="C49" s="161" t="s">
        <v>425</v>
      </c>
      <c r="D49" s="161"/>
      <c r="E49" s="161"/>
      <c r="F49" s="161"/>
    </row>
    <row r="50" spans="1:6" s="162" customFormat="1" x14ac:dyDescent="0.2">
      <c r="A50" s="161" t="s">
        <v>131</v>
      </c>
      <c r="B50" s="161">
        <v>845691</v>
      </c>
      <c r="C50" s="161" t="s">
        <v>426</v>
      </c>
      <c r="D50" s="161"/>
      <c r="E50" s="161"/>
      <c r="F50" s="161"/>
    </row>
    <row r="51" spans="1:6" s="162" customFormat="1" x14ac:dyDescent="0.2">
      <c r="A51" s="161" t="s">
        <v>131</v>
      </c>
      <c r="B51" s="161">
        <v>845699</v>
      </c>
      <c r="C51" s="161" t="s">
        <v>427</v>
      </c>
      <c r="D51" s="161"/>
      <c r="E51" s="161"/>
      <c r="F51" s="161"/>
    </row>
    <row r="52" spans="1:6" s="162" customFormat="1" x14ac:dyDescent="0.2">
      <c r="A52" s="161" t="s">
        <v>131</v>
      </c>
      <c r="B52" s="161">
        <v>846221</v>
      </c>
      <c r="C52" s="161" t="s">
        <v>428</v>
      </c>
      <c r="D52" s="161"/>
      <c r="E52" s="161"/>
      <c r="F52" s="161"/>
    </row>
    <row r="53" spans="1:6" s="162" customFormat="1" x14ac:dyDescent="0.2">
      <c r="A53" s="161" t="s">
        <v>131</v>
      </c>
      <c r="B53" s="161">
        <v>846229</v>
      </c>
      <c r="C53" s="161" t="s">
        <v>429</v>
      </c>
      <c r="D53" s="161"/>
      <c r="E53" s="161"/>
      <c r="F53" s="161"/>
    </row>
    <row r="54" spans="1:6" s="162" customFormat="1" x14ac:dyDescent="0.2">
      <c r="A54" s="161" t="s">
        <v>131</v>
      </c>
      <c r="B54" s="161">
        <v>846410</v>
      </c>
      <c r="C54" s="161" t="s">
        <v>430</v>
      </c>
      <c r="D54" s="161"/>
      <c r="E54" s="161"/>
      <c r="F54" s="161"/>
    </row>
    <row r="55" spans="1:6" s="162" customFormat="1" x14ac:dyDescent="0.2">
      <c r="A55" s="161" t="s">
        <v>131</v>
      </c>
      <c r="B55" s="161">
        <v>846420</v>
      </c>
      <c r="C55" s="161"/>
      <c r="D55" s="161"/>
      <c r="E55" s="161"/>
      <c r="F55" s="161"/>
    </row>
    <row r="56" spans="1:6" s="162" customFormat="1" x14ac:dyDescent="0.2">
      <c r="A56" s="161" t="s">
        <v>131</v>
      </c>
      <c r="B56" s="161">
        <v>846490</v>
      </c>
      <c r="C56" s="161" t="s">
        <v>431</v>
      </c>
      <c r="D56" s="161"/>
      <c r="E56" s="161"/>
      <c r="F56" s="161"/>
    </row>
    <row r="57" spans="1:6" s="162" customFormat="1" x14ac:dyDescent="0.2">
      <c r="A57" s="161" t="s">
        <v>131</v>
      </c>
      <c r="B57" s="161">
        <v>846599</v>
      </c>
      <c r="C57" s="161" t="s">
        <v>432</v>
      </c>
      <c r="D57" s="161"/>
      <c r="E57" s="161"/>
      <c r="F57" s="161"/>
    </row>
    <row r="58" spans="1:6" s="162" customFormat="1" x14ac:dyDescent="0.2">
      <c r="A58" s="161" t="s">
        <v>131</v>
      </c>
      <c r="B58" s="161">
        <v>847050</v>
      </c>
      <c r="C58" s="161" t="s">
        <v>433</v>
      </c>
      <c r="D58" s="161"/>
      <c r="E58" s="161"/>
      <c r="F58" s="161"/>
    </row>
    <row r="59" spans="1:6" s="162" customFormat="1" x14ac:dyDescent="0.2">
      <c r="A59" s="161" t="s">
        <v>131</v>
      </c>
      <c r="B59" s="161">
        <v>847110</v>
      </c>
      <c r="C59" s="161" t="s">
        <v>434</v>
      </c>
      <c r="D59" s="161"/>
      <c r="E59" s="161"/>
      <c r="F59" s="161"/>
    </row>
    <row r="60" spans="1:6" s="162" customFormat="1" x14ac:dyDescent="0.2">
      <c r="A60" s="161" t="s">
        <v>131</v>
      </c>
      <c r="B60" s="161">
        <v>847130</v>
      </c>
      <c r="C60" s="161" t="s">
        <v>435</v>
      </c>
      <c r="D60" s="161"/>
      <c r="E60" s="161"/>
      <c r="F60" s="161"/>
    </row>
    <row r="61" spans="1:6" s="162" customFormat="1" x14ac:dyDescent="0.2">
      <c r="A61" s="161" t="s">
        <v>131</v>
      </c>
      <c r="B61" s="161">
        <v>847141</v>
      </c>
      <c r="C61" s="161" t="s">
        <v>436</v>
      </c>
      <c r="D61" s="161"/>
      <c r="E61" s="161"/>
      <c r="F61" s="161"/>
    </row>
    <row r="62" spans="1:6" s="162" customFormat="1" x14ac:dyDescent="0.2">
      <c r="A62" s="161" t="s">
        <v>131</v>
      </c>
      <c r="B62" s="161">
        <v>847149</v>
      </c>
      <c r="C62" s="161" t="s">
        <v>437</v>
      </c>
      <c r="D62" s="161"/>
      <c r="E62" s="161"/>
      <c r="F62" s="161"/>
    </row>
    <row r="63" spans="1:6" s="162" customFormat="1" x14ac:dyDescent="0.2">
      <c r="A63" s="161" t="s">
        <v>131</v>
      </c>
      <c r="B63" s="161">
        <v>847150</v>
      </c>
      <c r="C63" s="161" t="s">
        <v>438</v>
      </c>
      <c r="D63" s="161"/>
      <c r="E63" s="161"/>
      <c r="F63" s="161"/>
    </row>
    <row r="64" spans="1:6" s="162" customFormat="1" x14ac:dyDescent="0.2">
      <c r="A64" s="161" t="s">
        <v>131</v>
      </c>
      <c r="B64" s="161">
        <v>847160</v>
      </c>
      <c r="C64" s="161" t="s">
        <v>277</v>
      </c>
      <c r="D64" s="161"/>
      <c r="E64" s="161"/>
      <c r="F64" s="161"/>
    </row>
    <row r="65" spans="1:6" s="162" customFormat="1" x14ac:dyDescent="0.2">
      <c r="A65" s="161" t="s">
        <v>131</v>
      </c>
      <c r="B65" s="161">
        <v>847170</v>
      </c>
      <c r="C65" s="161" t="s">
        <v>439</v>
      </c>
      <c r="D65" s="161"/>
      <c r="E65" s="161"/>
      <c r="F65" s="161"/>
    </row>
    <row r="66" spans="1:6" s="162" customFormat="1" x14ac:dyDescent="0.2">
      <c r="A66" s="161" t="s">
        <v>131</v>
      </c>
      <c r="B66" s="161">
        <v>847180</v>
      </c>
      <c r="C66" s="161" t="s">
        <v>281</v>
      </c>
      <c r="D66" s="161"/>
      <c r="E66" s="161"/>
      <c r="F66" s="161"/>
    </row>
    <row r="67" spans="1:6" s="162" customFormat="1" x14ac:dyDescent="0.2">
      <c r="A67" s="161" t="s">
        <v>131</v>
      </c>
      <c r="B67" s="161">
        <v>847190</v>
      </c>
      <c r="C67" s="161" t="s">
        <v>440</v>
      </c>
      <c r="D67" s="161"/>
      <c r="E67" s="161"/>
      <c r="F67" s="161"/>
    </row>
    <row r="68" spans="1:6" s="162" customFormat="1" x14ac:dyDescent="0.2">
      <c r="A68" s="161" t="s">
        <v>131</v>
      </c>
      <c r="B68" s="161">
        <v>847290</v>
      </c>
      <c r="C68" s="161" t="s">
        <v>441</v>
      </c>
      <c r="D68" s="161"/>
      <c r="E68" s="161"/>
      <c r="F68" s="161"/>
    </row>
    <row r="69" spans="1:6" s="162" customFormat="1" x14ac:dyDescent="0.2">
      <c r="A69" s="161" t="s">
        <v>131</v>
      </c>
      <c r="B69" s="161">
        <v>847330</v>
      </c>
      <c r="C69" s="161" t="s">
        <v>442</v>
      </c>
      <c r="D69" s="161"/>
      <c r="E69" s="161"/>
      <c r="F69" s="161"/>
    </row>
    <row r="70" spans="1:6" s="162" customFormat="1" x14ac:dyDescent="0.2">
      <c r="A70" s="161" t="s">
        <v>131</v>
      </c>
      <c r="B70" s="161">
        <v>847340</v>
      </c>
      <c r="C70" s="161" t="s">
        <v>443</v>
      </c>
      <c r="D70" s="161"/>
      <c r="E70" s="161"/>
      <c r="F70" s="161"/>
    </row>
    <row r="71" spans="1:6" s="162" customFormat="1" x14ac:dyDescent="0.2">
      <c r="A71" s="161" t="s">
        <v>131</v>
      </c>
      <c r="B71" s="161">
        <v>847350</v>
      </c>
      <c r="C71" s="161" t="s">
        <v>444</v>
      </c>
      <c r="D71" s="161"/>
      <c r="E71" s="161"/>
      <c r="F71" s="161"/>
    </row>
    <row r="72" spans="1:6" s="162" customFormat="1" x14ac:dyDescent="0.2">
      <c r="A72" s="161" t="s">
        <v>131</v>
      </c>
      <c r="B72" s="161">
        <v>847989</v>
      </c>
      <c r="C72" s="161" t="s">
        <v>445</v>
      </c>
      <c r="D72" s="161"/>
      <c r="E72" s="161"/>
      <c r="F72" s="161"/>
    </row>
    <row r="73" spans="1:6" s="162" customFormat="1" x14ac:dyDescent="0.2">
      <c r="A73" s="161" t="s">
        <v>131</v>
      </c>
      <c r="B73" s="161">
        <v>850431</v>
      </c>
      <c r="C73" s="161" t="s">
        <v>446</v>
      </c>
      <c r="D73" s="161"/>
      <c r="E73" s="161"/>
      <c r="F73" s="161"/>
    </row>
    <row r="74" spans="1:6" s="162" customFormat="1" x14ac:dyDescent="0.2">
      <c r="A74" s="161" t="s">
        <v>131</v>
      </c>
      <c r="B74" s="161">
        <v>850432</v>
      </c>
      <c r="C74" s="161" t="s">
        <v>353</v>
      </c>
      <c r="D74" s="161"/>
      <c r="E74" s="161"/>
      <c r="F74" s="161"/>
    </row>
    <row r="75" spans="1:6" s="162" customFormat="1" x14ac:dyDescent="0.2">
      <c r="A75" s="161" t="s">
        <v>131</v>
      </c>
      <c r="B75" s="161">
        <v>850440</v>
      </c>
      <c r="C75" s="161" t="s">
        <v>354</v>
      </c>
      <c r="D75" s="161"/>
      <c r="E75" s="161"/>
      <c r="F75" s="161"/>
    </row>
    <row r="76" spans="1:6" s="162" customFormat="1" x14ac:dyDescent="0.2">
      <c r="A76" s="161" t="s">
        <v>131</v>
      </c>
      <c r="B76" s="161">
        <v>850450</v>
      </c>
      <c r="C76" s="161" t="s">
        <v>355</v>
      </c>
      <c r="D76" s="161"/>
      <c r="E76" s="161"/>
      <c r="F76" s="161"/>
    </row>
    <row r="77" spans="1:6" s="162" customFormat="1" x14ac:dyDescent="0.2">
      <c r="A77" s="161" t="s">
        <v>131</v>
      </c>
      <c r="B77" s="161">
        <v>850490</v>
      </c>
      <c r="C77" s="161" t="s">
        <v>447</v>
      </c>
      <c r="D77" s="161"/>
      <c r="E77" s="161"/>
      <c r="F77" s="161"/>
    </row>
    <row r="78" spans="1:6" s="162" customFormat="1" x14ac:dyDescent="0.2">
      <c r="A78" s="161" t="s">
        <v>131</v>
      </c>
      <c r="B78" s="161">
        <v>852841</v>
      </c>
      <c r="C78" s="161" t="s">
        <v>448</v>
      </c>
      <c r="D78" s="161"/>
      <c r="E78" s="161"/>
      <c r="F78" s="161"/>
    </row>
    <row r="79" spans="1:6" s="162" customFormat="1" x14ac:dyDescent="0.2">
      <c r="A79" s="161" t="s">
        <v>131</v>
      </c>
      <c r="B79" s="161">
        <v>852851</v>
      </c>
      <c r="C79" s="161" t="s">
        <v>449</v>
      </c>
      <c r="D79" s="161"/>
      <c r="E79" s="161"/>
      <c r="F79" s="161"/>
    </row>
    <row r="80" spans="1:6" s="162" customFormat="1" x14ac:dyDescent="0.2">
      <c r="A80" s="161" t="s">
        <v>131</v>
      </c>
      <c r="B80" s="161">
        <v>852861</v>
      </c>
      <c r="C80" s="161" t="s">
        <v>450</v>
      </c>
      <c r="D80" s="161"/>
      <c r="E80" s="161"/>
      <c r="F80" s="161"/>
    </row>
    <row r="81" spans="1:6" s="162" customFormat="1" x14ac:dyDescent="0.2">
      <c r="A81" s="161" t="s">
        <v>131</v>
      </c>
      <c r="B81" s="161">
        <v>902410</v>
      </c>
      <c r="C81" s="161" t="s">
        <v>451</v>
      </c>
      <c r="D81" s="161"/>
      <c r="E81" s="161"/>
      <c r="F81" s="161"/>
    </row>
    <row r="82" spans="1:6" s="162" customFormat="1" x14ac:dyDescent="0.2">
      <c r="A82" s="161" t="s">
        <v>131</v>
      </c>
      <c r="B82" s="161">
        <v>902480</v>
      </c>
      <c r="C82" s="161" t="s">
        <v>452</v>
      </c>
      <c r="D82" s="161"/>
      <c r="E82" s="161"/>
      <c r="F82" s="161"/>
    </row>
    <row r="83" spans="1:6" s="162" customFormat="1" x14ac:dyDescent="0.2">
      <c r="A83" s="161" t="s">
        <v>131</v>
      </c>
      <c r="B83" s="161">
        <v>902490</v>
      </c>
      <c r="C83" s="161" t="s">
        <v>453</v>
      </c>
      <c r="D83" s="161"/>
      <c r="E83" s="161"/>
      <c r="F83" s="161"/>
    </row>
    <row r="84" spans="1:6" s="162" customFormat="1" x14ac:dyDescent="0.2">
      <c r="A84" s="161"/>
      <c r="B84" s="161"/>
      <c r="C84" s="161"/>
      <c r="D84" s="161"/>
      <c r="E84" s="161"/>
      <c r="F84" s="161"/>
    </row>
    <row r="85" spans="1:6" s="162" customFormat="1" x14ac:dyDescent="0.2">
      <c r="A85" s="143"/>
      <c r="B85" s="150" t="s">
        <v>133</v>
      </c>
      <c r="C85" s="150" t="s">
        <v>134</v>
      </c>
      <c r="D85" s="143"/>
      <c r="E85" s="143"/>
      <c r="F85" s="143"/>
    </row>
    <row r="86" spans="1:6" s="162" customFormat="1" x14ac:dyDescent="0.2">
      <c r="A86" s="161" t="s">
        <v>133</v>
      </c>
      <c r="B86" s="161">
        <v>370110</v>
      </c>
      <c r="C86" s="161" t="s">
        <v>454</v>
      </c>
      <c r="D86" s="161"/>
      <c r="E86" s="161"/>
      <c r="F86" s="161"/>
    </row>
    <row r="87" spans="1:6" s="162" customFormat="1" x14ac:dyDescent="0.2">
      <c r="A87" s="161" t="s">
        <v>133</v>
      </c>
      <c r="B87" s="161">
        <v>370120</v>
      </c>
      <c r="C87" s="161" t="s">
        <v>455</v>
      </c>
      <c r="D87" s="161"/>
      <c r="E87" s="161"/>
      <c r="F87" s="161"/>
    </row>
    <row r="88" spans="1:6" s="162" customFormat="1" x14ac:dyDescent="0.2">
      <c r="A88" s="161" t="s">
        <v>133</v>
      </c>
      <c r="B88" s="161">
        <v>370130</v>
      </c>
      <c r="C88" s="161"/>
      <c r="D88" s="161"/>
      <c r="E88" s="161"/>
      <c r="F88" s="161"/>
    </row>
    <row r="89" spans="1:6" s="162" customFormat="1" x14ac:dyDescent="0.2">
      <c r="A89" s="161" t="s">
        <v>133</v>
      </c>
      <c r="B89" s="161">
        <v>370191</v>
      </c>
      <c r="C89" s="161" t="s">
        <v>456</v>
      </c>
      <c r="D89" s="161"/>
      <c r="E89" s="161"/>
      <c r="F89" s="161"/>
    </row>
    <row r="90" spans="1:6" s="162" customFormat="1" x14ac:dyDescent="0.2">
      <c r="A90" s="161" t="s">
        <v>133</v>
      </c>
      <c r="B90" s="161">
        <v>370199</v>
      </c>
      <c r="C90" s="161" t="s">
        <v>457</v>
      </c>
      <c r="D90" s="161"/>
      <c r="E90" s="161"/>
      <c r="F90" s="161"/>
    </row>
    <row r="91" spans="1:6" s="162" customFormat="1" x14ac:dyDescent="0.2">
      <c r="A91" s="161" t="s">
        <v>133</v>
      </c>
      <c r="B91" s="161">
        <v>370210</v>
      </c>
      <c r="C91" s="161" t="s">
        <v>458</v>
      </c>
      <c r="D91" s="161"/>
      <c r="E91" s="161"/>
      <c r="F91" s="161"/>
    </row>
    <row r="92" spans="1:6" s="162" customFormat="1" x14ac:dyDescent="0.2">
      <c r="A92" s="161" t="s">
        <v>133</v>
      </c>
      <c r="B92" s="161">
        <v>370220</v>
      </c>
      <c r="C92" s="161" t="s">
        <v>459</v>
      </c>
      <c r="D92" s="161"/>
      <c r="E92" s="161"/>
      <c r="F92" s="161"/>
    </row>
    <row r="93" spans="1:6" s="162" customFormat="1" x14ac:dyDescent="0.2">
      <c r="A93" s="161" t="s">
        <v>133</v>
      </c>
      <c r="B93" s="161">
        <v>370231</v>
      </c>
      <c r="C93" s="161" t="s">
        <v>460</v>
      </c>
      <c r="D93" s="161"/>
      <c r="E93" s="161"/>
      <c r="F93" s="161"/>
    </row>
    <row r="94" spans="1:6" s="162" customFormat="1" x14ac:dyDescent="0.2">
      <c r="A94" s="161" t="s">
        <v>133</v>
      </c>
      <c r="B94" s="161">
        <v>370232</v>
      </c>
      <c r="C94" s="161" t="s">
        <v>461</v>
      </c>
      <c r="D94" s="161"/>
      <c r="E94" s="161"/>
      <c r="F94" s="161"/>
    </row>
    <row r="95" spans="1:6" s="162" customFormat="1" x14ac:dyDescent="0.2">
      <c r="A95" s="161" t="s">
        <v>133</v>
      </c>
      <c r="B95" s="161">
        <v>370239</v>
      </c>
      <c r="C95" s="161" t="s">
        <v>462</v>
      </c>
      <c r="D95" s="161"/>
      <c r="E95" s="161"/>
      <c r="F95" s="161"/>
    </row>
    <row r="96" spans="1:6" s="162" customFormat="1" x14ac:dyDescent="0.2">
      <c r="A96" s="161" t="s">
        <v>133</v>
      </c>
      <c r="B96" s="161">
        <v>370241</v>
      </c>
      <c r="C96" s="161"/>
      <c r="D96" s="161"/>
      <c r="E96" s="161"/>
      <c r="F96" s="161"/>
    </row>
    <row r="97" spans="1:6" s="162" customFormat="1" x14ac:dyDescent="0.2">
      <c r="A97" s="161" t="s">
        <v>133</v>
      </c>
      <c r="B97" s="161">
        <v>370242</v>
      </c>
      <c r="C97" s="161" t="s">
        <v>463</v>
      </c>
      <c r="D97" s="161"/>
      <c r="E97" s="161"/>
      <c r="F97" s="161"/>
    </row>
    <row r="98" spans="1:6" s="162" customFormat="1" x14ac:dyDescent="0.2">
      <c r="A98" s="161" t="s">
        <v>133</v>
      </c>
      <c r="B98" s="161">
        <v>370243</v>
      </c>
      <c r="C98" s="161" t="s">
        <v>464</v>
      </c>
      <c r="D98" s="161"/>
      <c r="E98" s="161"/>
      <c r="F98" s="161"/>
    </row>
    <row r="99" spans="1:6" s="162" customFormat="1" x14ac:dyDescent="0.2">
      <c r="A99" s="161" t="s">
        <v>133</v>
      </c>
      <c r="B99" s="161">
        <v>370244</v>
      </c>
      <c r="C99" s="161" t="s">
        <v>465</v>
      </c>
      <c r="D99" s="161"/>
      <c r="E99" s="161"/>
      <c r="F99" s="161"/>
    </row>
    <row r="100" spans="1:6" s="162" customFormat="1" x14ac:dyDescent="0.2">
      <c r="A100" s="161" t="s">
        <v>133</v>
      </c>
      <c r="B100" s="161">
        <v>370251</v>
      </c>
      <c r="C100" s="161" t="s">
        <v>466</v>
      </c>
      <c r="D100" s="161"/>
      <c r="E100" s="161"/>
      <c r="F100" s="161"/>
    </row>
    <row r="101" spans="1:6" s="162" customFormat="1" x14ac:dyDescent="0.2">
      <c r="A101" s="161" t="s">
        <v>133</v>
      </c>
      <c r="B101" s="161">
        <v>370252</v>
      </c>
      <c r="C101" s="161" t="s">
        <v>467</v>
      </c>
      <c r="D101" s="161"/>
      <c r="E101" s="161"/>
      <c r="F101" s="161"/>
    </row>
    <row r="102" spans="1:6" s="162" customFormat="1" x14ac:dyDescent="0.2">
      <c r="A102" s="161" t="s">
        <v>133</v>
      </c>
      <c r="B102" s="161">
        <v>370253</v>
      </c>
      <c r="C102" s="161"/>
      <c r="D102" s="161"/>
      <c r="E102" s="161"/>
      <c r="F102" s="161"/>
    </row>
    <row r="103" spans="1:6" s="162" customFormat="1" x14ac:dyDescent="0.2">
      <c r="A103" s="161" t="s">
        <v>133</v>
      </c>
      <c r="B103" s="161">
        <v>370254</v>
      </c>
      <c r="C103" s="161"/>
      <c r="D103" s="161"/>
      <c r="E103" s="161"/>
      <c r="F103" s="161"/>
    </row>
    <row r="104" spans="1:6" s="162" customFormat="1" x14ac:dyDescent="0.2">
      <c r="A104" s="161" t="s">
        <v>133</v>
      </c>
      <c r="B104" s="161">
        <v>370255</v>
      </c>
      <c r="C104" s="161"/>
      <c r="D104" s="161"/>
      <c r="E104" s="161"/>
      <c r="F104" s="161"/>
    </row>
    <row r="105" spans="1:6" s="162" customFormat="1" x14ac:dyDescent="0.2">
      <c r="A105" s="161" t="s">
        <v>133</v>
      </c>
      <c r="B105" s="161">
        <v>370256</v>
      </c>
      <c r="C105" s="161"/>
      <c r="D105" s="161"/>
      <c r="E105" s="161"/>
      <c r="F105" s="161"/>
    </row>
    <row r="106" spans="1:6" s="162" customFormat="1" x14ac:dyDescent="0.2">
      <c r="A106" s="161" t="s">
        <v>133</v>
      </c>
      <c r="B106" s="161">
        <v>370291</v>
      </c>
      <c r="C106" s="161"/>
      <c r="D106" s="161"/>
      <c r="E106" s="161"/>
      <c r="F106" s="161"/>
    </row>
    <row r="107" spans="1:6" s="162" customFormat="1" x14ac:dyDescent="0.2">
      <c r="A107" s="161" t="s">
        <v>133</v>
      </c>
      <c r="B107" s="161">
        <v>370292</v>
      </c>
      <c r="C107" s="161" t="s">
        <v>468</v>
      </c>
      <c r="D107" s="161"/>
      <c r="E107" s="161"/>
      <c r="F107" s="161"/>
    </row>
    <row r="108" spans="1:6" s="162" customFormat="1" x14ac:dyDescent="0.2">
      <c r="A108" s="161" t="s">
        <v>133</v>
      </c>
      <c r="B108" s="161">
        <v>370293</v>
      </c>
      <c r="C108" s="161" t="s">
        <v>469</v>
      </c>
      <c r="D108" s="161"/>
      <c r="E108" s="161"/>
      <c r="F108" s="161"/>
    </row>
    <row r="109" spans="1:6" s="162" customFormat="1" x14ac:dyDescent="0.2">
      <c r="A109" s="161" t="s">
        <v>133</v>
      </c>
      <c r="B109" s="161">
        <v>370294</v>
      </c>
      <c r="C109" s="161" t="s">
        <v>470</v>
      </c>
      <c r="D109" s="161"/>
      <c r="E109" s="161"/>
      <c r="F109" s="161"/>
    </row>
    <row r="110" spans="1:6" s="162" customFormat="1" x14ac:dyDescent="0.2">
      <c r="A110" s="161" t="s">
        <v>133</v>
      </c>
      <c r="B110" s="161">
        <v>370295</v>
      </c>
      <c r="C110" s="161" t="s">
        <v>471</v>
      </c>
      <c r="D110" s="161"/>
      <c r="E110" s="161"/>
      <c r="F110" s="161"/>
    </row>
    <row r="111" spans="1:6" s="162" customFormat="1" x14ac:dyDescent="0.2">
      <c r="A111" s="161" t="s">
        <v>133</v>
      </c>
      <c r="B111" s="161">
        <v>370310</v>
      </c>
      <c r="C111" s="161" t="s">
        <v>472</v>
      </c>
      <c r="D111" s="161"/>
      <c r="E111" s="161"/>
      <c r="F111" s="161"/>
    </row>
    <row r="112" spans="1:6" s="162" customFormat="1" x14ac:dyDescent="0.2">
      <c r="A112" s="161" t="s">
        <v>133</v>
      </c>
      <c r="B112" s="161">
        <v>370320</v>
      </c>
      <c r="C112" s="161"/>
      <c r="D112" s="161"/>
      <c r="E112" s="161"/>
      <c r="F112" s="161"/>
    </row>
    <row r="113" spans="1:6" s="162" customFormat="1" x14ac:dyDescent="0.2">
      <c r="A113" s="161" t="s">
        <v>133</v>
      </c>
      <c r="B113" s="161">
        <v>370390</v>
      </c>
      <c r="C113" s="161" t="s">
        <v>473</v>
      </c>
      <c r="D113" s="161"/>
      <c r="E113" s="161"/>
      <c r="F113" s="161"/>
    </row>
    <row r="114" spans="1:6" s="162" customFormat="1" x14ac:dyDescent="0.2">
      <c r="A114" s="161" t="s">
        <v>133</v>
      </c>
      <c r="B114" s="161">
        <v>370400</v>
      </c>
      <c r="C114" s="161" t="s">
        <v>474</v>
      </c>
      <c r="D114" s="161"/>
      <c r="E114" s="161"/>
      <c r="F114" s="161"/>
    </row>
    <row r="115" spans="1:6" s="162" customFormat="1" x14ac:dyDescent="0.2">
      <c r="A115" s="161" t="s">
        <v>133</v>
      </c>
      <c r="B115" s="161">
        <v>370510</v>
      </c>
      <c r="C115" s="161" t="s">
        <v>475</v>
      </c>
      <c r="D115" s="161"/>
      <c r="E115" s="161"/>
      <c r="F115" s="161"/>
    </row>
    <row r="116" spans="1:6" s="162" customFormat="1" x14ac:dyDescent="0.2">
      <c r="A116" s="161" t="s">
        <v>133</v>
      </c>
      <c r="B116" s="161">
        <v>370520</v>
      </c>
      <c r="C116" s="161" t="s">
        <v>476</v>
      </c>
      <c r="D116" s="161"/>
      <c r="E116" s="161"/>
      <c r="F116" s="161"/>
    </row>
    <row r="117" spans="1:6" s="162" customFormat="1" x14ac:dyDescent="0.2">
      <c r="A117" s="161" t="s">
        <v>133</v>
      </c>
      <c r="B117" s="161">
        <v>370590</v>
      </c>
      <c r="C117" s="161" t="s">
        <v>477</v>
      </c>
      <c r="D117" s="161"/>
      <c r="E117" s="161"/>
      <c r="F117" s="161"/>
    </row>
    <row r="118" spans="1:6" s="162" customFormat="1" x14ac:dyDescent="0.2">
      <c r="A118" s="161" t="s">
        <v>133</v>
      </c>
      <c r="B118" s="161">
        <v>370610</v>
      </c>
      <c r="C118" s="161" t="s">
        <v>478</v>
      </c>
      <c r="D118" s="161"/>
      <c r="E118" s="161"/>
      <c r="F118" s="161"/>
    </row>
    <row r="119" spans="1:6" s="162" customFormat="1" x14ac:dyDescent="0.2">
      <c r="A119" s="161" t="s">
        <v>133</v>
      </c>
      <c r="B119" s="161">
        <v>370690</v>
      </c>
      <c r="C119" s="161" t="s">
        <v>479</v>
      </c>
      <c r="D119" s="161"/>
      <c r="E119" s="161"/>
      <c r="F119" s="161"/>
    </row>
    <row r="120" spans="1:6" s="162" customFormat="1" x14ac:dyDescent="0.2">
      <c r="A120" s="161" t="s">
        <v>133</v>
      </c>
      <c r="B120" s="161">
        <v>370710</v>
      </c>
      <c r="C120" s="161" t="s">
        <v>480</v>
      </c>
      <c r="D120" s="161"/>
      <c r="E120" s="161"/>
      <c r="F120" s="161"/>
    </row>
    <row r="121" spans="1:6" s="162" customFormat="1" x14ac:dyDescent="0.2">
      <c r="A121" s="161"/>
      <c r="B121" s="161"/>
      <c r="C121" s="161"/>
      <c r="D121" s="161"/>
      <c r="E121" s="161"/>
      <c r="F121" s="161"/>
    </row>
    <row r="122" spans="1:6" s="162" customFormat="1" x14ac:dyDescent="0.2">
      <c r="A122" s="143"/>
      <c r="B122" s="150" t="s">
        <v>135</v>
      </c>
      <c r="C122" s="150" t="s">
        <v>136</v>
      </c>
      <c r="D122" s="152"/>
      <c r="E122" s="143"/>
      <c r="F122" s="143"/>
    </row>
    <row r="123" spans="1:6" s="162" customFormat="1" x14ac:dyDescent="0.2">
      <c r="A123" s="161" t="s">
        <v>135</v>
      </c>
      <c r="B123" s="161">
        <v>854470</v>
      </c>
      <c r="C123" s="161" t="s">
        <v>481</v>
      </c>
      <c r="D123" s="161"/>
      <c r="E123" s="161"/>
      <c r="F123" s="161"/>
    </row>
    <row r="124" spans="1:6" s="162" customFormat="1" x14ac:dyDescent="0.2">
      <c r="A124" s="161" t="s">
        <v>135</v>
      </c>
      <c r="B124" s="161">
        <v>900110</v>
      </c>
      <c r="C124" s="161" t="s">
        <v>482</v>
      </c>
      <c r="D124" s="161"/>
      <c r="E124" s="161"/>
      <c r="F124" s="161"/>
    </row>
    <row r="125" spans="1:6" s="162" customFormat="1" x14ac:dyDescent="0.2">
      <c r="A125" s="161"/>
      <c r="B125" s="161"/>
      <c r="C125" s="161"/>
      <c r="D125" s="161"/>
      <c r="E125" s="161"/>
      <c r="F125" s="161"/>
    </row>
    <row r="126" spans="1:6" s="162" customFormat="1" x14ac:dyDescent="0.2">
      <c r="A126" s="143"/>
      <c r="B126" s="150" t="s">
        <v>137</v>
      </c>
      <c r="C126" s="150" t="s">
        <v>138</v>
      </c>
      <c r="D126" s="143"/>
      <c r="E126" s="143"/>
      <c r="F126" s="143"/>
    </row>
    <row r="127" spans="1:6" s="162" customFormat="1" x14ac:dyDescent="0.2">
      <c r="A127" s="161" t="s">
        <v>137</v>
      </c>
      <c r="B127" s="161">
        <v>900120</v>
      </c>
      <c r="C127" s="161" t="s">
        <v>483</v>
      </c>
      <c r="D127" s="161"/>
      <c r="E127" s="161"/>
      <c r="F127" s="161"/>
    </row>
    <row r="128" spans="1:6" s="162" customFormat="1" x14ac:dyDescent="0.2">
      <c r="A128" s="161" t="s">
        <v>137</v>
      </c>
      <c r="B128" s="161">
        <v>900130</v>
      </c>
      <c r="C128" s="161" t="s">
        <v>484</v>
      </c>
      <c r="D128" s="161"/>
      <c r="E128" s="161"/>
      <c r="F128" s="161"/>
    </row>
    <row r="129" spans="1:6" s="162" customFormat="1" x14ac:dyDescent="0.2">
      <c r="A129" s="161" t="s">
        <v>137</v>
      </c>
      <c r="B129" s="161">
        <v>900140</v>
      </c>
      <c r="C129" s="161" t="s">
        <v>485</v>
      </c>
      <c r="D129" s="161"/>
      <c r="E129" s="161"/>
      <c r="F129" s="161"/>
    </row>
    <row r="130" spans="1:6" s="162" customFormat="1" x14ac:dyDescent="0.2">
      <c r="A130" s="161" t="s">
        <v>137</v>
      </c>
      <c r="B130" s="161">
        <v>900150</v>
      </c>
      <c r="C130" s="161" t="s">
        <v>486</v>
      </c>
      <c r="D130" s="161"/>
      <c r="E130" s="161"/>
      <c r="F130" s="161"/>
    </row>
    <row r="131" spans="1:6" s="162" customFormat="1" x14ac:dyDescent="0.2">
      <c r="A131" s="161" t="s">
        <v>137</v>
      </c>
      <c r="B131" s="161">
        <v>900190</v>
      </c>
      <c r="C131" s="161" t="s">
        <v>487</v>
      </c>
      <c r="D131" s="161"/>
      <c r="E131" s="161"/>
      <c r="F131" s="161"/>
    </row>
    <row r="132" spans="1:6" s="162" customFormat="1" x14ac:dyDescent="0.2">
      <c r="A132" s="161" t="s">
        <v>137</v>
      </c>
      <c r="B132" s="161">
        <v>900211</v>
      </c>
      <c r="C132" s="161" t="s">
        <v>488</v>
      </c>
      <c r="D132" s="161"/>
      <c r="E132" s="161"/>
      <c r="F132" s="161"/>
    </row>
    <row r="133" spans="1:6" s="162" customFormat="1" x14ac:dyDescent="0.2">
      <c r="A133" s="161" t="s">
        <v>137</v>
      </c>
      <c r="B133" s="161">
        <v>900219</v>
      </c>
      <c r="C133" s="161" t="s">
        <v>489</v>
      </c>
      <c r="D133" s="161"/>
      <c r="E133" s="161"/>
      <c r="F133" s="161"/>
    </row>
    <row r="134" spans="1:6" s="162" customFormat="1" x14ac:dyDescent="0.2">
      <c r="A134" s="161" t="s">
        <v>137</v>
      </c>
      <c r="B134" s="161">
        <v>900220</v>
      </c>
      <c r="C134" s="161" t="s">
        <v>490</v>
      </c>
      <c r="D134" s="161"/>
      <c r="E134" s="161"/>
      <c r="F134" s="161"/>
    </row>
    <row r="135" spans="1:6" s="162" customFormat="1" x14ac:dyDescent="0.2">
      <c r="A135" s="161" t="s">
        <v>137</v>
      </c>
      <c r="B135" s="161">
        <v>900290</v>
      </c>
      <c r="C135" s="161" t="s">
        <v>491</v>
      </c>
      <c r="D135" s="161"/>
      <c r="E135" s="161"/>
      <c r="F135" s="161"/>
    </row>
    <row r="136" spans="1:6" s="162" customFormat="1" x14ac:dyDescent="0.2">
      <c r="A136" s="161" t="s">
        <v>137</v>
      </c>
      <c r="B136" s="161">
        <v>900311</v>
      </c>
      <c r="C136" s="161" t="s">
        <v>492</v>
      </c>
      <c r="D136" s="161"/>
      <c r="E136" s="161"/>
      <c r="F136" s="161"/>
    </row>
    <row r="137" spans="1:6" s="162" customFormat="1" x14ac:dyDescent="0.2">
      <c r="A137" s="161" t="s">
        <v>137</v>
      </c>
      <c r="B137" s="161">
        <v>900319</v>
      </c>
      <c r="C137" s="161" t="s">
        <v>493</v>
      </c>
      <c r="D137" s="161"/>
      <c r="E137" s="161"/>
      <c r="F137" s="161"/>
    </row>
    <row r="138" spans="1:6" s="162" customFormat="1" x14ac:dyDescent="0.2">
      <c r="A138" s="161" t="s">
        <v>137</v>
      </c>
      <c r="B138" s="161">
        <v>900390</v>
      </c>
      <c r="C138" s="161" t="s">
        <v>494</v>
      </c>
      <c r="D138" s="161"/>
      <c r="E138" s="161"/>
      <c r="F138" s="161"/>
    </row>
    <row r="139" spans="1:6" s="162" customFormat="1" x14ac:dyDescent="0.2">
      <c r="A139" s="161" t="s">
        <v>137</v>
      </c>
      <c r="B139" s="161">
        <v>900410</v>
      </c>
      <c r="C139" s="161" t="s">
        <v>495</v>
      </c>
      <c r="D139" s="161"/>
      <c r="E139" s="161"/>
      <c r="F139" s="161"/>
    </row>
    <row r="140" spans="1:6" s="162" customFormat="1" x14ac:dyDescent="0.2">
      <c r="A140" s="161" t="s">
        <v>137</v>
      </c>
      <c r="B140" s="161">
        <v>900490</v>
      </c>
      <c r="C140" s="161" t="s">
        <v>496</v>
      </c>
      <c r="D140" s="161"/>
      <c r="E140" s="161"/>
      <c r="F140" s="161"/>
    </row>
    <row r="141" spans="1:6" s="162" customFormat="1" x14ac:dyDescent="0.2">
      <c r="A141" s="161" t="s">
        <v>137</v>
      </c>
      <c r="B141" s="161">
        <v>900510</v>
      </c>
      <c r="C141" s="161" t="s">
        <v>497</v>
      </c>
      <c r="D141" s="161"/>
      <c r="E141" s="161"/>
      <c r="F141" s="161"/>
    </row>
    <row r="142" spans="1:6" s="162" customFormat="1" x14ac:dyDescent="0.2">
      <c r="A142" s="161" t="s">
        <v>137</v>
      </c>
      <c r="B142" s="161">
        <v>900580</v>
      </c>
      <c r="C142" s="161" t="s">
        <v>498</v>
      </c>
      <c r="D142" s="161"/>
      <c r="E142" s="161"/>
      <c r="F142" s="161"/>
    </row>
    <row r="143" spans="1:6" s="162" customFormat="1" x14ac:dyDescent="0.2">
      <c r="A143" s="161" t="s">
        <v>137</v>
      </c>
      <c r="B143" s="161">
        <v>900590</v>
      </c>
      <c r="C143" s="161" t="s">
        <v>499</v>
      </c>
      <c r="D143" s="161"/>
      <c r="E143" s="161"/>
      <c r="F143" s="161"/>
    </row>
    <row r="144" spans="1:6" s="162" customFormat="1" x14ac:dyDescent="0.2">
      <c r="A144" s="161" t="s">
        <v>137</v>
      </c>
      <c r="B144" s="161">
        <v>901110</v>
      </c>
      <c r="C144" s="161" t="s">
        <v>500</v>
      </c>
      <c r="D144" s="161"/>
      <c r="E144" s="161"/>
      <c r="F144" s="161"/>
    </row>
    <row r="145" spans="1:6" s="162" customFormat="1" x14ac:dyDescent="0.2">
      <c r="A145" s="161" t="s">
        <v>137</v>
      </c>
      <c r="B145" s="161">
        <v>901120</v>
      </c>
      <c r="C145" s="161" t="s">
        <v>501</v>
      </c>
      <c r="D145" s="161"/>
      <c r="E145" s="161"/>
      <c r="F145" s="161"/>
    </row>
    <row r="146" spans="1:6" s="162" customFormat="1" x14ac:dyDescent="0.2">
      <c r="A146" s="161" t="s">
        <v>137</v>
      </c>
      <c r="B146" s="161">
        <v>901180</v>
      </c>
      <c r="C146" s="161" t="s">
        <v>502</v>
      </c>
      <c r="D146" s="161"/>
      <c r="E146" s="161"/>
      <c r="F146" s="161"/>
    </row>
    <row r="147" spans="1:6" s="162" customFormat="1" x14ac:dyDescent="0.2">
      <c r="A147" s="161" t="s">
        <v>137</v>
      </c>
      <c r="B147" s="161">
        <v>901190</v>
      </c>
      <c r="C147" s="161" t="s">
        <v>503</v>
      </c>
      <c r="D147" s="161"/>
      <c r="E147" s="161"/>
      <c r="F147" s="161"/>
    </row>
    <row r="148" spans="1:6" s="162" customFormat="1" x14ac:dyDescent="0.2">
      <c r="A148" s="161" t="s">
        <v>137</v>
      </c>
      <c r="B148" s="161">
        <v>901210</v>
      </c>
      <c r="C148" s="161" t="s">
        <v>504</v>
      </c>
      <c r="D148" s="161"/>
      <c r="E148" s="161"/>
      <c r="F148" s="161"/>
    </row>
    <row r="149" spans="1:6" s="162" customFormat="1" x14ac:dyDescent="0.2">
      <c r="A149" s="161" t="s">
        <v>137</v>
      </c>
      <c r="B149" s="161">
        <v>901290</v>
      </c>
      <c r="C149" s="161" t="s">
        <v>505</v>
      </c>
      <c r="D149" s="161"/>
      <c r="E149" s="161"/>
      <c r="F149" s="161"/>
    </row>
    <row r="150" spans="1:6" s="162" customFormat="1" x14ac:dyDescent="0.2">
      <c r="A150" s="161" t="s">
        <v>137</v>
      </c>
      <c r="B150" s="161">
        <v>901310</v>
      </c>
      <c r="C150" s="161" t="s">
        <v>506</v>
      </c>
      <c r="D150" s="161"/>
      <c r="E150" s="161"/>
      <c r="F150" s="161"/>
    </row>
    <row r="151" spans="1:6" s="162" customFormat="1" x14ac:dyDescent="0.2">
      <c r="A151" s="161" t="s">
        <v>137</v>
      </c>
      <c r="B151" s="161">
        <v>901320</v>
      </c>
      <c r="C151" s="161" t="s">
        <v>283</v>
      </c>
      <c r="D151" s="161"/>
      <c r="E151" s="161"/>
      <c r="F151" s="161"/>
    </row>
    <row r="152" spans="1:6" s="162" customFormat="1" x14ac:dyDescent="0.2">
      <c r="A152" s="161" t="s">
        <v>137</v>
      </c>
      <c r="B152" s="161">
        <v>901380</v>
      </c>
      <c r="C152" s="161" t="s">
        <v>277</v>
      </c>
      <c r="D152" s="161"/>
      <c r="E152" s="161"/>
      <c r="F152" s="161"/>
    </row>
    <row r="153" spans="1:6" s="162" customFormat="1" x14ac:dyDescent="0.2">
      <c r="A153" s="161" t="s">
        <v>137</v>
      </c>
      <c r="B153" s="161">
        <v>901390</v>
      </c>
      <c r="C153" s="161" t="s">
        <v>281</v>
      </c>
      <c r="D153" s="161"/>
      <c r="E153" s="161"/>
      <c r="F153" s="161"/>
    </row>
    <row r="154" spans="1:6" s="162" customFormat="1" x14ac:dyDescent="0.2">
      <c r="A154" s="161"/>
      <c r="B154" s="161"/>
      <c r="C154" s="161"/>
      <c r="D154" s="161"/>
      <c r="E154" s="161"/>
      <c r="F154" s="161"/>
    </row>
    <row r="155" spans="1:6" s="162" customFormat="1" x14ac:dyDescent="0.2">
      <c r="A155" s="143"/>
      <c r="B155" s="150" t="s">
        <v>139</v>
      </c>
      <c r="C155" s="150" t="s">
        <v>140</v>
      </c>
      <c r="D155" s="143"/>
      <c r="E155" s="143"/>
      <c r="F155" s="143"/>
    </row>
    <row r="156" spans="1:6" s="162" customFormat="1" x14ac:dyDescent="0.2">
      <c r="A156" s="161" t="s">
        <v>139</v>
      </c>
      <c r="B156" s="161">
        <v>844339</v>
      </c>
      <c r="C156" s="161" t="s">
        <v>507</v>
      </c>
      <c r="D156" s="161"/>
      <c r="E156" s="161"/>
      <c r="F156" s="161"/>
    </row>
    <row r="157" spans="1:6" s="162" customFormat="1" x14ac:dyDescent="0.2">
      <c r="A157" s="161" t="s">
        <v>139</v>
      </c>
      <c r="B157" s="161">
        <v>844399</v>
      </c>
      <c r="C157" s="161"/>
      <c r="D157" s="161"/>
      <c r="E157" s="161"/>
      <c r="F157" s="161"/>
    </row>
    <row r="158" spans="1:6" s="162" customFormat="1" x14ac:dyDescent="0.2">
      <c r="A158" s="161" t="s">
        <v>139</v>
      </c>
      <c r="B158" s="161">
        <v>847290</v>
      </c>
      <c r="C158" s="161" t="s">
        <v>508</v>
      </c>
      <c r="D158" s="161"/>
      <c r="E158" s="161"/>
      <c r="F158" s="161"/>
    </row>
    <row r="159" spans="1:6" s="162" customFormat="1" x14ac:dyDescent="0.2">
      <c r="A159" s="161" t="s">
        <v>139</v>
      </c>
      <c r="B159" s="161">
        <v>847340</v>
      </c>
      <c r="C159" s="161" t="s">
        <v>509</v>
      </c>
      <c r="D159" s="161"/>
      <c r="E159" s="161"/>
      <c r="F159" s="161"/>
    </row>
    <row r="160" spans="1:6" s="162" customFormat="1" x14ac:dyDescent="0.2">
      <c r="A160" s="161" t="s">
        <v>139</v>
      </c>
      <c r="B160" s="161">
        <v>900610</v>
      </c>
      <c r="C160" s="161" t="s">
        <v>510</v>
      </c>
      <c r="D160" s="161"/>
      <c r="E160" s="161"/>
      <c r="F160" s="161"/>
    </row>
    <row r="161" spans="1:6" s="162" customFormat="1" x14ac:dyDescent="0.2">
      <c r="A161" s="161" t="s">
        <v>139</v>
      </c>
      <c r="B161" s="161">
        <v>900620</v>
      </c>
      <c r="C161" s="161" t="s">
        <v>511</v>
      </c>
      <c r="D161" s="161"/>
      <c r="E161" s="161"/>
      <c r="F161" s="161"/>
    </row>
    <row r="162" spans="1:6" s="162" customFormat="1" x14ac:dyDescent="0.2">
      <c r="A162" s="161" t="s">
        <v>139</v>
      </c>
      <c r="B162" s="161">
        <v>900630</v>
      </c>
      <c r="C162" s="161" t="s">
        <v>512</v>
      </c>
      <c r="D162" s="161"/>
      <c r="E162" s="161"/>
      <c r="F162" s="161"/>
    </row>
    <row r="163" spans="1:6" s="162" customFormat="1" x14ac:dyDescent="0.2">
      <c r="A163" s="161" t="s">
        <v>139</v>
      </c>
      <c r="B163" s="161">
        <v>900640</v>
      </c>
      <c r="C163" s="161" t="s">
        <v>513</v>
      </c>
      <c r="D163" s="161"/>
      <c r="E163" s="161"/>
      <c r="F163" s="161"/>
    </row>
    <row r="164" spans="1:6" s="162" customFormat="1" x14ac:dyDescent="0.2">
      <c r="A164" s="161" t="s">
        <v>139</v>
      </c>
      <c r="B164" s="161">
        <v>900651</v>
      </c>
      <c r="C164" s="161" t="s">
        <v>514</v>
      </c>
      <c r="D164" s="161"/>
      <c r="E164" s="161"/>
      <c r="F164" s="161"/>
    </row>
    <row r="165" spans="1:6" s="162" customFormat="1" x14ac:dyDescent="0.2">
      <c r="A165" s="161" t="s">
        <v>139</v>
      </c>
      <c r="B165" s="161">
        <v>900652</v>
      </c>
      <c r="C165" s="161"/>
      <c r="D165" s="161"/>
      <c r="E165" s="161"/>
      <c r="F165" s="161"/>
    </row>
    <row r="166" spans="1:6" s="162" customFormat="1" x14ac:dyDescent="0.2">
      <c r="A166" s="161" t="s">
        <v>139</v>
      </c>
      <c r="B166" s="161">
        <v>900653</v>
      </c>
      <c r="C166" s="161" t="s">
        <v>515</v>
      </c>
      <c r="D166" s="161"/>
      <c r="E166" s="161"/>
      <c r="F166" s="161"/>
    </row>
    <row r="167" spans="1:6" s="162" customFormat="1" x14ac:dyDescent="0.2">
      <c r="A167" s="161" t="s">
        <v>139</v>
      </c>
      <c r="B167" s="161">
        <v>900659</v>
      </c>
      <c r="C167" s="161" t="s">
        <v>516</v>
      </c>
      <c r="D167" s="161"/>
      <c r="E167" s="161"/>
      <c r="F167" s="161"/>
    </row>
    <row r="168" spans="1:6" s="162" customFormat="1" x14ac:dyDescent="0.2">
      <c r="A168" s="161" t="s">
        <v>139</v>
      </c>
      <c r="B168" s="161">
        <v>900661</v>
      </c>
      <c r="C168" s="161" t="s">
        <v>517</v>
      </c>
      <c r="D168" s="161"/>
      <c r="E168" s="161"/>
      <c r="F168" s="161"/>
    </row>
    <row r="169" spans="1:6" s="162" customFormat="1" x14ac:dyDescent="0.2">
      <c r="A169" s="161" t="s">
        <v>139</v>
      </c>
      <c r="B169" s="161">
        <v>900662</v>
      </c>
      <c r="C169" s="161"/>
      <c r="D169" s="161"/>
      <c r="E169" s="161"/>
      <c r="F169" s="161"/>
    </row>
    <row r="170" spans="1:6" s="162" customFormat="1" x14ac:dyDescent="0.2">
      <c r="A170" s="161" t="s">
        <v>139</v>
      </c>
      <c r="B170" s="161">
        <v>900669</v>
      </c>
      <c r="C170" s="161"/>
      <c r="D170" s="161"/>
      <c r="E170" s="161"/>
      <c r="F170" s="161"/>
    </row>
    <row r="171" spans="1:6" s="162" customFormat="1" x14ac:dyDescent="0.2">
      <c r="A171" s="161" t="s">
        <v>139</v>
      </c>
      <c r="B171" s="161">
        <v>900691</v>
      </c>
      <c r="C171" s="161" t="s">
        <v>518</v>
      </c>
      <c r="D171" s="161"/>
      <c r="E171" s="161"/>
      <c r="F171" s="161"/>
    </row>
    <row r="172" spans="1:6" s="162" customFormat="1" x14ac:dyDescent="0.2">
      <c r="A172" s="161" t="s">
        <v>139</v>
      </c>
      <c r="B172" s="161">
        <v>900699</v>
      </c>
      <c r="C172" s="161" t="s">
        <v>519</v>
      </c>
      <c r="D172" s="161"/>
      <c r="E172" s="161"/>
      <c r="F172" s="161"/>
    </row>
    <row r="173" spans="1:6" s="162" customFormat="1" x14ac:dyDescent="0.2">
      <c r="A173" s="161" t="s">
        <v>139</v>
      </c>
      <c r="B173" s="161">
        <v>900711</v>
      </c>
      <c r="C173" s="161" t="s">
        <v>520</v>
      </c>
      <c r="D173" s="161"/>
      <c r="E173" s="161"/>
      <c r="F173" s="161"/>
    </row>
    <row r="174" spans="1:6" s="162" customFormat="1" x14ac:dyDescent="0.2">
      <c r="A174" s="161" t="s">
        <v>139</v>
      </c>
      <c r="B174" s="161">
        <v>900719</v>
      </c>
      <c r="C174" s="161"/>
      <c r="D174" s="161"/>
      <c r="E174" s="161"/>
      <c r="F174" s="161"/>
    </row>
    <row r="175" spans="1:6" s="162" customFormat="1" x14ac:dyDescent="0.2">
      <c r="A175" s="161" t="s">
        <v>139</v>
      </c>
      <c r="B175" s="161">
        <v>900720</v>
      </c>
      <c r="C175" s="161"/>
      <c r="D175" s="161"/>
      <c r="E175" s="161"/>
      <c r="F175" s="161"/>
    </row>
    <row r="176" spans="1:6" s="162" customFormat="1" x14ac:dyDescent="0.2">
      <c r="A176" s="161" t="s">
        <v>139</v>
      </c>
      <c r="B176" s="161">
        <v>900791</v>
      </c>
      <c r="C176" s="161"/>
      <c r="D176" s="161"/>
      <c r="E176" s="161"/>
      <c r="F176" s="161"/>
    </row>
    <row r="177" spans="1:6" s="162" customFormat="1" x14ac:dyDescent="0.2">
      <c r="A177" s="161" t="s">
        <v>139</v>
      </c>
      <c r="B177" s="161">
        <v>900792</v>
      </c>
      <c r="C177" s="161"/>
      <c r="D177" s="161"/>
      <c r="E177" s="161"/>
      <c r="F177" s="161"/>
    </row>
    <row r="178" spans="1:6" s="162" customFormat="1" x14ac:dyDescent="0.2">
      <c r="A178" s="161" t="s">
        <v>139</v>
      </c>
      <c r="B178" s="161">
        <v>900810</v>
      </c>
      <c r="C178" s="161" t="s">
        <v>521</v>
      </c>
      <c r="D178" s="161"/>
      <c r="E178" s="161"/>
      <c r="F178" s="161"/>
    </row>
    <row r="179" spans="1:6" s="162" customFormat="1" x14ac:dyDescent="0.2">
      <c r="A179" s="161" t="s">
        <v>139</v>
      </c>
      <c r="B179" s="161">
        <v>900820</v>
      </c>
      <c r="C179" s="161"/>
      <c r="D179" s="161"/>
      <c r="E179" s="161"/>
      <c r="F179" s="161"/>
    </row>
    <row r="180" spans="1:6" s="162" customFormat="1" x14ac:dyDescent="0.2">
      <c r="A180" s="161" t="s">
        <v>139</v>
      </c>
      <c r="B180" s="161">
        <v>900830</v>
      </c>
      <c r="C180" s="161"/>
      <c r="D180" s="161"/>
      <c r="E180" s="161"/>
      <c r="F180" s="161"/>
    </row>
    <row r="181" spans="1:6" s="162" customFormat="1" x14ac:dyDescent="0.2">
      <c r="A181" s="161" t="s">
        <v>139</v>
      </c>
      <c r="B181" s="161">
        <v>900840</v>
      </c>
      <c r="C181" s="161"/>
      <c r="D181" s="161"/>
      <c r="E181" s="161"/>
      <c r="F181" s="161"/>
    </row>
    <row r="182" spans="1:6" s="162" customFormat="1" x14ac:dyDescent="0.2">
      <c r="A182" s="161" t="s">
        <v>139</v>
      </c>
      <c r="B182" s="161">
        <v>900890</v>
      </c>
      <c r="C182" s="161"/>
      <c r="D182" s="161"/>
      <c r="E182" s="161"/>
      <c r="F182" s="161"/>
    </row>
    <row r="183" spans="1:6" s="162" customFormat="1" x14ac:dyDescent="0.2">
      <c r="A183" s="161" t="s">
        <v>139</v>
      </c>
      <c r="B183" s="161">
        <v>900911</v>
      </c>
      <c r="C183" s="161"/>
      <c r="D183" s="161"/>
      <c r="E183" s="161"/>
      <c r="F183" s="161"/>
    </row>
    <row r="184" spans="1:6" s="162" customFormat="1" x14ac:dyDescent="0.2">
      <c r="A184" s="161" t="s">
        <v>139</v>
      </c>
      <c r="B184" s="161">
        <v>900912</v>
      </c>
      <c r="C184" s="161"/>
      <c r="D184" s="161"/>
      <c r="E184" s="161"/>
      <c r="F184" s="161"/>
    </row>
    <row r="185" spans="1:6" s="162" customFormat="1" x14ac:dyDescent="0.2">
      <c r="A185" s="161" t="s">
        <v>139</v>
      </c>
      <c r="B185" s="161">
        <v>900921</v>
      </c>
      <c r="C185" s="161"/>
      <c r="D185" s="161"/>
      <c r="E185" s="161"/>
      <c r="F185" s="161"/>
    </row>
    <row r="186" spans="1:6" s="162" customFormat="1" x14ac:dyDescent="0.2">
      <c r="A186" s="161" t="s">
        <v>139</v>
      </c>
      <c r="B186" s="161">
        <v>900922</v>
      </c>
      <c r="C186" s="161"/>
      <c r="D186" s="161"/>
      <c r="E186" s="161"/>
      <c r="F186" s="161"/>
    </row>
    <row r="187" spans="1:6" s="162" customFormat="1" x14ac:dyDescent="0.2">
      <c r="A187" s="161" t="s">
        <v>139</v>
      </c>
      <c r="B187" s="161">
        <v>900930</v>
      </c>
      <c r="C187" s="161"/>
      <c r="D187" s="161"/>
      <c r="E187" s="161"/>
      <c r="F187" s="161"/>
    </row>
    <row r="188" spans="1:6" s="162" customFormat="1" x14ac:dyDescent="0.2">
      <c r="A188" s="161" t="s">
        <v>139</v>
      </c>
      <c r="B188" s="161">
        <v>900990</v>
      </c>
      <c r="C188" s="161"/>
      <c r="D188" s="161"/>
      <c r="E188" s="161"/>
      <c r="F188" s="161"/>
    </row>
    <row r="189" spans="1:6" s="162" customFormat="1" x14ac:dyDescent="0.2">
      <c r="A189" s="161" t="s">
        <v>139</v>
      </c>
      <c r="B189" s="161">
        <v>900991</v>
      </c>
      <c r="C189" s="161" t="s">
        <v>522</v>
      </c>
      <c r="D189" s="161"/>
      <c r="E189" s="161"/>
      <c r="F189" s="161"/>
    </row>
    <row r="190" spans="1:6" s="162" customFormat="1" x14ac:dyDescent="0.2">
      <c r="A190" s="161" t="s">
        <v>139</v>
      </c>
      <c r="B190" s="161">
        <v>900992</v>
      </c>
      <c r="C190" s="161"/>
      <c r="D190" s="161"/>
      <c r="E190" s="161"/>
      <c r="F190" s="161"/>
    </row>
    <row r="191" spans="1:6" s="162" customFormat="1" x14ac:dyDescent="0.2">
      <c r="A191" s="161" t="s">
        <v>139</v>
      </c>
      <c r="B191" s="161">
        <v>900993</v>
      </c>
      <c r="C191" s="161"/>
      <c r="D191" s="161"/>
      <c r="E191" s="161"/>
      <c r="F191" s="161"/>
    </row>
    <row r="192" spans="1:6" s="162" customFormat="1" x14ac:dyDescent="0.2">
      <c r="A192" s="161" t="s">
        <v>139</v>
      </c>
      <c r="B192" s="161">
        <v>900999</v>
      </c>
      <c r="C192" s="161"/>
      <c r="D192" s="161"/>
      <c r="E192" s="161"/>
      <c r="F192" s="161"/>
    </row>
    <row r="193" spans="1:6" s="162" customFormat="1" x14ac:dyDescent="0.2">
      <c r="A193" s="161" t="s">
        <v>139</v>
      </c>
      <c r="B193" s="161">
        <v>901010</v>
      </c>
      <c r="C193" s="161" t="s">
        <v>523</v>
      </c>
      <c r="D193" s="161"/>
      <c r="E193" s="161"/>
      <c r="F193" s="161"/>
    </row>
    <row r="194" spans="1:6" s="162" customFormat="1" x14ac:dyDescent="0.2">
      <c r="A194" s="161" t="s">
        <v>139</v>
      </c>
      <c r="B194" s="161">
        <v>901041</v>
      </c>
      <c r="C194" s="161" t="s">
        <v>524</v>
      </c>
      <c r="D194" s="161"/>
      <c r="E194" s="161"/>
      <c r="F194" s="161"/>
    </row>
    <row r="195" spans="1:6" s="162" customFormat="1" x14ac:dyDescent="0.2">
      <c r="A195" s="161" t="s">
        <v>139</v>
      </c>
      <c r="B195" s="161">
        <v>901042</v>
      </c>
      <c r="C195" s="161" t="s">
        <v>525</v>
      </c>
      <c r="D195" s="161"/>
      <c r="E195" s="161"/>
      <c r="F195" s="161"/>
    </row>
    <row r="196" spans="1:6" s="162" customFormat="1" x14ac:dyDescent="0.2">
      <c r="A196" s="161" t="s">
        <v>139</v>
      </c>
      <c r="B196" s="161">
        <v>901049</v>
      </c>
      <c r="C196" s="161"/>
      <c r="D196" s="161"/>
      <c r="E196" s="161"/>
      <c r="F196" s="161"/>
    </row>
    <row r="197" spans="1:6" s="162" customFormat="1" x14ac:dyDescent="0.2">
      <c r="A197" s="161" t="s">
        <v>139</v>
      </c>
      <c r="B197" s="161">
        <v>901050</v>
      </c>
      <c r="C197" s="161" t="s">
        <v>526</v>
      </c>
      <c r="D197" s="161"/>
      <c r="E197" s="161"/>
      <c r="F197" s="161"/>
    </row>
    <row r="198" spans="1:6" s="162" customFormat="1" x14ac:dyDescent="0.2">
      <c r="A198" s="161" t="s">
        <v>139</v>
      </c>
      <c r="B198" s="161">
        <v>901060</v>
      </c>
      <c r="C198" s="161" t="s">
        <v>527</v>
      </c>
      <c r="D198" s="161"/>
      <c r="E198" s="161"/>
      <c r="F198" s="161"/>
    </row>
    <row r="199" spans="1:6" s="162" customFormat="1" x14ac:dyDescent="0.2">
      <c r="A199" s="161" t="s">
        <v>139</v>
      </c>
      <c r="B199" s="161">
        <v>901090</v>
      </c>
      <c r="C199" s="161" t="s">
        <v>528</v>
      </c>
      <c r="D199" s="161"/>
      <c r="E199" s="161"/>
      <c r="F199" s="161"/>
    </row>
    <row r="200" spans="1:6" s="162" customFormat="1" x14ac:dyDescent="0.2">
      <c r="A200" s="161" t="s">
        <v>139</v>
      </c>
      <c r="B200" s="161">
        <v>902740</v>
      </c>
      <c r="C200" s="161" t="s">
        <v>529</v>
      </c>
      <c r="D200" s="161"/>
      <c r="E200" s="161"/>
      <c r="F200" s="161"/>
    </row>
    <row r="201" spans="1:6" s="162" customFormat="1" x14ac:dyDescent="0.2">
      <c r="A201" s="161" t="s">
        <v>139</v>
      </c>
      <c r="B201" s="161">
        <v>902750</v>
      </c>
      <c r="C201" s="161" t="s">
        <v>530</v>
      </c>
      <c r="D201" s="161"/>
      <c r="E201" s="161"/>
      <c r="F201" s="161"/>
    </row>
    <row r="202" spans="1:6" s="162" customFormat="1" x14ac:dyDescent="0.2">
      <c r="A202" s="161" t="s">
        <v>139</v>
      </c>
      <c r="B202" s="161">
        <v>902790</v>
      </c>
      <c r="C202" s="161" t="s">
        <v>531</v>
      </c>
      <c r="D202" s="161"/>
      <c r="E202" s="161"/>
      <c r="F202" s="161"/>
    </row>
    <row r="203" spans="1:6" s="162" customFormat="1" x14ac:dyDescent="0.2">
      <c r="A203" s="161"/>
      <c r="B203" s="161"/>
      <c r="C203" s="161"/>
      <c r="D203" s="161"/>
      <c r="E203" s="161"/>
      <c r="F203" s="161"/>
    </row>
    <row r="204" spans="1:6" s="162" customFormat="1" x14ac:dyDescent="0.2">
      <c r="A204" s="143"/>
      <c r="B204" s="150" t="s">
        <v>141</v>
      </c>
      <c r="C204" s="150" t="s">
        <v>142</v>
      </c>
      <c r="D204" s="143"/>
      <c r="E204" s="143"/>
      <c r="F204" s="143"/>
    </row>
    <row r="205" spans="1:6" s="162" customFormat="1" x14ac:dyDescent="0.2">
      <c r="A205" s="161" t="s">
        <v>141</v>
      </c>
      <c r="B205" s="161">
        <v>871310</v>
      </c>
      <c r="C205" s="161" t="s">
        <v>532</v>
      </c>
      <c r="D205" s="161"/>
      <c r="E205" s="161"/>
      <c r="F205" s="161"/>
    </row>
    <row r="206" spans="1:6" s="162" customFormat="1" x14ac:dyDescent="0.2">
      <c r="A206" s="161" t="s">
        <v>141</v>
      </c>
      <c r="B206" s="161">
        <v>871390</v>
      </c>
      <c r="C206" s="161" t="s">
        <v>533</v>
      </c>
      <c r="D206" s="161"/>
      <c r="E206" s="161"/>
      <c r="F206" s="161"/>
    </row>
    <row r="207" spans="1:6" s="162" customFormat="1" x14ac:dyDescent="0.2">
      <c r="A207" s="161" t="s">
        <v>141</v>
      </c>
      <c r="B207" s="161">
        <v>871420</v>
      </c>
      <c r="C207" s="161" t="s">
        <v>534</v>
      </c>
      <c r="D207" s="161"/>
      <c r="E207" s="161"/>
      <c r="F207" s="161"/>
    </row>
    <row r="208" spans="1:6" s="162" customFormat="1" x14ac:dyDescent="0.2">
      <c r="A208" s="161" t="s">
        <v>141</v>
      </c>
      <c r="B208" s="161">
        <v>901811</v>
      </c>
      <c r="C208" s="161" t="s">
        <v>535</v>
      </c>
      <c r="D208" s="161"/>
      <c r="E208" s="161"/>
      <c r="F208" s="161"/>
    </row>
    <row r="209" spans="1:6" s="162" customFormat="1" x14ac:dyDescent="0.2">
      <c r="A209" s="161" t="s">
        <v>141</v>
      </c>
      <c r="B209" s="161">
        <v>901812</v>
      </c>
      <c r="C209" s="161" t="s">
        <v>536</v>
      </c>
      <c r="D209" s="161"/>
      <c r="E209" s="161"/>
      <c r="F209" s="161"/>
    </row>
    <row r="210" spans="1:6" s="162" customFormat="1" x14ac:dyDescent="0.2">
      <c r="A210" s="161" t="s">
        <v>141</v>
      </c>
      <c r="B210" s="161">
        <v>901813</v>
      </c>
      <c r="C210" s="161" t="s">
        <v>537</v>
      </c>
      <c r="D210" s="161"/>
      <c r="E210" s="161"/>
      <c r="F210" s="161"/>
    </row>
    <row r="211" spans="1:6" s="162" customFormat="1" x14ac:dyDescent="0.2">
      <c r="A211" s="161" t="s">
        <v>141</v>
      </c>
      <c r="B211" s="161">
        <v>901814</v>
      </c>
      <c r="C211" s="161" t="s">
        <v>538</v>
      </c>
      <c r="D211" s="161"/>
      <c r="E211" s="161"/>
      <c r="F211" s="161"/>
    </row>
    <row r="212" spans="1:6" s="162" customFormat="1" x14ac:dyDescent="0.2">
      <c r="A212" s="161" t="s">
        <v>141</v>
      </c>
      <c r="B212" s="161">
        <v>901819</v>
      </c>
      <c r="C212" s="161" t="s">
        <v>539</v>
      </c>
      <c r="D212" s="161"/>
      <c r="E212" s="161"/>
      <c r="F212" s="161"/>
    </row>
    <row r="213" spans="1:6" s="162" customFormat="1" x14ac:dyDescent="0.2">
      <c r="A213" s="161" t="s">
        <v>141</v>
      </c>
      <c r="B213" s="161">
        <v>901820</v>
      </c>
      <c r="C213" s="161" t="s">
        <v>540</v>
      </c>
      <c r="D213" s="161"/>
      <c r="E213" s="161"/>
      <c r="F213" s="161"/>
    </row>
    <row r="214" spans="1:6" s="162" customFormat="1" x14ac:dyDescent="0.2">
      <c r="A214" s="161" t="s">
        <v>141</v>
      </c>
      <c r="B214" s="161">
        <v>901831</v>
      </c>
      <c r="C214" s="161" t="s">
        <v>541</v>
      </c>
      <c r="D214" s="161"/>
      <c r="E214" s="161"/>
      <c r="F214" s="161"/>
    </row>
    <row r="215" spans="1:6" s="162" customFormat="1" x14ac:dyDescent="0.2">
      <c r="A215" s="161" t="s">
        <v>141</v>
      </c>
      <c r="B215" s="161">
        <v>901832</v>
      </c>
      <c r="C215" s="161" t="s">
        <v>542</v>
      </c>
      <c r="D215" s="161"/>
      <c r="E215" s="161"/>
      <c r="F215" s="161"/>
    </row>
    <row r="216" spans="1:6" s="162" customFormat="1" x14ac:dyDescent="0.2">
      <c r="A216" s="161" t="s">
        <v>141</v>
      </c>
      <c r="B216" s="161">
        <v>901839</v>
      </c>
      <c r="C216" s="161" t="s">
        <v>543</v>
      </c>
      <c r="D216" s="161"/>
      <c r="E216" s="161"/>
      <c r="F216" s="161"/>
    </row>
    <row r="217" spans="1:6" s="162" customFormat="1" x14ac:dyDescent="0.2">
      <c r="A217" s="161" t="s">
        <v>141</v>
      </c>
      <c r="B217" s="161">
        <v>901841</v>
      </c>
      <c r="C217" s="161" t="s">
        <v>544</v>
      </c>
      <c r="D217" s="161"/>
      <c r="E217" s="161"/>
      <c r="F217" s="161"/>
    </row>
    <row r="218" spans="1:6" s="162" customFormat="1" x14ac:dyDescent="0.2">
      <c r="A218" s="161" t="s">
        <v>141</v>
      </c>
      <c r="B218" s="161">
        <v>901849</v>
      </c>
      <c r="C218" s="161" t="s">
        <v>545</v>
      </c>
      <c r="D218" s="161"/>
      <c r="E218" s="161"/>
      <c r="F218" s="161"/>
    </row>
    <row r="219" spans="1:6" s="162" customFormat="1" x14ac:dyDescent="0.2">
      <c r="A219" s="161" t="s">
        <v>141</v>
      </c>
      <c r="B219" s="161">
        <v>901850</v>
      </c>
      <c r="C219" s="161" t="s">
        <v>546</v>
      </c>
      <c r="D219" s="161"/>
      <c r="E219" s="161"/>
      <c r="F219" s="161"/>
    </row>
    <row r="220" spans="1:6" s="162" customFormat="1" x14ac:dyDescent="0.2">
      <c r="A220" s="161" t="s">
        <v>141</v>
      </c>
      <c r="B220" s="161">
        <v>901890</v>
      </c>
      <c r="C220" s="161" t="s">
        <v>547</v>
      </c>
      <c r="D220" s="161"/>
      <c r="E220" s="161"/>
      <c r="F220" s="161"/>
    </row>
    <row r="221" spans="1:6" s="162" customFormat="1" x14ac:dyDescent="0.2">
      <c r="A221" s="161" t="s">
        <v>141</v>
      </c>
      <c r="B221" s="161">
        <v>901910</v>
      </c>
      <c r="C221" s="161"/>
      <c r="D221" s="161"/>
      <c r="E221" s="161"/>
      <c r="F221" s="161"/>
    </row>
    <row r="222" spans="1:6" s="162" customFormat="1" x14ac:dyDescent="0.2">
      <c r="A222" s="161" t="s">
        <v>141</v>
      </c>
      <c r="B222" s="161">
        <v>901920</v>
      </c>
      <c r="C222" s="161"/>
      <c r="D222" s="161"/>
      <c r="E222" s="161"/>
      <c r="F222" s="161"/>
    </row>
    <row r="223" spans="1:6" s="162" customFormat="1" x14ac:dyDescent="0.2">
      <c r="A223" s="161" t="s">
        <v>141</v>
      </c>
      <c r="B223" s="161">
        <v>902000</v>
      </c>
      <c r="C223" s="161" t="s">
        <v>548</v>
      </c>
      <c r="D223" s="161"/>
      <c r="E223" s="161"/>
      <c r="F223" s="161"/>
    </row>
    <row r="224" spans="1:6" s="162" customFormat="1" x14ac:dyDescent="0.2">
      <c r="A224" s="161" t="s">
        <v>141</v>
      </c>
      <c r="B224" s="161">
        <v>902110</v>
      </c>
      <c r="C224" s="161" t="s">
        <v>549</v>
      </c>
      <c r="D224" s="161"/>
      <c r="E224" s="161"/>
      <c r="F224" s="161"/>
    </row>
    <row r="225" spans="1:6" s="162" customFormat="1" x14ac:dyDescent="0.2">
      <c r="A225" s="161" t="s">
        <v>141</v>
      </c>
      <c r="B225" s="161">
        <v>902111</v>
      </c>
      <c r="C225" s="161"/>
      <c r="D225" s="161"/>
      <c r="E225" s="161"/>
      <c r="F225" s="161"/>
    </row>
    <row r="226" spans="1:6" s="162" customFormat="1" x14ac:dyDescent="0.2">
      <c r="A226" s="161" t="s">
        <v>141</v>
      </c>
      <c r="B226" s="161">
        <v>902119</v>
      </c>
      <c r="C226" s="161" t="s">
        <v>550</v>
      </c>
      <c r="D226" s="161"/>
      <c r="E226" s="161"/>
      <c r="F226" s="161"/>
    </row>
    <row r="227" spans="1:6" s="162" customFormat="1" x14ac:dyDescent="0.2">
      <c r="A227" s="161" t="s">
        <v>141</v>
      </c>
      <c r="B227" s="161">
        <v>902121</v>
      </c>
      <c r="C227" s="161" t="s">
        <v>551</v>
      </c>
      <c r="D227" s="161"/>
      <c r="E227" s="161"/>
      <c r="F227" s="161"/>
    </row>
    <row r="228" spans="1:6" s="162" customFormat="1" x14ac:dyDescent="0.2">
      <c r="A228" s="161" t="s">
        <v>141</v>
      </c>
      <c r="B228" s="161">
        <v>902129</v>
      </c>
      <c r="C228" s="161" t="s">
        <v>552</v>
      </c>
      <c r="D228" s="161"/>
      <c r="E228" s="161"/>
      <c r="F228" s="161"/>
    </row>
    <row r="229" spans="1:6" s="162" customFormat="1" x14ac:dyDescent="0.2">
      <c r="A229" s="161" t="s">
        <v>141</v>
      </c>
      <c r="B229" s="161">
        <v>902130</v>
      </c>
      <c r="C229" s="161" t="s">
        <v>553</v>
      </c>
      <c r="D229" s="161"/>
      <c r="E229" s="161"/>
      <c r="F229" s="161"/>
    </row>
    <row r="230" spans="1:6" s="162" customFormat="1" x14ac:dyDescent="0.2">
      <c r="A230" s="161" t="s">
        <v>141</v>
      </c>
      <c r="B230" s="161">
        <v>902131</v>
      </c>
      <c r="C230" s="161" t="s">
        <v>554</v>
      </c>
      <c r="D230" s="161"/>
      <c r="E230" s="161"/>
      <c r="F230" s="161"/>
    </row>
    <row r="231" spans="1:6" s="162" customFormat="1" x14ac:dyDescent="0.2">
      <c r="A231" s="161" t="s">
        <v>141</v>
      </c>
      <c r="B231" s="161">
        <v>902139</v>
      </c>
      <c r="C231" s="161" t="s">
        <v>555</v>
      </c>
      <c r="D231" s="161"/>
      <c r="E231" s="161"/>
      <c r="F231" s="161"/>
    </row>
    <row r="232" spans="1:6" s="162" customFormat="1" x14ac:dyDescent="0.2">
      <c r="A232" s="161" t="s">
        <v>141</v>
      </c>
      <c r="B232" s="161">
        <v>902140</v>
      </c>
      <c r="C232" s="161" t="s">
        <v>556</v>
      </c>
      <c r="D232" s="161"/>
      <c r="E232" s="161"/>
      <c r="F232" s="161"/>
    </row>
    <row r="233" spans="1:6" s="162" customFormat="1" x14ac:dyDescent="0.2">
      <c r="A233" s="161" t="s">
        <v>141</v>
      </c>
      <c r="B233" s="161">
        <v>902150</v>
      </c>
      <c r="C233" s="161" t="s">
        <v>557</v>
      </c>
      <c r="D233" s="161"/>
      <c r="E233" s="161"/>
      <c r="F233" s="161"/>
    </row>
    <row r="234" spans="1:6" s="162" customFormat="1" x14ac:dyDescent="0.2">
      <c r="A234" s="161" t="s">
        <v>141</v>
      </c>
      <c r="B234" s="161">
        <v>902190</v>
      </c>
      <c r="C234" s="161" t="s">
        <v>558</v>
      </c>
      <c r="D234" s="161"/>
      <c r="E234" s="161"/>
      <c r="F234" s="161"/>
    </row>
    <row r="235" spans="1:6" s="162" customFormat="1" x14ac:dyDescent="0.2">
      <c r="A235" s="161" t="s">
        <v>141</v>
      </c>
      <c r="B235" s="161">
        <v>902212</v>
      </c>
      <c r="C235" s="161" t="s">
        <v>559</v>
      </c>
      <c r="D235" s="161"/>
      <c r="E235" s="161"/>
      <c r="F235" s="161"/>
    </row>
    <row r="236" spans="1:6" s="162" customFormat="1" x14ac:dyDescent="0.2">
      <c r="A236" s="161" t="s">
        <v>141</v>
      </c>
      <c r="B236" s="161">
        <v>902213</v>
      </c>
      <c r="C236" s="161" t="s">
        <v>560</v>
      </c>
      <c r="D236" s="161"/>
      <c r="E236" s="161"/>
      <c r="F236" s="161"/>
    </row>
    <row r="237" spans="1:6" s="162" customFormat="1" x14ac:dyDescent="0.2">
      <c r="A237" s="161" t="s">
        <v>141</v>
      </c>
      <c r="B237" s="161">
        <v>902214</v>
      </c>
      <c r="C237" s="161" t="s">
        <v>561</v>
      </c>
      <c r="D237" s="161"/>
      <c r="E237" s="161"/>
      <c r="F237" s="161"/>
    </row>
    <row r="238" spans="1:6" s="162" customFormat="1" x14ac:dyDescent="0.2">
      <c r="A238" s="161" t="s">
        <v>141</v>
      </c>
      <c r="B238" s="161">
        <v>902219</v>
      </c>
      <c r="C238" s="161" t="s">
        <v>562</v>
      </c>
      <c r="D238" s="161"/>
      <c r="E238" s="161"/>
      <c r="F238" s="161"/>
    </row>
    <row r="239" spans="1:6" s="162" customFormat="1" x14ac:dyDescent="0.2">
      <c r="A239" s="161" t="s">
        <v>141</v>
      </c>
      <c r="B239" s="161">
        <v>902221</v>
      </c>
      <c r="C239" s="161" t="s">
        <v>563</v>
      </c>
      <c r="D239" s="161"/>
      <c r="E239" s="161"/>
      <c r="F239" s="161"/>
    </row>
    <row r="240" spans="1:6" s="162" customFormat="1" x14ac:dyDescent="0.2">
      <c r="A240" s="161" t="s">
        <v>141</v>
      </c>
      <c r="B240" s="161">
        <v>902229</v>
      </c>
      <c r="C240" s="161"/>
      <c r="D240" s="161"/>
      <c r="E240" s="161"/>
      <c r="F240" s="161"/>
    </row>
    <row r="241" spans="1:6" s="162" customFormat="1" x14ac:dyDescent="0.2">
      <c r="A241" s="161" t="s">
        <v>141</v>
      </c>
      <c r="B241" s="161">
        <v>902230</v>
      </c>
      <c r="C241" s="161" t="s">
        <v>564</v>
      </c>
      <c r="D241" s="161"/>
      <c r="E241" s="161"/>
      <c r="F241" s="161"/>
    </row>
    <row r="242" spans="1:6" s="162" customFormat="1" x14ac:dyDescent="0.2">
      <c r="A242" s="161" t="s">
        <v>141</v>
      </c>
      <c r="B242" s="161">
        <v>902290</v>
      </c>
      <c r="C242" s="161" t="s">
        <v>565</v>
      </c>
      <c r="D242" s="161"/>
      <c r="E242" s="161"/>
      <c r="F242" s="161"/>
    </row>
    <row r="243" spans="1:6" s="162" customFormat="1" x14ac:dyDescent="0.2">
      <c r="A243" s="161"/>
      <c r="B243" s="161"/>
      <c r="C243" s="161"/>
      <c r="D243" s="161"/>
      <c r="E243" s="161"/>
      <c r="F243" s="161"/>
    </row>
    <row r="244" spans="1:6" s="162" customFormat="1" x14ac:dyDescent="0.2">
      <c r="A244" s="143"/>
      <c r="B244" s="150" t="s">
        <v>143</v>
      </c>
      <c r="C244" s="150" t="s">
        <v>144</v>
      </c>
      <c r="D244" s="143"/>
      <c r="E244" s="143"/>
      <c r="F244" s="143"/>
    </row>
    <row r="245" spans="1:6" s="162" customFormat="1" x14ac:dyDescent="0.2">
      <c r="A245" s="161" t="s">
        <v>143</v>
      </c>
      <c r="B245" s="161">
        <v>910111</v>
      </c>
      <c r="C245" s="161" t="s">
        <v>566</v>
      </c>
      <c r="D245" s="161"/>
      <c r="E245" s="161"/>
      <c r="F245" s="161"/>
    </row>
    <row r="246" spans="1:6" s="162" customFormat="1" x14ac:dyDescent="0.2">
      <c r="A246" s="161" t="s">
        <v>143</v>
      </c>
      <c r="B246" s="161">
        <v>910112</v>
      </c>
      <c r="C246" s="161" t="s">
        <v>567</v>
      </c>
      <c r="D246" s="161"/>
      <c r="E246" s="161"/>
      <c r="F246" s="161"/>
    </row>
    <row r="247" spans="1:6" s="162" customFormat="1" x14ac:dyDescent="0.2">
      <c r="A247" s="161" t="s">
        <v>143</v>
      </c>
      <c r="B247" s="161">
        <v>910119</v>
      </c>
      <c r="C247" s="161" t="s">
        <v>568</v>
      </c>
      <c r="D247" s="161"/>
      <c r="E247" s="161"/>
      <c r="F247" s="161"/>
    </row>
    <row r="248" spans="1:6" s="162" customFormat="1" x14ac:dyDescent="0.2">
      <c r="A248" s="161" t="s">
        <v>143</v>
      </c>
      <c r="B248" s="161">
        <v>910121</v>
      </c>
      <c r="C248" s="161" t="s">
        <v>569</v>
      </c>
      <c r="D248" s="161"/>
      <c r="E248" s="161"/>
      <c r="F248" s="161"/>
    </row>
    <row r="249" spans="1:6" s="162" customFormat="1" x14ac:dyDescent="0.2">
      <c r="A249" s="161" t="s">
        <v>143</v>
      </c>
      <c r="B249" s="161">
        <v>910129</v>
      </c>
      <c r="C249" s="161" t="s">
        <v>570</v>
      </c>
      <c r="D249" s="161"/>
      <c r="E249" s="161"/>
      <c r="F249" s="161"/>
    </row>
    <row r="250" spans="1:6" s="162" customFormat="1" x14ac:dyDescent="0.2">
      <c r="A250" s="161" t="s">
        <v>143</v>
      </c>
      <c r="B250" s="161">
        <v>910191</v>
      </c>
      <c r="C250" s="161" t="s">
        <v>571</v>
      </c>
      <c r="D250" s="161"/>
      <c r="E250" s="161"/>
      <c r="F250" s="161"/>
    </row>
    <row r="251" spans="1:6" s="162" customFormat="1" x14ac:dyDescent="0.2">
      <c r="A251" s="161" t="s">
        <v>143</v>
      </c>
      <c r="B251" s="161">
        <v>910199</v>
      </c>
      <c r="C251" s="161" t="s">
        <v>572</v>
      </c>
      <c r="D251" s="161"/>
      <c r="E251" s="161"/>
      <c r="F251" s="161"/>
    </row>
    <row r="252" spans="1:6" s="162" customFormat="1" x14ac:dyDescent="0.2">
      <c r="A252" s="161" t="s">
        <v>143</v>
      </c>
      <c r="B252" s="161">
        <v>910211</v>
      </c>
      <c r="C252" s="161" t="s">
        <v>573</v>
      </c>
      <c r="D252" s="161"/>
      <c r="E252" s="161"/>
      <c r="F252" s="161"/>
    </row>
    <row r="253" spans="1:6" s="162" customFormat="1" x14ac:dyDescent="0.2">
      <c r="A253" s="161" t="s">
        <v>143</v>
      </c>
      <c r="B253" s="161">
        <v>910212</v>
      </c>
      <c r="C253" s="161" t="s">
        <v>574</v>
      </c>
      <c r="D253" s="161"/>
      <c r="E253" s="161"/>
      <c r="F253" s="161"/>
    </row>
    <row r="254" spans="1:6" s="162" customFormat="1" x14ac:dyDescent="0.2">
      <c r="A254" s="161" t="s">
        <v>143</v>
      </c>
      <c r="B254" s="161">
        <v>910219</v>
      </c>
      <c r="C254" s="161" t="s">
        <v>575</v>
      </c>
      <c r="D254" s="161"/>
      <c r="E254" s="161"/>
      <c r="F254" s="161"/>
    </row>
    <row r="255" spans="1:6" s="162" customFormat="1" x14ac:dyDescent="0.2">
      <c r="A255" s="161" t="s">
        <v>143</v>
      </c>
      <c r="B255" s="161">
        <v>910221</v>
      </c>
      <c r="C255" s="161" t="s">
        <v>576</v>
      </c>
      <c r="D255" s="161"/>
      <c r="E255" s="161"/>
      <c r="F255" s="161"/>
    </row>
    <row r="256" spans="1:6" s="162" customFormat="1" x14ac:dyDescent="0.2">
      <c r="A256" s="161" t="s">
        <v>143</v>
      </c>
      <c r="B256" s="161">
        <v>910229</v>
      </c>
      <c r="C256" s="161" t="s">
        <v>577</v>
      </c>
      <c r="D256" s="161"/>
      <c r="E256" s="161"/>
      <c r="F256" s="161"/>
    </row>
    <row r="257" spans="1:6" s="162" customFormat="1" x14ac:dyDescent="0.2">
      <c r="A257" s="161" t="s">
        <v>143</v>
      </c>
      <c r="B257" s="161">
        <v>910291</v>
      </c>
      <c r="C257" s="161" t="s">
        <v>578</v>
      </c>
      <c r="D257" s="161"/>
      <c r="E257" s="161"/>
      <c r="F257" s="161"/>
    </row>
    <row r="258" spans="1:6" s="162" customFormat="1" x14ac:dyDescent="0.2">
      <c r="A258" s="161" t="s">
        <v>143</v>
      </c>
      <c r="B258" s="161">
        <v>910299</v>
      </c>
      <c r="C258" s="161" t="s">
        <v>579</v>
      </c>
      <c r="D258" s="161"/>
      <c r="E258" s="161"/>
      <c r="F258" s="161"/>
    </row>
    <row r="259" spans="1:6" s="162" customFormat="1" x14ac:dyDescent="0.2">
      <c r="A259" s="161" t="s">
        <v>143</v>
      </c>
      <c r="B259" s="161">
        <v>910310</v>
      </c>
      <c r="C259" s="161" t="s">
        <v>580</v>
      </c>
      <c r="D259" s="161"/>
      <c r="E259" s="161"/>
      <c r="F259" s="161"/>
    </row>
    <row r="260" spans="1:6" s="162" customFormat="1" x14ac:dyDescent="0.2">
      <c r="A260" s="161" t="s">
        <v>143</v>
      </c>
      <c r="B260" s="161">
        <v>910390</v>
      </c>
      <c r="C260" s="161" t="s">
        <v>581</v>
      </c>
      <c r="D260" s="161"/>
      <c r="E260" s="161"/>
      <c r="F260" s="161"/>
    </row>
    <row r="261" spans="1:6" s="162" customFormat="1" x14ac:dyDescent="0.2">
      <c r="A261" s="161" t="s">
        <v>143</v>
      </c>
      <c r="B261" s="161">
        <v>910400</v>
      </c>
      <c r="C261" s="161" t="s">
        <v>582</v>
      </c>
      <c r="D261" s="161"/>
      <c r="E261" s="161"/>
      <c r="F261" s="161"/>
    </row>
    <row r="262" spans="1:6" s="162" customFormat="1" x14ac:dyDescent="0.2">
      <c r="A262" s="161" t="s">
        <v>143</v>
      </c>
      <c r="B262" s="161">
        <v>910511</v>
      </c>
      <c r="C262" s="161" t="s">
        <v>583</v>
      </c>
      <c r="D262" s="161"/>
      <c r="E262" s="161"/>
      <c r="F262" s="161"/>
    </row>
    <row r="263" spans="1:6" s="162" customFormat="1" x14ac:dyDescent="0.2">
      <c r="A263" s="161" t="s">
        <v>143</v>
      </c>
      <c r="B263" s="161">
        <v>910519</v>
      </c>
      <c r="C263" s="161" t="s">
        <v>584</v>
      </c>
      <c r="D263" s="161"/>
      <c r="E263" s="161"/>
      <c r="F263" s="161"/>
    </row>
    <row r="264" spans="1:6" s="162" customFormat="1" x14ac:dyDescent="0.2">
      <c r="A264" s="161" t="s">
        <v>143</v>
      </c>
      <c r="B264" s="161">
        <v>910521</v>
      </c>
      <c r="C264" s="161" t="s">
        <v>585</v>
      </c>
      <c r="D264" s="161"/>
      <c r="E264" s="161"/>
      <c r="F264" s="161"/>
    </row>
    <row r="265" spans="1:6" s="162" customFormat="1" x14ac:dyDescent="0.2">
      <c r="A265" s="161" t="s">
        <v>143</v>
      </c>
      <c r="B265" s="161">
        <v>910529</v>
      </c>
      <c r="C265" s="161"/>
      <c r="D265" s="161"/>
      <c r="E265" s="161"/>
      <c r="F265" s="161"/>
    </row>
    <row r="266" spans="1:6" s="162" customFormat="1" x14ac:dyDescent="0.2">
      <c r="A266" s="161" t="s">
        <v>143</v>
      </c>
      <c r="B266" s="161">
        <v>910591</v>
      </c>
      <c r="C266" s="161" t="s">
        <v>586</v>
      </c>
      <c r="D266" s="161"/>
      <c r="E266" s="161"/>
      <c r="F266" s="161"/>
    </row>
    <row r="267" spans="1:6" s="162" customFormat="1" x14ac:dyDescent="0.2">
      <c r="A267" s="161" t="s">
        <v>143</v>
      </c>
      <c r="B267" s="161">
        <v>910599</v>
      </c>
      <c r="C267" s="161" t="s">
        <v>587</v>
      </c>
      <c r="D267" s="161"/>
      <c r="E267" s="161"/>
      <c r="F267" s="161"/>
    </row>
    <row r="268" spans="1:6" s="162" customFormat="1" x14ac:dyDescent="0.2">
      <c r="A268" s="161" t="s">
        <v>143</v>
      </c>
      <c r="B268" s="161">
        <v>910610</v>
      </c>
      <c r="C268" s="161" t="s">
        <v>588</v>
      </c>
      <c r="D268" s="161"/>
      <c r="E268" s="161"/>
      <c r="F268" s="161"/>
    </row>
    <row r="269" spans="1:6" s="162" customFormat="1" x14ac:dyDescent="0.2">
      <c r="A269" s="161" t="s">
        <v>143</v>
      </c>
      <c r="B269" s="161">
        <v>910620</v>
      </c>
      <c r="C269" s="161" t="s">
        <v>589</v>
      </c>
      <c r="D269" s="161"/>
      <c r="E269" s="161"/>
      <c r="F269" s="161"/>
    </row>
    <row r="270" spans="1:6" s="162" customFormat="1" x14ac:dyDescent="0.2">
      <c r="A270" s="161" t="s">
        <v>143</v>
      </c>
      <c r="B270" s="161">
        <v>910690</v>
      </c>
      <c r="C270" s="161" t="s">
        <v>590</v>
      </c>
      <c r="D270" s="161"/>
      <c r="E270" s="161"/>
      <c r="F270" s="161"/>
    </row>
    <row r="271" spans="1:6" s="162" customFormat="1" x14ac:dyDescent="0.2">
      <c r="A271" s="161" t="s">
        <v>143</v>
      </c>
      <c r="B271" s="161">
        <v>910700</v>
      </c>
      <c r="C271" s="161" t="s">
        <v>591</v>
      </c>
      <c r="D271" s="161"/>
      <c r="E271" s="161"/>
      <c r="F271" s="161"/>
    </row>
    <row r="272" spans="1:6" s="162" customFormat="1" x14ac:dyDescent="0.2">
      <c r="A272" s="161" t="s">
        <v>143</v>
      </c>
      <c r="B272" s="161">
        <v>910811</v>
      </c>
      <c r="C272" s="161" t="s">
        <v>592</v>
      </c>
      <c r="D272" s="161"/>
      <c r="E272" s="161"/>
      <c r="F272" s="161"/>
    </row>
    <row r="273" spans="1:6" s="162" customFormat="1" x14ac:dyDescent="0.2">
      <c r="A273" s="161" t="s">
        <v>143</v>
      </c>
      <c r="B273" s="161">
        <v>910812</v>
      </c>
      <c r="C273" s="161"/>
      <c r="D273" s="161"/>
      <c r="E273" s="161"/>
      <c r="F273" s="161"/>
    </row>
    <row r="274" spans="1:6" s="162" customFormat="1" x14ac:dyDescent="0.2">
      <c r="A274" s="161" t="s">
        <v>143</v>
      </c>
      <c r="B274" s="161">
        <v>910819</v>
      </c>
      <c r="C274" s="161"/>
      <c r="D274" s="161"/>
      <c r="E274" s="161"/>
      <c r="F274" s="161"/>
    </row>
    <row r="275" spans="1:6" s="162" customFormat="1" x14ac:dyDescent="0.2">
      <c r="A275" s="161" t="s">
        <v>143</v>
      </c>
      <c r="B275" s="161">
        <v>910820</v>
      </c>
      <c r="C275" s="161"/>
      <c r="D275" s="161"/>
      <c r="E275" s="161"/>
      <c r="F275" s="161"/>
    </row>
    <row r="276" spans="1:6" s="162" customFormat="1" x14ac:dyDescent="0.2">
      <c r="A276" s="161" t="s">
        <v>143</v>
      </c>
      <c r="B276" s="161">
        <v>910890</v>
      </c>
      <c r="C276" s="161"/>
      <c r="D276" s="161"/>
      <c r="E276" s="161"/>
      <c r="F276" s="161"/>
    </row>
    <row r="277" spans="1:6" s="162" customFormat="1" x14ac:dyDescent="0.2">
      <c r="A277" s="161" t="s">
        <v>143</v>
      </c>
      <c r="B277" s="161">
        <v>910891</v>
      </c>
      <c r="C277" s="161" t="s">
        <v>593</v>
      </c>
      <c r="D277" s="161"/>
      <c r="E277" s="161"/>
      <c r="F277" s="161"/>
    </row>
    <row r="278" spans="1:6" s="162" customFormat="1" x14ac:dyDescent="0.2">
      <c r="A278" s="161" t="s">
        <v>143</v>
      </c>
      <c r="B278" s="161">
        <v>910899</v>
      </c>
      <c r="C278" s="161" t="s">
        <v>594</v>
      </c>
      <c r="D278" s="161"/>
      <c r="E278" s="161"/>
      <c r="F278" s="161"/>
    </row>
    <row r="279" spans="1:6" s="162" customFormat="1" x14ac:dyDescent="0.2">
      <c r="A279" s="161" t="s">
        <v>143</v>
      </c>
      <c r="B279" s="161">
        <v>910911</v>
      </c>
      <c r="C279" s="161" t="s">
        <v>595</v>
      </c>
      <c r="D279" s="161"/>
      <c r="E279" s="161"/>
      <c r="F279" s="161"/>
    </row>
    <row r="280" spans="1:6" s="162" customFormat="1" x14ac:dyDescent="0.2">
      <c r="A280" s="161" t="s">
        <v>143</v>
      </c>
      <c r="B280" s="161">
        <v>910919</v>
      </c>
      <c r="C280" s="161" t="s">
        <v>596</v>
      </c>
      <c r="D280" s="161"/>
      <c r="E280" s="161"/>
      <c r="F280" s="161"/>
    </row>
    <row r="281" spans="1:6" s="162" customFormat="1" x14ac:dyDescent="0.2">
      <c r="A281" s="161" t="s">
        <v>143</v>
      </c>
      <c r="B281" s="161">
        <v>910990</v>
      </c>
      <c r="C281" s="161" t="s">
        <v>597</v>
      </c>
      <c r="D281" s="161"/>
      <c r="E281" s="161"/>
      <c r="F281" s="161"/>
    </row>
    <row r="282" spans="1:6" s="162" customFormat="1" x14ac:dyDescent="0.2">
      <c r="A282" s="161" t="s">
        <v>143</v>
      </c>
      <c r="B282" s="161">
        <v>911011</v>
      </c>
      <c r="C282" s="161" t="s">
        <v>598</v>
      </c>
      <c r="D282" s="161"/>
      <c r="E282" s="161"/>
      <c r="F282" s="161"/>
    </row>
    <row r="283" spans="1:6" s="162" customFormat="1" x14ac:dyDescent="0.2">
      <c r="A283" s="161" t="s">
        <v>143</v>
      </c>
      <c r="B283" s="161">
        <v>911012</v>
      </c>
      <c r="C283" s="161" t="s">
        <v>599</v>
      </c>
      <c r="D283" s="161"/>
      <c r="E283" s="161"/>
      <c r="F283" s="161"/>
    </row>
    <row r="284" spans="1:6" s="162" customFormat="1" x14ac:dyDescent="0.2">
      <c r="A284" s="161" t="s">
        <v>143</v>
      </c>
      <c r="B284" s="161">
        <v>911019</v>
      </c>
      <c r="C284" s="161" t="s">
        <v>600</v>
      </c>
      <c r="D284" s="161"/>
      <c r="E284" s="161"/>
      <c r="F284" s="161"/>
    </row>
    <row r="285" spans="1:6" s="162" customFormat="1" x14ac:dyDescent="0.2">
      <c r="A285" s="161" t="s">
        <v>143</v>
      </c>
      <c r="B285" s="161">
        <v>911090</v>
      </c>
      <c r="C285" s="161" t="s">
        <v>601</v>
      </c>
      <c r="D285" s="161"/>
      <c r="E285" s="161"/>
      <c r="F285" s="161"/>
    </row>
    <row r="286" spans="1:6" s="162" customFormat="1" x14ac:dyDescent="0.2">
      <c r="A286" s="161" t="s">
        <v>143</v>
      </c>
      <c r="B286" s="161">
        <v>911110</v>
      </c>
      <c r="C286" s="161"/>
      <c r="D286" s="161"/>
      <c r="E286" s="161"/>
      <c r="F286" s="161"/>
    </row>
    <row r="287" spans="1:6" s="162" customFormat="1" x14ac:dyDescent="0.2">
      <c r="A287" s="161" t="s">
        <v>143</v>
      </c>
      <c r="B287" s="161">
        <v>911120</v>
      </c>
      <c r="C287" s="161" t="s">
        <v>602</v>
      </c>
      <c r="D287" s="161"/>
      <c r="E287" s="161"/>
      <c r="F287" s="161"/>
    </row>
    <row r="288" spans="1:6" s="162" customFormat="1" x14ac:dyDescent="0.2">
      <c r="A288" s="161" t="s">
        <v>143</v>
      </c>
      <c r="B288" s="161">
        <v>911180</v>
      </c>
      <c r="C288" s="161"/>
      <c r="D288" s="161"/>
      <c r="E288" s="161"/>
      <c r="F288" s="161"/>
    </row>
    <row r="289" spans="1:6" s="162" customFormat="1" x14ac:dyDescent="0.2">
      <c r="A289" s="161" t="s">
        <v>143</v>
      </c>
      <c r="B289" s="161">
        <v>911190</v>
      </c>
      <c r="C289" s="161" t="s">
        <v>603</v>
      </c>
      <c r="D289" s="161"/>
      <c r="E289" s="161"/>
      <c r="F289" s="161"/>
    </row>
    <row r="290" spans="1:6" s="162" customFormat="1" x14ac:dyDescent="0.2">
      <c r="A290" s="161" t="s">
        <v>143</v>
      </c>
      <c r="B290" s="161">
        <v>911210</v>
      </c>
      <c r="C290" s="161" t="s">
        <v>604</v>
      </c>
      <c r="D290" s="161"/>
      <c r="E290" s="161"/>
      <c r="F290" s="161"/>
    </row>
    <row r="291" spans="1:6" s="162" customFormat="1" x14ac:dyDescent="0.2">
      <c r="A291" s="161" t="s">
        <v>143</v>
      </c>
      <c r="B291" s="161">
        <v>911220</v>
      </c>
      <c r="C291" s="161" t="s">
        <v>605</v>
      </c>
      <c r="D291" s="161"/>
      <c r="E291" s="161"/>
      <c r="F291" s="161"/>
    </row>
    <row r="292" spans="1:6" s="162" customFormat="1" x14ac:dyDescent="0.2">
      <c r="A292" s="161" t="s">
        <v>143</v>
      </c>
      <c r="B292" s="161">
        <v>911280</v>
      </c>
      <c r="C292" s="161" t="s">
        <v>606</v>
      </c>
      <c r="D292" s="161"/>
      <c r="E292" s="161"/>
      <c r="F292" s="161"/>
    </row>
    <row r="293" spans="1:6" s="162" customFormat="1" x14ac:dyDescent="0.2">
      <c r="A293" s="161" t="s">
        <v>143</v>
      </c>
      <c r="B293" s="161">
        <v>911290</v>
      </c>
      <c r="C293" s="161" t="s">
        <v>607</v>
      </c>
      <c r="D293" s="161"/>
      <c r="E293" s="161"/>
      <c r="F293" s="161"/>
    </row>
    <row r="294" spans="1:6" s="162" customFormat="1" x14ac:dyDescent="0.2">
      <c r="A294" s="161" t="s">
        <v>143</v>
      </c>
      <c r="B294" s="161">
        <v>911310</v>
      </c>
      <c r="C294" s="161"/>
      <c r="D294" s="161"/>
      <c r="E294" s="161"/>
      <c r="F294" s="161"/>
    </row>
    <row r="295" spans="1:6" s="162" customFormat="1" x14ac:dyDescent="0.2">
      <c r="A295" s="161" t="s">
        <v>143</v>
      </c>
      <c r="B295" s="161">
        <v>911320</v>
      </c>
      <c r="C295" s="161" t="s">
        <v>608</v>
      </c>
      <c r="D295" s="161"/>
      <c r="E295" s="161"/>
      <c r="F295" s="161"/>
    </row>
    <row r="296" spans="1:6" s="162" customFormat="1" x14ac:dyDescent="0.2">
      <c r="A296" s="161" t="s">
        <v>143</v>
      </c>
      <c r="B296" s="161">
        <v>911390</v>
      </c>
      <c r="C296" s="161" t="s">
        <v>609</v>
      </c>
      <c r="D296" s="161"/>
      <c r="E296" s="161"/>
      <c r="F296" s="161"/>
    </row>
    <row r="297" spans="1:6" s="162" customFormat="1" x14ac:dyDescent="0.2">
      <c r="A297" s="161" t="s">
        <v>143</v>
      </c>
      <c r="B297" s="161">
        <v>911410</v>
      </c>
      <c r="C297" s="161" t="s">
        <v>610</v>
      </c>
      <c r="D297" s="161"/>
      <c r="E297" s="161"/>
      <c r="F297" s="161"/>
    </row>
    <row r="298" spans="1:6" s="162" customFormat="1" x14ac:dyDescent="0.2">
      <c r="A298" s="161" t="s">
        <v>143</v>
      </c>
      <c r="B298" s="161">
        <v>911420</v>
      </c>
      <c r="C298" s="161" t="s">
        <v>611</v>
      </c>
      <c r="D298" s="161"/>
      <c r="E298" s="161"/>
      <c r="F298" s="161"/>
    </row>
    <row r="299" spans="1:6" s="162" customFormat="1" x14ac:dyDescent="0.2">
      <c r="A299" s="161" t="s">
        <v>143</v>
      </c>
      <c r="B299" s="161">
        <v>911430</v>
      </c>
      <c r="C299" s="161" t="s">
        <v>612</v>
      </c>
      <c r="D299" s="161"/>
      <c r="E299" s="161"/>
      <c r="F299" s="161"/>
    </row>
    <row r="300" spans="1:6" s="162" customFormat="1" x14ac:dyDescent="0.2">
      <c r="A300" s="161" t="s">
        <v>143</v>
      </c>
      <c r="B300" s="161">
        <v>911440</v>
      </c>
      <c r="C300" s="161" t="s">
        <v>613</v>
      </c>
      <c r="D300" s="161"/>
      <c r="E300" s="161"/>
      <c r="F300" s="161"/>
    </row>
    <row r="301" spans="1:6" s="162" customFormat="1" x14ac:dyDescent="0.2">
      <c r="A301" s="161" t="s">
        <v>143</v>
      </c>
      <c r="B301" s="161">
        <v>911490</v>
      </c>
      <c r="C301" s="161" t="s">
        <v>614</v>
      </c>
      <c r="D301" s="161"/>
      <c r="E301" s="161"/>
      <c r="F301" s="161"/>
    </row>
    <row r="302" spans="1:6" s="162" customFormat="1" x14ac:dyDescent="0.2">
      <c r="A302" s="161"/>
      <c r="B302" s="161"/>
      <c r="C302" s="161"/>
      <c r="D302" s="161"/>
      <c r="E302" s="161"/>
      <c r="F302" s="161"/>
    </row>
    <row r="303" spans="1:6" s="162" customFormat="1" x14ac:dyDescent="0.2">
      <c r="A303" s="143"/>
      <c r="B303" s="150" t="s">
        <v>145</v>
      </c>
      <c r="C303" s="150" t="s">
        <v>146</v>
      </c>
      <c r="D303" s="143"/>
      <c r="E303" s="143"/>
      <c r="F303" s="143"/>
    </row>
    <row r="304" spans="1:6" s="162" customFormat="1" x14ac:dyDescent="0.2">
      <c r="A304" s="161" t="s">
        <v>145</v>
      </c>
      <c r="B304" s="161">
        <v>901710</v>
      </c>
      <c r="C304" s="161" t="s">
        <v>615</v>
      </c>
      <c r="D304" s="161"/>
      <c r="E304" s="161"/>
      <c r="F304" s="161"/>
    </row>
    <row r="305" spans="1:6" s="162" customFormat="1" x14ac:dyDescent="0.2">
      <c r="A305" s="161" t="s">
        <v>145</v>
      </c>
      <c r="B305" s="161">
        <v>901720</v>
      </c>
      <c r="C305" s="161" t="s">
        <v>616</v>
      </c>
      <c r="D305" s="161"/>
      <c r="E305" s="161"/>
      <c r="F305" s="161"/>
    </row>
    <row r="306" spans="1:6" s="162" customFormat="1" x14ac:dyDescent="0.2">
      <c r="A306" s="161" t="s">
        <v>145</v>
      </c>
      <c r="B306" s="161">
        <v>901730</v>
      </c>
      <c r="C306" s="161" t="s">
        <v>617</v>
      </c>
      <c r="D306" s="161"/>
      <c r="E306" s="161"/>
      <c r="F306" s="161"/>
    </row>
    <row r="307" spans="1:6" s="162" customFormat="1" x14ac:dyDescent="0.2">
      <c r="A307" s="161" t="s">
        <v>145</v>
      </c>
      <c r="B307" s="161">
        <v>901780</v>
      </c>
      <c r="C307" s="161" t="s">
        <v>618</v>
      </c>
      <c r="D307" s="161"/>
      <c r="E307" s="161"/>
      <c r="F307" s="161"/>
    </row>
    <row r="308" spans="1:6" s="162" customFormat="1" x14ac:dyDescent="0.2">
      <c r="A308" s="161" t="s">
        <v>145</v>
      </c>
      <c r="B308" s="161">
        <v>901790</v>
      </c>
      <c r="C308" s="161" t="s">
        <v>619</v>
      </c>
      <c r="D308" s="161"/>
      <c r="E308" s="161"/>
      <c r="F308" s="161"/>
    </row>
    <row r="309" spans="1:6" s="162" customFormat="1" x14ac:dyDescent="0.2">
      <c r="A309" s="161"/>
      <c r="B309" s="161"/>
      <c r="C309" s="161"/>
      <c r="D309" s="161"/>
      <c r="E309" s="161"/>
      <c r="F309" s="161"/>
    </row>
    <row r="310" spans="1:6" s="162" customFormat="1" x14ac:dyDescent="0.2">
      <c r="A310" s="143"/>
      <c r="B310" s="150" t="s">
        <v>147</v>
      </c>
      <c r="C310" s="150" t="s">
        <v>148</v>
      </c>
      <c r="D310" s="143"/>
      <c r="E310" s="143"/>
      <c r="F310" s="143"/>
    </row>
    <row r="311" spans="1:6" s="162" customFormat="1" x14ac:dyDescent="0.2">
      <c r="A311" s="161" t="s">
        <v>147</v>
      </c>
      <c r="B311" s="161">
        <v>901510</v>
      </c>
      <c r="C311" s="161" t="s">
        <v>620</v>
      </c>
      <c r="D311" s="161"/>
      <c r="E311" s="161"/>
      <c r="F311" s="161"/>
    </row>
    <row r="312" spans="1:6" s="162" customFormat="1" x14ac:dyDescent="0.2">
      <c r="A312" s="161" t="s">
        <v>147</v>
      </c>
      <c r="B312" s="161">
        <v>901520</v>
      </c>
      <c r="C312" s="161" t="s">
        <v>621</v>
      </c>
      <c r="D312" s="161"/>
      <c r="E312" s="161"/>
      <c r="F312" s="161"/>
    </row>
    <row r="313" spans="1:6" s="162" customFormat="1" x14ac:dyDescent="0.2">
      <c r="A313" s="161" t="s">
        <v>147</v>
      </c>
      <c r="B313" s="161">
        <v>901530</v>
      </c>
      <c r="C313" s="161" t="s">
        <v>622</v>
      </c>
      <c r="D313" s="161"/>
      <c r="E313" s="161"/>
      <c r="F313" s="161"/>
    </row>
    <row r="314" spans="1:6" s="162" customFormat="1" x14ac:dyDescent="0.2">
      <c r="A314" s="161" t="s">
        <v>147</v>
      </c>
      <c r="B314" s="161">
        <v>901540</v>
      </c>
      <c r="C314" s="161" t="s">
        <v>623</v>
      </c>
      <c r="D314" s="161"/>
      <c r="E314" s="161"/>
      <c r="F314" s="161"/>
    </row>
    <row r="315" spans="1:6" s="162" customFormat="1" x14ac:dyDescent="0.2">
      <c r="A315" s="161" t="s">
        <v>147</v>
      </c>
      <c r="B315" s="161">
        <v>901580</v>
      </c>
      <c r="C315" s="161" t="s">
        <v>447</v>
      </c>
      <c r="D315" s="161"/>
      <c r="E315" s="161"/>
      <c r="F315" s="161"/>
    </row>
    <row r="316" spans="1:6" s="162" customFormat="1" x14ac:dyDescent="0.2">
      <c r="A316" s="161" t="s">
        <v>147</v>
      </c>
      <c r="B316" s="161">
        <v>901590</v>
      </c>
      <c r="C316" s="161" t="s">
        <v>448</v>
      </c>
      <c r="D316" s="161"/>
      <c r="E316" s="161"/>
      <c r="F316" s="161"/>
    </row>
    <row r="317" spans="1:6" s="162" customFormat="1" x14ac:dyDescent="0.2">
      <c r="A317" s="161" t="s">
        <v>147</v>
      </c>
      <c r="B317" s="161">
        <v>901600</v>
      </c>
      <c r="C317" s="161" t="s">
        <v>449</v>
      </c>
      <c r="D317" s="161"/>
      <c r="E317" s="161"/>
      <c r="F317" s="161"/>
    </row>
    <row r="318" spans="1:6" s="162" customFormat="1" x14ac:dyDescent="0.2">
      <c r="A318" s="161" t="s">
        <v>147</v>
      </c>
      <c r="B318" s="161">
        <v>902300</v>
      </c>
      <c r="C318" s="161" t="s">
        <v>624</v>
      </c>
      <c r="D318" s="161"/>
      <c r="E318" s="161"/>
      <c r="F318" s="161"/>
    </row>
    <row r="319" spans="1:6" s="162" customFormat="1" x14ac:dyDescent="0.2">
      <c r="A319" s="161" t="s">
        <v>147</v>
      </c>
      <c r="B319" s="161">
        <v>902410</v>
      </c>
      <c r="C319" s="161" t="s">
        <v>625</v>
      </c>
      <c r="D319" s="161"/>
      <c r="E319" s="161"/>
      <c r="F319" s="161"/>
    </row>
    <row r="320" spans="1:6" s="162" customFormat="1" x14ac:dyDescent="0.2">
      <c r="A320" s="161" t="s">
        <v>147</v>
      </c>
      <c r="B320" s="161">
        <v>902480</v>
      </c>
      <c r="C320" s="161"/>
      <c r="D320" s="161"/>
      <c r="E320" s="161"/>
      <c r="F320" s="161"/>
    </row>
    <row r="321" spans="1:6" s="162" customFormat="1" x14ac:dyDescent="0.2">
      <c r="A321" s="161" t="s">
        <v>147</v>
      </c>
      <c r="B321" s="161">
        <v>902490</v>
      </c>
      <c r="C321" s="161" t="s">
        <v>626</v>
      </c>
      <c r="D321" s="161"/>
      <c r="E321" s="161"/>
      <c r="F321" s="161"/>
    </row>
    <row r="322" spans="1:6" s="162" customFormat="1" x14ac:dyDescent="0.2">
      <c r="A322" s="161" t="s">
        <v>147</v>
      </c>
      <c r="B322" s="161">
        <v>902511</v>
      </c>
      <c r="C322" s="161" t="s">
        <v>627</v>
      </c>
      <c r="D322" s="161"/>
      <c r="E322" s="161"/>
      <c r="F322" s="161"/>
    </row>
    <row r="323" spans="1:6" s="162" customFormat="1" x14ac:dyDescent="0.2">
      <c r="A323" s="161" t="s">
        <v>147</v>
      </c>
      <c r="B323" s="161">
        <v>902519</v>
      </c>
      <c r="C323" s="161" t="s">
        <v>628</v>
      </c>
      <c r="D323" s="161"/>
      <c r="E323" s="161"/>
      <c r="F323" s="161"/>
    </row>
    <row r="324" spans="1:6" s="162" customFormat="1" x14ac:dyDescent="0.2">
      <c r="A324" s="161" t="s">
        <v>147</v>
      </c>
      <c r="B324" s="161">
        <v>902520</v>
      </c>
      <c r="C324" s="161" t="s">
        <v>629</v>
      </c>
      <c r="D324" s="161"/>
      <c r="E324" s="161"/>
      <c r="F324" s="161"/>
    </row>
    <row r="325" spans="1:6" s="162" customFormat="1" x14ac:dyDescent="0.2">
      <c r="A325" s="161" t="s">
        <v>147</v>
      </c>
      <c r="B325" s="161">
        <v>902580</v>
      </c>
      <c r="C325" s="161" t="s">
        <v>630</v>
      </c>
      <c r="D325" s="161"/>
      <c r="E325" s="161"/>
      <c r="F325" s="161"/>
    </row>
    <row r="326" spans="1:6" s="162" customFormat="1" x14ac:dyDescent="0.2">
      <c r="A326" s="161" t="s">
        <v>147</v>
      </c>
      <c r="B326" s="161">
        <v>902590</v>
      </c>
      <c r="C326" s="161" t="s">
        <v>631</v>
      </c>
      <c r="D326" s="161"/>
      <c r="E326" s="161"/>
      <c r="F326" s="161"/>
    </row>
    <row r="327" spans="1:6" s="162" customFormat="1" x14ac:dyDescent="0.2">
      <c r="A327" s="161" t="s">
        <v>147</v>
      </c>
      <c r="B327" s="161">
        <v>902610</v>
      </c>
      <c r="C327" s="161" t="s">
        <v>632</v>
      </c>
      <c r="D327" s="161"/>
      <c r="E327" s="161"/>
      <c r="F327" s="161"/>
    </row>
    <row r="328" spans="1:6" s="162" customFormat="1" x14ac:dyDescent="0.2">
      <c r="A328" s="161" t="s">
        <v>147</v>
      </c>
      <c r="B328" s="161">
        <v>902620</v>
      </c>
      <c r="C328" s="161" t="s">
        <v>633</v>
      </c>
      <c r="D328" s="161"/>
      <c r="E328" s="161"/>
      <c r="F328" s="161"/>
    </row>
    <row r="329" spans="1:6" s="162" customFormat="1" x14ac:dyDescent="0.2">
      <c r="A329" s="161" t="s">
        <v>147</v>
      </c>
      <c r="B329" s="161">
        <v>902680</v>
      </c>
      <c r="C329" s="161" t="s">
        <v>634</v>
      </c>
      <c r="D329" s="161"/>
      <c r="E329" s="161"/>
      <c r="F329" s="161"/>
    </row>
    <row r="330" spans="1:6" s="162" customFormat="1" x14ac:dyDescent="0.2">
      <c r="A330" s="161" t="s">
        <v>147</v>
      </c>
      <c r="B330" s="161">
        <v>902690</v>
      </c>
      <c r="C330" s="161"/>
      <c r="D330" s="161"/>
      <c r="E330" s="161"/>
      <c r="F330" s="161"/>
    </row>
    <row r="331" spans="1:6" s="162" customFormat="1" x14ac:dyDescent="0.2">
      <c r="A331" s="161" t="s">
        <v>147</v>
      </c>
      <c r="B331" s="161">
        <v>902710</v>
      </c>
      <c r="C331" s="161" t="s">
        <v>526</v>
      </c>
      <c r="D331" s="161"/>
      <c r="E331" s="161"/>
      <c r="F331" s="161"/>
    </row>
    <row r="332" spans="1:6" s="162" customFormat="1" x14ac:dyDescent="0.2">
      <c r="A332" s="161" t="s">
        <v>147</v>
      </c>
      <c r="B332" s="161">
        <v>902720</v>
      </c>
      <c r="C332" s="161"/>
      <c r="D332" s="161"/>
      <c r="E332" s="161"/>
      <c r="F332" s="161"/>
    </row>
    <row r="333" spans="1:6" s="162" customFormat="1" x14ac:dyDescent="0.2">
      <c r="A333" s="161" t="s">
        <v>147</v>
      </c>
      <c r="B333" s="161">
        <v>902730</v>
      </c>
      <c r="C333" s="161" t="s">
        <v>635</v>
      </c>
      <c r="D333" s="161"/>
      <c r="E333" s="161"/>
      <c r="F333" s="161"/>
    </row>
    <row r="334" spans="1:6" s="162" customFormat="1" x14ac:dyDescent="0.2">
      <c r="A334" s="161" t="s">
        <v>147</v>
      </c>
      <c r="B334" s="161">
        <v>902740</v>
      </c>
      <c r="C334" s="161" t="s">
        <v>527</v>
      </c>
      <c r="D334" s="161"/>
      <c r="E334" s="161"/>
      <c r="F334" s="161"/>
    </row>
    <row r="335" spans="1:6" s="162" customFormat="1" x14ac:dyDescent="0.2">
      <c r="A335" s="161" t="s">
        <v>147</v>
      </c>
      <c r="B335" s="161">
        <v>902750</v>
      </c>
      <c r="C335" s="161" t="s">
        <v>636</v>
      </c>
      <c r="D335" s="161"/>
      <c r="E335" s="161"/>
      <c r="F335" s="161"/>
    </row>
    <row r="336" spans="1:6" s="162" customFormat="1" x14ac:dyDescent="0.2">
      <c r="A336" s="161" t="s">
        <v>147</v>
      </c>
      <c r="B336" s="161">
        <v>902754</v>
      </c>
      <c r="C336" s="161" t="s">
        <v>637</v>
      </c>
      <c r="D336" s="161"/>
      <c r="E336" s="161"/>
      <c r="F336" s="161"/>
    </row>
    <row r="337" spans="1:6" s="162" customFormat="1" x14ac:dyDescent="0.2">
      <c r="A337" s="161" t="s">
        <v>147</v>
      </c>
      <c r="B337" s="161">
        <v>902780</v>
      </c>
      <c r="C337" s="161" t="s">
        <v>638</v>
      </c>
      <c r="D337" s="161"/>
      <c r="E337" s="161"/>
      <c r="F337" s="161"/>
    </row>
    <row r="338" spans="1:6" s="162" customFormat="1" x14ac:dyDescent="0.2">
      <c r="A338" s="161" t="s">
        <v>147</v>
      </c>
      <c r="B338" s="161">
        <v>902790</v>
      </c>
      <c r="C338" s="161" t="s">
        <v>639</v>
      </c>
      <c r="D338" s="161"/>
      <c r="E338" s="161"/>
      <c r="F338" s="161"/>
    </row>
    <row r="339" spans="1:6" s="162" customFormat="1" x14ac:dyDescent="0.2">
      <c r="A339" s="161" t="s">
        <v>147</v>
      </c>
      <c r="B339" s="161">
        <v>902810</v>
      </c>
      <c r="C339" s="161" t="s">
        <v>640</v>
      </c>
      <c r="D339" s="161"/>
      <c r="E339" s="161"/>
      <c r="F339" s="161"/>
    </row>
    <row r="340" spans="1:6" s="162" customFormat="1" x14ac:dyDescent="0.2">
      <c r="A340" s="161" t="s">
        <v>147</v>
      </c>
      <c r="B340" s="161">
        <v>902820</v>
      </c>
      <c r="C340" s="161" t="s">
        <v>641</v>
      </c>
      <c r="D340" s="161"/>
      <c r="E340" s="161"/>
      <c r="F340" s="161"/>
    </row>
    <row r="341" spans="1:6" s="162" customFormat="1" x14ac:dyDescent="0.2">
      <c r="A341" s="161" t="s">
        <v>147</v>
      </c>
      <c r="B341" s="161">
        <v>902830</v>
      </c>
      <c r="C341" s="161" t="s">
        <v>642</v>
      </c>
      <c r="D341" s="161"/>
      <c r="E341" s="161"/>
      <c r="F341" s="161"/>
    </row>
    <row r="342" spans="1:6" s="162" customFormat="1" x14ac:dyDescent="0.2">
      <c r="A342" s="161" t="s">
        <v>147</v>
      </c>
      <c r="B342" s="161">
        <v>902890</v>
      </c>
      <c r="C342" s="161" t="s">
        <v>643</v>
      </c>
      <c r="D342" s="161"/>
      <c r="E342" s="161"/>
      <c r="F342" s="161"/>
    </row>
    <row r="343" spans="1:6" s="162" customFormat="1" x14ac:dyDescent="0.2">
      <c r="A343" s="161" t="s">
        <v>147</v>
      </c>
      <c r="B343" s="161">
        <v>902910</v>
      </c>
      <c r="C343" s="161" t="s">
        <v>644</v>
      </c>
      <c r="D343" s="161"/>
      <c r="E343" s="161"/>
      <c r="F343" s="161"/>
    </row>
    <row r="344" spans="1:6" s="162" customFormat="1" x14ac:dyDescent="0.2">
      <c r="A344" s="161" t="s">
        <v>147</v>
      </c>
      <c r="B344" s="161">
        <v>902920</v>
      </c>
      <c r="C344" s="161" t="s">
        <v>645</v>
      </c>
      <c r="D344" s="161"/>
      <c r="E344" s="161"/>
      <c r="F344" s="161"/>
    </row>
    <row r="345" spans="1:6" s="162" customFormat="1" x14ac:dyDescent="0.2">
      <c r="A345" s="161" t="s">
        <v>147</v>
      </c>
      <c r="B345" s="161">
        <v>902990</v>
      </c>
      <c r="C345" s="161" t="s">
        <v>646</v>
      </c>
      <c r="D345" s="161"/>
      <c r="E345" s="161"/>
      <c r="F345" s="161"/>
    </row>
    <row r="346" spans="1:6" s="162" customFormat="1" x14ac:dyDescent="0.2">
      <c r="A346" s="161" t="s">
        <v>147</v>
      </c>
      <c r="B346" s="161">
        <v>903010</v>
      </c>
      <c r="C346" s="161" t="s">
        <v>647</v>
      </c>
      <c r="D346" s="161"/>
      <c r="E346" s="161"/>
      <c r="F346" s="161"/>
    </row>
    <row r="347" spans="1:6" s="162" customFormat="1" x14ac:dyDescent="0.2">
      <c r="A347" s="161" t="s">
        <v>147</v>
      </c>
      <c r="B347" s="161">
        <v>903020</v>
      </c>
      <c r="C347" s="161" t="s">
        <v>648</v>
      </c>
      <c r="D347" s="161"/>
      <c r="E347" s="161"/>
      <c r="F347" s="161"/>
    </row>
    <row r="348" spans="1:6" s="162" customFormat="1" x14ac:dyDescent="0.2">
      <c r="A348" s="161" t="s">
        <v>147</v>
      </c>
      <c r="B348" s="161">
        <v>903031</v>
      </c>
      <c r="C348" s="161" t="s">
        <v>649</v>
      </c>
      <c r="D348" s="161"/>
      <c r="E348" s="161"/>
      <c r="F348" s="161"/>
    </row>
    <row r="349" spans="1:6" s="162" customFormat="1" x14ac:dyDescent="0.2">
      <c r="A349" s="161" t="s">
        <v>147</v>
      </c>
      <c r="B349" s="161">
        <v>903032</v>
      </c>
      <c r="C349" s="161" t="s">
        <v>650</v>
      </c>
      <c r="D349" s="161"/>
      <c r="E349" s="161"/>
      <c r="F349" s="161"/>
    </row>
    <row r="350" spans="1:6" s="162" customFormat="1" x14ac:dyDescent="0.2">
      <c r="A350" s="161" t="s">
        <v>147</v>
      </c>
      <c r="B350" s="161">
        <v>903033</v>
      </c>
      <c r="C350" s="161"/>
      <c r="D350" s="161"/>
      <c r="E350" s="161"/>
      <c r="F350" s="161"/>
    </row>
    <row r="351" spans="1:6" s="162" customFormat="1" x14ac:dyDescent="0.2">
      <c r="A351" s="161" t="s">
        <v>147</v>
      </c>
      <c r="B351" s="161">
        <v>903039</v>
      </c>
      <c r="C351" s="161" t="s">
        <v>651</v>
      </c>
      <c r="D351" s="161"/>
      <c r="E351" s="161"/>
      <c r="F351" s="161"/>
    </row>
    <row r="352" spans="1:6" s="162" customFormat="1" x14ac:dyDescent="0.2">
      <c r="A352" s="161" t="s">
        <v>147</v>
      </c>
      <c r="B352" s="161">
        <v>903040</v>
      </c>
      <c r="C352" s="161" t="s">
        <v>652</v>
      </c>
      <c r="D352" s="161"/>
      <c r="E352" s="161"/>
      <c r="F352" s="161"/>
    </row>
    <row r="353" spans="1:6" s="162" customFormat="1" x14ac:dyDescent="0.2">
      <c r="A353" s="161" t="s">
        <v>147</v>
      </c>
      <c r="B353" s="161">
        <v>903082</v>
      </c>
      <c r="C353" s="161" t="s">
        <v>653</v>
      </c>
      <c r="D353" s="161"/>
      <c r="E353" s="161"/>
      <c r="F353" s="161"/>
    </row>
    <row r="354" spans="1:6" s="162" customFormat="1" x14ac:dyDescent="0.2">
      <c r="A354" s="161" t="s">
        <v>147</v>
      </c>
      <c r="B354" s="161">
        <v>903083</v>
      </c>
      <c r="C354" s="161" t="s">
        <v>654</v>
      </c>
      <c r="D354" s="161"/>
      <c r="E354" s="161"/>
      <c r="F354" s="161"/>
    </row>
    <row r="355" spans="1:6" s="162" customFormat="1" x14ac:dyDescent="0.2">
      <c r="A355" s="161" t="s">
        <v>147</v>
      </c>
      <c r="B355" s="161">
        <v>903084</v>
      </c>
      <c r="C355" s="161" t="s">
        <v>655</v>
      </c>
      <c r="D355" s="161"/>
      <c r="E355" s="161"/>
      <c r="F355" s="161"/>
    </row>
    <row r="356" spans="1:6" s="162" customFormat="1" x14ac:dyDescent="0.2">
      <c r="A356" s="161" t="s">
        <v>147</v>
      </c>
      <c r="B356" s="161">
        <v>903089</v>
      </c>
      <c r="C356" s="161"/>
      <c r="D356" s="161"/>
      <c r="E356" s="161"/>
      <c r="F356" s="161"/>
    </row>
    <row r="357" spans="1:6" s="162" customFormat="1" x14ac:dyDescent="0.2">
      <c r="A357" s="161" t="s">
        <v>147</v>
      </c>
      <c r="B357" s="161">
        <v>903090</v>
      </c>
      <c r="C357" s="161" t="s">
        <v>656</v>
      </c>
      <c r="D357" s="161"/>
      <c r="E357" s="161"/>
      <c r="F357" s="161"/>
    </row>
    <row r="358" spans="1:6" s="162" customFormat="1" x14ac:dyDescent="0.2">
      <c r="A358" s="161" t="s">
        <v>147</v>
      </c>
      <c r="B358" s="161">
        <v>903110</v>
      </c>
      <c r="C358" s="161" t="s">
        <v>657</v>
      </c>
      <c r="D358" s="161"/>
      <c r="E358" s="161"/>
      <c r="F358" s="161"/>
    </row>
    <row r="359" spans="1:6" s="162" customFormat="1" x14ac:dyDescent="0.2">
      <c r="A359" s="161" t="s">
        <v>147</v>
      </c>
      <c r="B359" s="161">
        <v>903120</v>
      </c>
      <c r="C359" s="161" t="s">
        <v>658</v>
      </c>
      <c r="D359" s="161"/>
      <c r="E359" s="161"/>
      <c r="F359" s="161"/>
    </row>
    <row r="360" spans="1:6" s="162" customFormat="1" x14ac:dyDescent="0.2">
      <c r="A360" s="161" t="s">
        <v>147</v>
      </c>
      <c r="B360" s="161">
        <v>903130</v>
      </c>
      <c r="C360" s="161" t="s">
        <v>659</v>
      </c>
      <c r="D360" s="161"/>
      <c r="E360" s="161"/>
      <c r="F360" s="161"/>
    </row>
    <row r="361" spans="1:6" s="162" customFormat="1" x14ac:dyDescent="0.2">
      <c r="A361" s="161" t="s">
        <v>147</v>
      </c>
      <c r="B361" s="161">
        <v>903141</v>
      </c>
      <c r="C361" s="161" t="s">
        <v>660</v>
      </c>
      <c r="D361" s="161"/>
      <c r="E361" s="161"/>
      <c r="F361" s="161"/>
    </row>
    <row r="362" spans="1:6" s="162" customFormat="1" x14ac:dyDescent="0.2">
      <c r="A362" s="161" t="s">
        <v>147</v>
      </c>
      <c r="B362" s="161">
        <v>903149</v>
      </c>
      <c r="C362" s="161" t="s">
        <v>661</v>
      </c>
      <c r="D362" s="161"/>
      <c r="E362" s="161"/>
      <c r="F362" s="161"/>
    </row>
    <row r="363" spans="1:6" s="162" customFormat="1" x14ac:dyDescent="0.2">
      <c r="A363" s="161" t="s">
        <v>147</v>
      </c>
      <c r="B363" s="161">
        <v>903180</v>
      </c>
      <c r="C363" s="161" t="s">
        <v>662</v>
      </c>
      <c r="D363" s="161"/>
      <c r="E363" s="161"/>
      <c r="F363" s="161"/>
    </row>
    <row r="364" spans="1:6" s="162" customFormat="1" x14ac:dyDescent="0.2">
      <c r="A364" s="161" t="s">
        <v>147</v>
      </c>
      <c r="B364" s="161">
        <v>903190</v>
      </c>
      <c r="C364" s="161" t="s">
        <v>663</v>
      </c>
      <c r="D364" s="161"/>
      <c r="E364" s="161"/>
      <c r="F364" s="161"/>
    </row>
    <row r="365" spans="1:6" s="162" customFormat="1" x14ac:dyDescent="0.2">
      <c r="A365" s="161" t="s">
        <v>147</v>
      </c>
      <c r="B365" s="161">
        <v>903210</v>
      </c>
      <c r="C365" s="161" t="s">
        <v>664</v>
      </c>
      <c r="D365" s="161"/>
      <c r="E365" s="161"/>
      <c r="F365" s="161"/>
    </row>
    <row r="366" spans="1:6" s="162" customFormat="1" x14ac:dyDescent="0.2">
      <c r="A366" s="161" t="s">
        <v>147</v>
      </c>
      <c r="B366" s="161">
        <v>903220</v>
      </c>
      <c r="C366" s="161" t="s">
        <v>665</v>
      </c>
      <c r="D366" s="161"/>
      <c r="E366" s="161"/>
      <c r="F366" s="161"/>
    </row>
    <row r="367" spans="1:6" s="162" customFormat="1" x14ac:dyDescent="0.2">
      <c r="A367" s="161" t="s">
        <v>147</v>
      </c>
      <c r="B367" s="161">
        <v>903281</v>
      </c>
      <c r="C367" s="161"/>
      <c r="D367" s="161"/>
      <c r="E367" s="161"/>
      <c r="F367" s="161"/>
    </row>
    <row r="368" spans="1:6" s="162" customFormat="1" x14ac:dyDescent="0.2">
      <c r="A368" s="161" t="s">
        <v>147</v>
      </c>
      <c r="B368" s="161">
        <v>903289</v>
      </c>
      <c r="C368" s="161"/>
      <c r="D368" s="161"/>
      <c r="E368" s="161"/>
      <c r="F368" s="161"/>
    </row>
    <row r="369" spans="1:6" s="162" customFormat="1" x14ac:dyDescent="0.2">
      <c r="A369" s="161" t="s">
        <v>147</v>
      </c>
      <c r="B369" s="161">
        <v>903290</v>
      </c>
      <c r="C369" s="161"/>
      <c r="D369" s="161"/>
      <c r="E369" s="161"/>
      <c r="F369" s="161"/>
    </row>
    <row r="370" spans="1:6" s="162" customFormat="1" x14ac:dyDescent="0.2">
      <c r="A370" s="161" t="s">
        <v>147</v>
      </c>
      <c r="B370" s="161">
        <v>903300</v>
      </c>
      <c r="C370" s="161"/>
      <c r="D370" s="161"/>
      <c r="E370" s="161"/>
      <c r="F370" s="161"/>
    </row>
    <row r="371" spans="1:6" s="162" customFormat="1" x14ac:dyDescent="0.2">
      <c r="A371" s="161" t="s">
        <v>147</v>
      </c>
      <c r="B371" s="161">
        <v>981000</v>
      </c>
      <c r="C371" s="161"/>
      <c r="D371" s="161"/>
      <c r="E371" s="161"/>
      <c r="F371" s="161"/>
    </row>
    <row r="391" s="143" customFormat="1" x14ac:dyDescent="0.2"/>
    <row r="428" s="143" customFormat="1" x14ac:dyDescent="0.2"/>
    <row r="431" s="143" customFormat="1" x14ac:dyDescent="0.2"/>
    <row r="460" s="143" customFormat="1" x14ac:dyDescent="0.2"/>
    <row r="509" s="143" customFormat="1" x14ac:dyDescent="0.2"/>
    <row r="549" s="143" customFormat="1" x14ac:dyDescent="0.2"/>
    <row r="608" s="143" customFormat="1" x14ac:dyDescent="0.2"/>
    <row r="615" s="143" customFormat="1" x14ac:dyDescent="0.2"/>
  </sheetData>
  <hyperlinks>
    <hyperlink ref="A1" location="INDICE!A1" display="INDICE"/>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4" zoomScale="55" zoomScaleNormal="55" workbookViewId="0">
      <selection activeCell="A15" sqref="A15"/>
    </sheetView>
  </sheetViews>
  <sheetFormatPr baseColWidth="10" defaultColWidth="10.85546875" defaultRowHeight="12.75" x14ac:dyDescent="0.2"/>
  <cols>
    <col min="1" max="1" width="10.85546875" style="1"/>
    <col min="2" max="2" width="16.7109375" style="1" customWidth="1"/>
    <col min="3" max="16384" width="10.85546875" style="1"/>
  </cols>
  <sheetData>
    <row r="1" spans="1:21" x14ac:dyDescent="0.2">
      <c r="A1" s="5" t="s">
        <v>75</v>
      </c>
    </row>
    <row r="2" spans="1:21" x14ac:dyDescent="0.2">
      <c r="B2" s="110"/>
      <c r="C2" s="201" t="s">
        <v>61</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734</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130</v>
      </c>
      <c r="D5" s="209"/>
      <c r="E5" s="209"/>
      <c r="F5" s="209"/>
      <c r="G5" s="209"/>
      <c r="H5" s="209"/>
      <c r="I5" s="209"/>
      <c r="J5" s="209"/>
      <c r="K5" s="209"/>
      <c r="L5" s="209"/>
      <c r="M5" s="209"/>
      <c r="N5" s="209"/>
      <c r="O5" s="209"/>
      <c r="P5" s="209"/>
      <c r="Q5" s="209"/>
      <c r="R5" s="209"/>
      <c r="S5" s="209"/>
      <c r="T5" s="209"/>
      <c r="U5" s="209"/>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41</v>
      </c>
      <c r="C9" s="24">
        <v>39.327888000000002</v>
      </c>
      <c r="D9" s="24">
        <v>111.04180599999999</v>
      </c>
      <c r="E9" s="24">
        <v>90.082659000000007</v>
      </c>
      <c r="F9" s="24">
        <v>136.51131849999999</v>
      </c>
      <c r="G9" s="24">
        <v>227.52521049999999</v>
      </c>
      <c r="H9" s="24">
        <v>539.06466699999999</v>
      </c>
      <c r="I9" s="24">
        <v>340.49780750000002</v>
      </c>
      <c r="J9" s="24">
        <v>223.5733965</v>
      </c>
      <c r="K9" s="24">
        <v>248.323993</v>
      </c>
      <c r="L9" s="22">
        <v>1557.030542</v>
      </c>
      <c r="M9" s="22">
        <v>693.98602600000004</v>
      </c>
      <c r="N9" s="24">
        <v>741.15142300000002</v>
      </c>
      <c r="O9" s="24">
        <v>577.11090200000001</v>
      </c>
      <c r="P9" s="22">
        <v>577.89667599999996</v>
      </c>
      <c r="Q9" s="22">
        <v>1183.4927909999999</v>
      </c>
      <c r="R9" s="22">
        <v>1442.117311</v>
      </c>
      <c r="S9" s="22">
        <v>1093.175201</v>
      </c>
      <c r="T9" s="22">
        <v>1162.343498</v>
      </c>
      <c r="U9" s="22">
        <f>(SUM(C9:N9)+P9+Q9+R9+S9+T9)</f>
        <v>10407.142214000001</v>
      </c>
    </row>
    <row r="10" spans="1:21" x14ac:dyDescent="0.2">
      <c r="B10" s="1" t="s">
        <v>29</v>
      </c>
      <c r="C10" s="24">
        <v>8.454898</v>
      </c>
      <c r="D10" s="24">
        <v>58.1857185</v>
      </c>
      <c r="E10" s="24">
        <v>68.681479999999993</v>
      </c>
      <c r="F10" s="24">
        <v>74.451497000000003</v>
      </c>
      <c r="G10" s="24">
        <v>133.937479</v>
      </c>
      <c r="H10" s="24">
        <v>279.60882400000003</v>
      </c>
      <c r="I10" s="24">
        <v>166.2610665</v>
      </c>
      <c r="J10" s="24">
        <v>96.920415500000004</v>
      </c>
      <c r="K10" s="24">
        <v>93.916663</v>
      </c>
      <c r="L10" s="22">
        <v>487.03996799999999</v>
      </c>
      <c r="M10" s="22">
        <v>212.516989</v>
      </c>
      <c r="N10" s="24">
        <v>208.08777900000001</v>
      </c>
      <c r="O10" s="17">
        <v>186.24007900000001</v>
      </c>
      <c r="P10" s="24">
        <v>186.29143400000001</v>
      </c>
      <c r="Q10" s="24">
        <v>179.80528100000001</v>
      </c>
      <c r="R10" s="22">
        <v>227.03375700000001</v>
      </c>
      <c r="S10" s="22">
        <v>232.90760599999999</v>
      </c>
      <c r="T10" s="22">
        <v>434.74437599999999</v>
      </c>
      <c r="U10" s="22">
        <f t="shared" ref="U10:U25" si="0">(SUM(C10:N10)+P10+Q10+R10+S10+T10)</f>
        <v>3148.8452315</v>
      </c>
    </row>
    <row r="11" spans="1:21" x14ac:dyDescent="0.2">
      <c r="B11" s="1" t="s">
        <v>32</v>
      </c>
      <c r="C11" s="24">
        <v>2.3466589999999998</v>
      </c>
      <c r="D11" s="24">
        <v>21.607838000000001</v>
      </c>
      <c r="E11" s="24">
        <v>20.166319999999999</v>
      </c>
      <c r="F11" s="24">
        <v>25.113361000000001</v>
      </c>
      <c r="G11" s="24">
        <v>45.294858499999997</v>
      </c>
      <c r="H11" s="24">
        <v>121.506691</v>
      </c>
      <c r="I11" s="24">
        <v>79.125088500000004</v>
      </c>
      <c r="J11" s="24">
        <v>65.967343</v>
      </c>
      <c r="K11" s="24">
        <v>91.5005515</v>
      </c>
      <c r="L11" s="22">
        <v>162.91688199999999</v>
      </c>
      <c r="M11" s="22">
        <v>224.12304499999999</v>
      </c>
      <c r="N11" s="24">
        <v>268.91747299999997</v>
      </c>
      <c r="O11" s="17">
        <v>0</v>
      </c>
      <c r="P11" s="24">
        <v>263.45820800000001</v>
      </c>
      <c r="Q11" s="24">
        <v>244.219154</v>
      </c>
      <c r="R11" s="22">
        <v>248.73795100000001</v>
      </c>
      <c r="S11" s="22">
        <v>229.61885100000001</v>
      </c>
      <c r="T11" s="22">
        <v>239.771693</v>
      </c>
      <c r="U11" s="22">
        <f t="shared" si="0"/>
        <v>2354.3919675000002</v>
      </c>
    </row>
    <row r="12" spans="1:21" x14ac:dyDescent="0.2">
      <c r="B12" s="1" t="s">
        <v>34</v>
      </c>
      <c r="C12" s="24">
        <v>11.670782000000001</v>
      </c>
      <c r="D12" s="24">
        <v>106.6341535</v>
      </c>
      <c r="E12" s="24">
        <v>100.7437175</v>
      </c>
      <c r="F12" s="24">
        <v>134.1263615</v>
      </c>
      <c r="G12" s="24">
        <v>243.80221549999999</v>
      </c>
      <c r="H12" s="24">
        <v>615.457493</v>
      </c>
      <c r="I12" s="24">
        <v>350.6803175</v>
      </c>
      <c r="J12" s="24">
        <v>75.513507500000003</v>
      </c>
      <c r="K12" s="24">
        <v>73.427008000000001</v>
      </c>
      <c r="L12" s="22">
        <v>1423.8898670000001</v>
      </c>
      <c r="M12" s="22">
        <v>133.65044900000001</v>
      </c>
      <c r="N12" s="24">
        <v>140.21143799999999</v>
      </c>
      <c r="O12" s="17">
        <v>165.56069900000003</v>
      </c>
      <c r="P12" s="22">
        <v>165.43448000000001</v>
      </c>
      <c r="Q12" s="22">
        <v>190.95344700000001</v>
      </c>
      <c r="R12" s="22">
        <v>256.642988</v>
      </c>
      <c r="S12" s="22">
        <v>327.73226499999998</v>
      </c>
      <c r="T12" s="22">
        <v>493.601677</v>
      </c>
      <c r="U12" s="22">
        <f t="shared" si="0"/>
        <v>4844.1721669999997</v>
      </c>
    </row>
    <row r="13" spans="1:21" x14ac:dyDescent="0.2">
      <c r="B13" s="1" t="s">
        <v>155</v>
      </c>
      <c r="C13" s="24">
        <v>1.7799999999999999E-4</v>
      </c>
      <c r="D13" s="24">
        <v>0.23665</v>
      </c>
      <c r="E13" s="24">
        <v>0.29858600000000002</v>
      </c>
      <c r="F13" s="24">
        <v>0.1388075</v>
      </c>
      <c r="G13" s="24">
        <v>0.43309199999999998</v>
      </c>
      <c r="H13" s="24">
        <v>1.54731</v>
      </c>
      <c r="I13" s="24">
        <v>1.0461800000000001</v>
      </c>
      <c r="J13" s="24">
        <v>32.749304500000001</v>
      </c>
      <c r="K13" s="24">
        <v>63.356289500000003</v>
      </c>
      <c r="L13" s="22">
        <v>203.26606699999999</v>
      </c>
      <c r="M13" s="22">
        <v>138.17257799999999</v>
      </c>
      <c r="N13" s="24">
        <v>89.080484999999996</v>
      </c>
      <c r="O13" s="17">
        <v>16.127496999999998</v>
      </c>
      <c r="P13" s="24">
        <v>16.127497000000002</v>
      </c>
      <c r="Q13" s="24">
        <v>1.3059069999999999</v>
      </c>
      <c r="R13" s="22">
        <v>1.722925</v>
      </c>
      <c r="S13" s="22">
        <v>6.7956960000000004</v>
      </c>
      <c r="T13" s="22">
        <v>10.393051</v>
      </c>
      <c r="U13" s="22">
        <f t="shared" si="0"/>
        <v>566.67060350000008</v>
      </c>
    </row>
    <row r="14" spans="1:21" x14ac:dyDescent="0.2">
      <c r="B14" s="1" t="s">
        <v>44</v>
      </c>
      <c r="C14" s="24">
        <v>0</v>
      </c>
      <c r="D14" s="24">
        <v>0.96316849999999998</v>
      </c>
      <c r="E14" s="24">
        <v>2.2502854999999999</v>
      </c>
      <c r="F14" s="24">
        <v>3.0632760000000001</v>
      </c>
      <c r="G14" s="24">
        <v>8.0443254999999994</v>
      </c>
      <c r="H14" s="24">
        <v>12.471181</v>
      </c>
      <c r="I14" s="24">
        <v>11.875636999999999</v>
      </c>
      <c r="J14" s="24">
        <v>2.0068589999999999</v>
      </c>
      <c r="K14" s="24">
        <v>2.3260895000000001</v>
      </c>
      <c r="L14" s="22">
        <v>32.084085000000002</v>
      </c>
      <c r="M14" s="22">
        <v>5.5543500000000003</v>
      </c>
      <c r="N14" s="24">
        <v>9.9517559999999996</v>
      </c>
      <c r="O14" s="17">
        <v>12.695705999999998</v>
      </c>
      <c r="P14" s="24">
        <v>12.695705999999999</v>
      </c>
      <c r="Q14" s="24">
        <v>13.114423</v>
      </c>
      <c r="R14" s="22">
        <v>13.026787000000001</v>
      </c>
      <c r="S14" s="22">
        <v>19.731662</v>
      </c>
      <c r="T14" s="22">
        <v>27.898382999999999</v>
      </c>
      <c r="U14" s="22">
        <f t="shared" si="0"/>
        <v>177.057974</v>
      </c>
    </row>
    <row r="15" spans="1:21" x14ac:dyDescent="0.2">
      <c r="B15" s="1" t="s">
        <v>792</v>
      </c>
      <c r="C15" s="24">
        <v>0.19769900000000001</v>
      </c>
      <c r="D15" s="24">
        <v>6.602481</v>
      </c>
      <c r="E15" s="24">
        <v>7.2327260000000004</v>
      </c>
      <c r="F15" s="24">
        <v>10.50188</v>
      </c>
      <c r="G15" s="24">
        <v>48.732886000000001</v>
      </c>
      <c r="H15" s="24">
        <v>42.558185999999999</v>
      </c>
      <c r="I15" s="24">
        <v>67.835341</v>
      </c>
      <c r="J15" s="24">
        <v>9.3388290000000005</v>
      </c>
      <c r="K15" s="24">
        <v>16.369541000000002</v>
      </c>
      <c r="L15" s="22">
        <v>15.709288000000001</v>
      </c>
      <c r="M15" s="22">
        <v>21.460253000000002</v>
      </c>
      <c r="N15" s="24">
        <v>29.358008000000002</v>
      </c>
      <c r="O15" s="177" t="s">
        <v>28</v>
      </c>
      <c r="P15" s="24">
        <v>40.167641000000003</v>
      </c>
      <c r="Q15" s="24">
        <v>43.049373000000003</v>
      </c>
      <c r="R15" s="22">
        <v>34.361752000000003</v>
      </c>
      <c r="S15" s="22">
        <v>60.111778999999999</v>
      </c>
      <c r="T15" s="22">
        <v>53.331600999999999</v>
      </c>
      <c r="U15" s="22">
        <f t="shared" si="0"/>
        <v>506.91926400000006</v>
      </c>
    </row>
    <row r="16" spans="1:21" x14ac:dyDescent="0.2">
      <c r="B16" s="1" t="s">
        <v>793</v>
      </c>
      <c r="C16" s="24">
        <v>0</v>
      </c>
      <c r="D16" s="24">
        <v>3.1539999999999999E-2</v>
      </c>
      <c r="E16" s="24">
        <v>9.1269999999999997E-3</v>
      </c>
      <c r="F16" s="24">
        <v>1.6199999999999999E-3</v>
      </c>
      <c r="G16" s="24">
        <v>0.48072900000000002</v>
      </c>
      <c r="H16" s="24">
        <v>0.49586200000000002</v>
      </c>
      <c r="I16" s="24">
        <v>0.16659399999999999</v>
      </c>
      <c r="J16" s="24">
        <v>6.1599999999999997E-3</v>
      </c>
      <c r="K16" s="24">
        <v>1.8699999999999999E-3</v>
      </c>
      <c r="L16" s="22">
        <v>2.3904999999999999E-2</v>
      </c>
      <c r="M16" s="22">
        <v>4.6959999999999997E-3</v>
      </c>
      <c r="N16" s="24">
        <v>6.6658999999999996E-2</v>
      </c>
      <c r="O16" s="177" t="s">
        <v>28</v>
      </c>
      <c r="P16" s="24">
        <v>3.5239999999999998E-3</v>
      </c>
      <c r="Q16" s="24">
        <v>1.3937E-2</v>
      </c>
      <c r="R16" s="22">
        <v>1.5894999999999999E-2</v>
      </c>
      <c r="S16" s="22">
        <v>7.0530000000000002E-3</v>
      </c>
      <c r="T16" s="22">
        <v>4.2259999999999999E-2</v>
      </c>
      <c r="U16" s="22">
        <f t="shared" si="0"/>
        <v>1.3714310000000001</v>
      </c>
    </row>
    <row r="17" spans="1:21" x14ac:dyDescent="0.2">
      <c r="B17" s="1" t="s">
        <v>794</v>
      </c>
      <c r="C17" s="24">
        <v>0</v>
      </c>
      <c r="D17" s="24">
        <v>0</v>
      </c>
      <c r="E17" s="24">
        <v>2.3317999999999998E-2</v>
      </c>
      <c r="F17" s="24">
        <v>1.8839000000000002E-2</v>
      </c>
      <c r="G17" s="24">
        <v>3.7491999999999998E-2</v>
      </c>
      <c r="H17" s="24">
        <v>3.4361999999999997E-2</v>
      </c>
      <c r="I17" s="24">
        <v>0.21142900000000001</v>
      </c>
      <c r="J17" s="24">
        <v>4.751E-3</v>
      </c>
      <c r="K17" s="24">
        <v>2.4250000000000001E-3</v>
      </c>
      <c r="L17" s="22">
        <v>0</v>
      </c>
      <c r="M17" s="22">
        <v>3.4099999999999999E-4</v>
      </c>
      <c r="N17" s="24">
        <v>3.9800000000000002E-4</v>
      </c>
      <c r="O17" s="177" t="s">
        <v>28</v>
      </c>
      <c r="P17" s="24">
        <v>7.796E-3</v>
      </c>
      <c r="Q17" s="24">
        <v>1.753E-2</v>
      </c>
      <c r="R17" s="22">
        <v>1.454E-3</v>
      </c>
      <c r="S17" s="22">
        <v>0.102575</v>
      </c>
      <c r="T17" s="22">
        <v>4.803E-3</v>
      </c>
      <c r="U17" s="22">
        <f t="shared" si="0"/>
        <v>0.46751300000000007</v>
      </c>
    </row>
    <row r="18" spans="1:21" x14ac:dyDescent="0.2">
      <c r="B18" s="1" t="s">
        <v>795</v>
      </c>
      <c r="C18" s="24">
        <v>3.3E-3</v>
      </c>
      <c r="D18" s="24">
        <v>0</v>
      </c>
      <c r="E18" s="24">
        <v>5.8609999999999999E-3</v>
      </c>
      <c r="F18" s="24">
        <v>1.6180000000000001E-3</v>
      </c>
      <c r="G18" s="24">
        <v>1.9724999999999999E-2</v>
      </c>
      <c r="H18" s="24">
        <v>7.9987000000000003E-2</v>
      </c>
      <c r="I18" s="24">
        <v>0.21756700000000001</v>
      </c>
      <c r="J18" s="24">
        <v>0</v>
      </c>
      <c r="K18" s="24">
        <v>0</v>
      </c>
      <c r="L18" s="22">
        <v>1.65E-3</v>
      </c>
      <c r="M18" s="22">
        <v>5.6389999999999999E-3</v>
      </c>
      <c r="N18" s="24">
        <v>4.2729999999999999E-3</v>
      </c>
      <c r="O18" s="177" t="s">
        <v>28</v>
      </c>
      <c r="P18" s="24">
        <v>9.3349999999999995E-3</v>
      </c>
      <c r="Q18" s="24">
        <v>7.8142000000000003E-2</v>
      </c>
      <c r="R18" s="22">
        <v>0.37661299999999998</v>
      </c>
      <c r="S18" s="22">
        <v>6.2599000000000002E-2</v>
      </c>
      <c r="T18" s="22">
        <v>8.2848000000000005E-2</v>
      </c>
      <c r="U18" s="22">
        <f t="shared" si="0"/>
        <v>0.94915699999999992</v>
      </c>
    </row>
    <row r="19" spans="1:21" x14ac:dyDescent="0.2">
      <c r="B19" s="1" t="s">
        <v>796</v>
      </c>
      <c r="C19" s="24">
        <v>0</v>
      </c>
      <c r="D19" s="24">
        <v>1.2999999999999999E-4</v>
      </c>
      <c r="E19" s="24">
        <v>0</v>
      </c>
      <c r="F19" s="24">
        <v>4.8849999999999996E-3</v>
      </c>
      <c r="G19" s="24">
        <v>0.15281600000000001</v>
      </c>
      <c r="H19" s="24">
        <v>5.8953999999999999E-2</v>
      </c>
      <c r="I19" s="24">
        <v>4.6558000000000002E-2</v>
      </c>
      <c r="J19" s="24">
        <v>2.2800000000000001E-2</v>
      </c>
      <c r="K19" s="24">
        <v>3.9425000000000002E-2</v>
      </c>
      <c r="L19" s="22">
        <v>3.5424999999999998E-2</v>
      </c>
      <c r="M19" s="22">
        <v>7.6140000000000001E-3</v>
      </c>
      <c r="N19" s="24">
        <v>2.232E-3</v>
      </c>
      <c r="O19" s="177" t="s">
        <v>28</v>
      </c>
      <c r="P19" s="24">
        <v>0.30180899999999999</v>
      </c>
      <c r="Q19" s="24">
        <v>4.5370000000000002E-3</v>
      </c>
      <c r="R19" s="22">
        <v>4.1900000000000001E-3</v>
      </c>
      <c r="S19" s="22">
        <v>1.9064000000000001E-2</v>
      </c>
      <c r="T19" s="22">
        <v>1.6778999999999999E-2</v>
      </c>
      <c r="U19" s="22">
        <f t="shared" si="0"/>
        <v>0.71721799999999991</v>
      </c>
    </row>
    <row r="20" spans="1:21" x14ac:dyDescent="0.2">
      <c r="B20" s="1" t="s">
        <v>797</v>
      </c>
      <c r="C20" s="24">
        <v>0</v>
      </c>
      <c r="D20" s="24">
        <v>0</v>
      </c>
      <c r="E20" s="24">
        <v>0</v>
      </c>
      <c r="F20" s="24">
        <v>0</v>
      </c>
      <c r="G20" s="24">
        <v>2.4653999999999999E-2</v>
      </c>
      <c r="H20" s="24">
        <v>1.7100000000000001E-2</v>
      </c>
      <c r="I20" s="24">
        <v>5.1281E-2</v>
      </c>
      <c r="J20" s="24">
        <v>0</v>
      </c>
      <c r="K20" s="24">
        <v>0</v>
      </c>
      <c r="L20" s="22">
        <v>0</v>
      </c>
      <c r="M20" s="22">
        <v>8.5000000000000006E-5</v>
      </c>
      <c r="N20" s="24">
        <v>0</v>
      </c>
      <c r="O20" s="177" t="s">
        <v>28</v>
      </c>
      <c r="P20" s="24">
        <v>3.14E-3</v>
      </c>
      <c r="Q20" s="24">
        <v>2.3349999999999998E-3</v>
      </c>
      <c r="R20" s="22">
        <v>1.3999999999999999E-4</v>
      </c>
      <c r="S20" s="22">
        <v>2.189E-3</v>
      </c>
      <c r="T20" s="22">
        <v>4.3239999999999997E-3</v>
      </c>
      <c r="U20" s="22">
        <f t="shared" si="0"/>
        <v>0.10524800000000001</v>
      </c>
    </row>
    <row r="21" spans="1:21" x14ac:dyDescent="0.2">
      <c r="B21" s="1" t="s">
        <v>798</v>
      </c>
      <c r="C21" s="24">
        <v>0</v>
      </c>
      <c r="D21" s="24">
        <v>0.58435999999999999</v>
      </c>
      <c r="E21" s="24">
        <v>5.6871999999999999E-2</v>
      </c>
      <c r="F21" s="24">
        <v>0.47175</v>
      </c>
      <c r="G21" s="24">
        <v>0.79824300000000004</v>
      </c>
      <c r="H21" s="24">
        <v>1.1676089999999999</v>
      </c>
      <c r="I21" s="24">
        <v>1.1397280000000001</v>
      </c>
      <c r="J21" s="24">
        <v>2.4689999999999998E-3</v>
      </c>
      <c r="K21" s="24">
        <v>3.8010000000000001E-3</v>
      </c>
      <c r="L21" s="22">
        <v>1.7954000000000001E-2</v>
      </c>
      <c r="M21" s="22">
        <v>4.3790000000000001E-3</v>
      </c>
      <c r="N21" s="24">
        <v>5.8814999999999999E-2</v>
      </c>
      <c r="O21" s="177" t="s">
        <v>28</v>
      </c>
      <c r="P21" s="24">
        <v>0.13911999999999999</v>
      </c>
      <c r="Q21" s="24">
        <v>0.33259100000000003</v>
      </c>
      <c r="R21" s="22">
        <v>4.1127999999999998E-2</v>
      </c>
      <c r="S21" s="22">
        <v>2.5614000000000001E-2</v>
      </c>
      <c r="T21" s="22">
        <v>0.272401</v>
      </c>
      <c r="U21" s="22">
        <f t="shared" si="0"/>
        <v>5.1168339999999999</v>
      </c>
    </row>
    <row r="22" spans="1:21" x14ac:dyDescent="0.2">
      <c r="B22" s="1" t="s">
        <v>799</v>
      </c>
      <c r="C22" s="24">
        <v>3.3E-3</v>
      </c>
      <c r="D22" s="24">
        <v>0.61602999999999997</v>
      </c>
      <c r="E22" s="24">
        <v>9.5177999999999999E-2</v>
      </c>
      <c r="F22" s="24">
        <v>0.49871199999999999</v>
      </c>
      <c r="G22" s="24">
        <v>1.5136590000000001</v>
      </c>
      <c r="H22" s="24">
        <v>1.8538739999999998</v>
      </c>
      <c r="I22" s="24">
        <v>1.8331570000000001</v>
      </c>
      <c r="J22" s="24">
        <v>3.6180000000000004E-2</v>
      </c>
      <c r="K22" s="24">
        <v>4.7521000000000001E-2</v>
      </c>
      <c r="L22" s="22">
        <v>7.893399999999999E-2</v>
      </c>
      <c r="M22" s="22">
        <v>2.2754000000000003E-2</v>
      </c>
      <c r="N22" s="24">
        <v>0.13237699999999999</v>
      </c>
      <c r="O22" s="177" t="s">
        <v>28</v>
      </c>
      <c r="P22" s="24">
        <v>0.46472399999999991</v>
      </c>
      <c r="Q22" s="24">
        <v>0.44907200000000003</v>
      </c>
      <c r="R22" s="22">
        <v>0.43941999999999998</v>
      </c>
      <c r="S22" s="22">
        <v>0.21909400000000001</v>
      </c>
      <c r="T22" s="22">
        <v>0.42341499999999999</v>
      </c>
      <c r="U22" s="22">
        <f t="shared" si="0"/>
        <v>8.7274009999999986</v>
      </c>
    </row>
    <row r="23" spans="1:21" x14ac:dyDescent="0.2">
      <c r="B23" s="35" t="s">
        <v>79</v>
      </c>
      <c r="C23" s="24">
        <f t="shared" ref="C23:K23" si="1">SUM(C9:C14)</f>
        <v>61.800405000000005</v>
      </c>
      <c r="D23" s="24">
        <f t="shared" si="1"/>
        <v>298.66933449999999</v>
      </c>
      <c r="E23" s="24">
        <f t="shared" si="1"/>
        <v>282.22304800000001</v>
      </c>
      <c r="F23" s="24">
        <f t="shared" si="1"/>
        <v>373.40462149999996</v>
      </c>
      <c r="G23" s="24">
        <f t="shared" si="1"/>
        <v>659.03718099999992</v>
      </c>
      <c r="H23" s="24">
        <f t="shared" si="1"/>
        <v>1569.6561659999998</v>
      </c>
      <c r="I23" s="24">
        <f t="shared" si="1"/>
        <v>949.48609700000009</v>
      </c>
      <c r="J23" s="24">
        <f t="shared" si="1"/>
        <v>496.73082599999998</v>
      </c>
      <c r="K23" s="24">
        <f t="shared" si="1"/>
        <v>572.85059449999994</v>
      </c>
      <c r="L23" s="24">
        <f t="shared" ref="L23:Q23" si="2">SUM(L9:L14)</f>
        <v>3866.2274109999998</v>
      </c>
      <c r="M23" s="24">
        <f t="shared" si="2"/>
        <v>1408.0034370000001</v>
      </c>
      <c r="N23" s="24">
        <f t="shared" si="2"/>
        <v>1457.4003539999999</v>
      </c>
      <c r="O23" s="17">
        <f t="shared" si="2"/>
        <v>957.73488299999997</v>
      </c>
      <c r="P23" s="22">
        <f t="shared" si="2"/>
        <v>1221.9040009999999</v>
      </c>
      <c r="Q23" s="22">
        <f t="shared" si="2"/>
        <v>1812.891003</v>
      </c>
      <c r="R23" s="22">
        <f t="shared" ref="R23:T23" si="3">SUM(R9:R14)</f>
        <v>2189.2817189999996</v>
      </c>
      <c r="S23" s="22">
        <f t="shared" si="3"/>
        <v>1909.9612809999999</v>
      </c>
      <c r="T23" s="22">
        <f t="shared" si="3"/>
        <v>2368.7526779999998</v>
      </c>
      <c r="U23" s="22">
        <f t="shared" si="0"/>
        <v>21498.280157499998</v>
      </c>
    </row>
    <row r="24" spans="1:21" x14ac:dyDescent="0.2">
      <c r="B24" s="35" t="s">
        <v>80</v>
      </c>
      <c r="C24" s="24">
        <f>+C25-C23</f>
        <v>12.659067999999998</v>
      </c>
      <c r="D24" s="24">
        <f t="shared" ref="D24:K24" si="4">+D25-D23</f>
        <v>120.748086</v>
      </c>
      <c r="E24" s="24">
        <f t="shared" si="4"/>
        <v>99.034123000000022</v>
      </c>
      <c r="F24" s="24">
        <f t="shared" si="4"/>
        <v>124.37758000000002</v>
      </c>
      <c r="G24" s="24">
        <f t="shared" si="4"/>
        <v>314.46189000000004</v>
      </c>
      <c r="H24" s="24">
        <f t="shared" si="4"/>
        <v>720.81019800000013</v>
      </c>
      <c r="I24" s="24">
        <f t="shared" si="4"/>
        <v>500.92129399999988</v>
      </c>
      <c r="J24" s="24">
        <f t="shared" si="4"/>
        <v>209.08458250000001</v>
      </c>
      <c r="K24" s="24">
        <f t="shared" si="4"/>
        <v>248.3153860000001</v>
      </c>
      <c r="L24" s="24">
        <f t="shared" ref="L24:Q24" si="5">+L25-L23</f>
        <v>1943.4540340000003</v>
      </c>
      <c r="M24" s="24">
        <f t="shared" si="5"/>
        <v>673.8811530000005</v>
      </c>
      <c r="N24" s="24">
        <f t="shared" si="5"/>
        <v>605.6310739999999</v>
      </c>
      <c r="O24" s="17">
        <f t="shared" si="5"/>
        <v>990.23267500000009</v>
      </c>
      <c r="P24" s="24">
        <f t="shared" si="5"/>
        <v>725.75991299999987</v>
      </c>
      <c r="Q24" s="24">
        <f t="shared" si="5"/>
        <v>642.08338299999991</v>
      </c>
      <c r="R24" s="24">
        <f t="shared" ref="R24:T24" si="6">+R25-R23</f>
        <v>777.83527599999934</v>
      </c>
      <c r="S24" s="24">
        <f t="shared" si="6"/>
        <v>823.18287499999997</v>
      </c>
      <c r="T24" s="24">
        <f t="shared" si="6"/>
        <v>846.22511200000008</v>
      </c>
      <c r="U24" s="22">
        <f t="shared" si="0"/>
        <v>9388.4650275000004</v>
      </c>
    </row>
    <row r="25" spans="1:21" x14ac:dyDescent="0.2">
      <c r="B25" s="35" t="s">
        <v>81</v>
      </c>
      <c r="C25" s="24">
        <v>74.459473000000003</v>
      </c>
      <c r="D25" s="24">
        <v>419.41742049999999</v>
      </c>
      <c r="E25" s="24">
        <v>381.25717100000003</v>
      </c>
      <c r="F25" s="24">
        <v>497.78220149999999</v>
      </c>
      <c r="G25" s="24">
        <v>973.49907099999996</v>
      </c>
      <c r="H25" s="24">
        <v>2290.4663639999999</v>
      </c>
      <c r="I25" s="24">
        <v>1450.407391</v>
      </c>
      <c r="J25" s="24">
        <v>705.81540849999999</v>
      </c>
      <c r="K25" s="24">
        <v>821.16598050000005</v>
      </c>
      <c r="L25" s="22">
        <v>5809.6814450000002</v>
      </c>
      <c r="M25" s="24">
        <v>2081.8845900000006</v>
      </c>
      <c r="N25" s="24">
        <v>2063.0314279999998</v>
      </c>
      <c r="O25" s="24">
        <v>1947.9675580000001</v>
      </c>
      <c r="P25" s="24">
        <v>1947.6639139999997</v>
      </c>
      <c r="Q25" s="24">
        <v>2454.9743859999999</v>
      </c>
      <c r="R25" s="24">
        <v>2967.116994999999</v>
      </c>
      <c r="S25" s="24">
        <v>2733.1441559999998</v>
      </c>
      <c r="T25" s="24">
        <v>3214.9777899999999</v>
      </c>
      <c r="U25" s="22">
        <f t="shared" si="0"/>
        <v>30886.745184999996</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41</v>
      </c>
      <c r="C28" s="37">
        <f>IFERROR(C9/C$25*100,"--")</f>
        <v>52.817843607354028</v>
      </c>
      <c r="D28" s="37">
        <f t="shared" ref="D28:U28" si="7">IFERROR(D9/D$25*100,"--")</f>
        <v>26.475248898251238</v>
      </c>
      <c r="E28" s="37">
        <f t="shared" si="7"/>
        <v>23.627794006791284</v>
      </c>
      <c r="F28" s="37">
        <f t="shared" si="7"/>
        <v>27.423905091150591</v>
      </c>
      <c r="G28" s="37">
        <f t="shared" si="7"/>
        <v>23.371898061112788</v>
      </c>
      <c r="H28" s="37">
        <f t="shared" si="7"/>
        <v>23.535148800814262</v>
      </c>
      <c r="I28" s="37">
        <f t="shared" si="7"/>
        <v>23.476011609761578</v>
      </c>
      <c r="J28" s="37">
        <f t="shared" si="7"/>
        <v>31.675901915366023</v>
      </c>
      <c r="K28" s="37">
        <f t="shared" si="7"/>
        <v>30.240414105903156</v>
      </c>
      <c r="L28" s="37">
        <f t="shared" si="7"/>
        <v>26.800618187767089</v>
      </c>
      <c r="M28" s="37">
        <f t="shared" si="7"/>
        <v>33.334509959555433</v>
      </c>
      <c r="N28" s="37">
        <f t="shared" si="7"/>
        <v>35.925357846754046</v>
      </c>
      <c r="O28" s="37">
        <f t="shared" si="7"/>
        <v>29.626309721119082</v>
      </c>
      <c r="P28" s="37">
        <f t="shared" si="7"/>
        <v>29.671272946324152</v>
      </c>
      <c r="Q28" s="37">
        <f t="shared" si="7"/>
        <v>48.20794863478465</v>
      </c>
      <c r="R28" s="37">
        <f t="shared" si="7"/>
        <v>48.603318083856024</v>
      </c>
      <c r="S28" s="37">
        <f t="shared" si="7"/>
        <v>39.996982910695763</v>
      </c>
      <c r="T28" s="37">
        <f t="shared" si="7"/>
        <v>36.154013306574043</v>
      </c>
      <c r="U28" s="37">
        <f t="shared" si="7"/>
        <v>33.694525440169016</v>
      </c>
    </row>
    <row r="29" spans="1:21" x14ac:dyDescent="0.2">
      <c r="B29" s="1" t="s">
        <v>29</v>
      </c>
      <c r="C29" s="37">
        <f t="shared" ref="C29:U29" si="8">IFERROR(C10/C$25*100,"--")</f>
        <v>11.355033361571065</v>
      </c>
      <c r="D29" s="37">
        <f t="shared" si="8"/>
        <v>13.872985635798122</v>
      </c>
      <c r="E29" s="37">
        <f t="shared" si="8"/>
        <v>18.014475588709644</v>
      </c>
      <c r="F29" s="37">
        <f t="shared" si="8"/>
        <v>14.956641032092024</v>
      </c>
      <c r="G29" s="37">
        <f t="shared" si="8"/>
        <v>13.758357145879598</v>
      </c>
      <c r="H29" s="37">
        <f t="shared" si="8"/>
        <v>12.207506226448128</v>
      </c>
      <c r="I29" s="37">
        <f t="shared" si="8"/>
        <v>11.463059794901445</v>
      </c>
      <c r="J29" s="37">
        <f t="shared" si="8"/>
        <v>13.731694481702435</v>
      </c>
      <c r="K29" s="37">
        <f t="shared" si="8"/>
        <v>11.436989016862956</v>
      </c>
      <c r="L29" s="37">
        <f t="shared" si="8"/>
        <v>8.3832473881879075</v>
      </c>
      <c r="M29" s="37">
        <f t="shared" si="8"/>
        <v>10.20791402274609</v>
      </c>
      <c r="N29" s="37">
        <f t="shared" si="8"/>
        <v>10.08650552656535</v>
      </c>
      <c r="O29" s="37">
        <f t="shared" si="8"/>
        <v>9.5607382286805009</v>
      </c>
      <c r="P29" s="37">
        <f t="shared" si="8"/>
        <v>9.5648655120074295</v>
      </c>
      <c r="Q29" s="37">
        <f t="shared" si="8"/>
        <v>7.3241204480737911</v>
      </c>
      <c r="R29" s="37">
        <f t="shared" si="8"/>
        <v>7.6516617774959048</v>
      </c>
      <c r="S29" s="37">
        <f t="shared" si="8"/>
        <v>8.5215997659217493</v>
      </c>
      <c r="T29" s="37">
        <f t="shared" si="8"/>
        <v>13.522469030804722</v>
      </c>
      <c r="U29" s="37">
        <f t="shared" si="8"/>
        <v>10.194810792265745</v>
      </c>
    </row>
    <row r="30" spans="1:21" x14ac:dyDescent="0.2">
      <c r="B30" s="1" t="s">
        <v>32</v>
      </c>
      <c r="C30" s="37">
        <f t="shared" ref="C30:U30" si="9">IFERROR(C11/C$25*100,"--")</f>
        <v>3.1515922762440174</v>
      </c>
      <c r="D30" s="37">
        <f t="shared" si="9"/>
        <v>5.1518694607965143</v>
      </c>
      <c r="E30" s="37">
        <f t="shared" si="9"/>
        <v>5.2894270675895028</v>
      </c>
      <c r="F30" s="37">
        <f t="shared" si="9"/>
        <v>5.0450500086833658</v>
      </c>
      <c r="G30" s="37">
        <f t="shared" si="9"/>
        <v>4.6527890831443841</v>
      </c>
      <c r="H30" s="37">
        <f t="shared" si="9"/>
        <v>5.3048886859794111</v>
      </c>
      <c r="I30" s="37">
        <f t="shared" si="9"/>
        <v>5.4553699182025204</v>
      </c>
      <c r="J30" s="37">
        <f t="shared" si="9"/>
        <v>9.3462599718804515</v>
      </c>
      <c r="K30" s="37">
        <f t="shared" si="9"/>
        <v>11.14275964577663</v>
      </c>
      <c r="L30" s="37">
        <f t="shared" si="9"/>
        <v>2.804230895313744</v>
      </c>
      <c r="M30" s="37">
        <f t="shared" si="9"/>
        <v>10.765392379411384</v>
      </c>
      <c r="N30" s="37">
        <f t="shared" si="9"/>
        <v>13.035064291807775</v>
      </c>
      <c r="O30" s="37">
        <f t="shared" si="9"/>
        <v>0</v>
      </c>
      <c r="P30" s="37">
        <f t="shared" si="9"/>
        <v>13.526882441382032</v>
      </c>
      <c r="Q30" s="37">
        <f t="shared" si="9"/>
        <v>9.9479308375969353</v>
      </c>
      <c r="R30" s="37">
        <f t="shared" si="9"/>
        <v>8.3831527849814389</v>
      </c>
      <c r="S30" s="37">
        <f t="shared" si="9"/>
        <v>8.4012711329522727</v>
      </c>
      <c r="T30" s="37">
        <f t="shared" si="9"/>
        <v>7.4579579910566043</v>
      </c>
      <c r="U30" s="37">
        <f t="shared" si="9"/>
        <v>7.6226612852797446</v>
      </c>
    </row>
    <row r="31" spans="1:21" x14ac:dyDescent="0.2">
      <c r="B31" s="1" t="s">
        <v>34</v>
      </c>
      <c r="C31" s="37">
        <f t="shared" ref="C31:U31" si="10">IFERROR(C12/C$25*100,"--")</f>
        <v>15.674005643311498</v>
      </c>
      <c r="D31" s="37">
        <f t="shared" si="10"/>
        <v>25.424350131398509</v>
      </c>
      <c r="E31" s="37">
        <f t="shared" si="10"/>
        <v>26.424084623971574</v>
      </c>
      <c r="F31" s="37">
        <f t="shared" si="10"/>
        <v>26.944788523138868</v>
      </c>
      <c r="G31" s="37">
        <f t="shared" si="10"/>
        <v>25.043908388074875</v>
      </c>
      <c r="H31" s="37">
        <f t="shared" si="10"/>
        <v>26.870400835102593</v>
      </c>
      <c r="I31" s="37">
        <f t="shared" si="10"/>
        <v>24.178056432697812</v>
      </c>
      <c r="J31" s="37">
        <f t="shared" si="10"/>
        <v>10.698761544534912</v>
      </c>
      <c r="K31" s="37">
        <f t="shared" si="10"/>
        <v>8.9417985819737691</v>
      </c>
      <c r="L31" s="37">
        <f t="shared" si="10"/>
        <v>24.508914653581321</v>
      </c>
      <c r="M31" s="37">
        <f t="shared" si="10"/>
        <v>6.4196857809490764</v>
      </c>
      <c r="N31" s="37">
        <f t="shared" si="10"/>
        <v>6.7963791582141626</v>
      </c>
      <c r="O31" s="37">
        <f t="shared" si="10"/>
        <v>8.4991507338029315</v>
      </c>
      <c r="P31" s="37">
        <f t="shared" si="10"/>
        <v>8.4939952324854762</v>
      </c>
      <c r="Q31" s="37">
        <f t="shared" si="10"/>
        <v>7.7782256340005667</v>
      </c>
      <c r="R31" s="37">
        <f t="shared" si="10"/>
        <v>8.6495742645968736</v>
      </c>
      <c r="S31" s="37">
        <f t="shared" si="10"/>
        <v>11.99103473121013</v>
      </c>
      <c r="T31" s="37">
        <f t="shared" si="10"/>
        <v>15.353190884718368</v>
      </c>
      <c r="U31" s="37">
        <f t="shared" si="10"/>
        <v>15.683660217304313</v>
      </c>
    </row>
    <row r="32" spans="1:21" x14ac:dyDescent="0.2">
      <c r="B32" s="1" t="s">
        <v>155</v>
      </c>
      <c r="C32" s="37">
        <f t="shared" ref="C32:U32" si="11">IFERROR(C13/C$25*100,"--")</f>
        <v>2.3905621787035747E-4</v>
      </c>
      <c r="D32" s="37">
        <f t="shared" si="11"/>
        <v>5.6423502800117958E-2</v>
      </c>
      <c r="E32" s="37">
        <f t="shared" si="11"/>
        <v>7.8316166281368116E-2</v>
      </c>
      <c r="F32" s="37">
        <f t="shared" si="11"/>
        <v>2.7885187453814578E-2</v>
      </c>
      <c r="G32" s="37">
        <f t="shared" si="11"/>
        <v>4.4488178047783669E-2</v>
      </c>
      <c r="H32" s="37">
        <f t="shared" si="11"/>
        <v>6.7554364662130453E-2</v>
      </c>
      <c r="I32" s="37">
        <f t="shared" si="11"/>
        <v>7.2130079210276171E-2</v>
      </c>
      <c r="J32" s="37">
        <f t="shared" si="11"/>
        <v>4.6399248451658028</v>
      </c>
      <c r="K32" s="37">
        <f t="shared" si="11"/>
        <v>7.7154060207685378</v>
      </c>
      <c r="L32" s="37">
        <f t="shared" si="11"/>
        <v>3.4987472019647026</v>
      </c>
      <c r="M32" s="37">
        <f t="shared" si="11"/>
        <v>6.6368990223420576</v>
      </c>
      <c r="N32" s="37">
        <f t="shared" si="11"/>
        <v>4.3179412485421436</v>
      </c>
      <c r="O32" s="37">
        <f t="shared" si="11"/>
        <v>0.82791404475741259</v>
      </c>
      <c r="P32" s="37">
        <f t="shared" si="11"/>
        <v>0.82804311791546614</v>
      </c>
      <c r="Q32" s="37">
        <f t="shared" si="11"/>
        <v>5.3194322818486628E-2</v>
      </c>
      <c r="R32" s="37">
        <f t="shared" si="11"/>
        <v>5.8067309206322699E-2</v>
      </c>
      <c r="S32" s="37">
        <f t="shared" si="11"/>
        <v>0.24864023308399547</v>
      </c>
      <c r="T32" s="37">
        <f t="shared" si="11"/>
        <v>0.3232697604421087</v>
      </c>
      <c r="U32" s="37">
        <f t="shared" si="11"/>
        <v>1.8346724464033233</v>
      </c>
    </row>
    <row r="33" spans="1:21" x14ac:dyDescent="0.2">
      <c r="B33" s="1" t="s">
        <v>44</v>
      </c>
      <c r="C33" s="37">
        <f t="shared" ref="C33:U33" si="12">IFERROR(C14/C$25*100,"--")</f>
        <v>0</v>
      </c>
      <c r="D33" s="37">
        <f t="shared" si="12"/>
        <v>0.22964437167435203</v>
      </c>
      <c r="E33" s="37">
        <f t="shared" si="12"/>
        <v>0.59022771797254925</v>
      </c>
      <c r="F33" s="37">
        <f t="shared" si="12"/>
        <v>0.61538479896814879</v>
      </c>
      <c r="G33" s="37">
        <f t="shared" si="12"/>
        <v>0.82633109158868412</v>
      </c>
      <c r="H33" s="37">
        <f t="shared" si="12"/>
        <v>0.54448217166659074</v>
      </c>
      <c r="I33" s="37">
        <f t="shared" si="12"/>
        <v>0.81877940457902687</v>
      </c>
      <c r="J33" s="37">
        <f t="shared" si="12"/>
        <v>0.28433199046546459</v>
      </c>
      <c r="K33" s="37">
        <f t="shared" si="12"/>
        <v>0.28326666657374999</v>
      </c>
      <c r="L33" s="37">
        <f t="shared" si="12"/>
        <v>0.55225205209164441</v>
      </c>
      <c r="M33" s="37">
        <f t="shared" si="12"/>
        <v>0.266794327921895</v>
      </c>
      <c r="N33" s="37">
        <f t="shared" si="12"/>
        <v>0.48238508948202025</v>
      </c>
      <c r="O33" s="37">
        <f t="shared" si="12"/>
        <v>0.65174114157398089</v>
      </c>
      <c r="P33" s="37">
        <f t="shared" si="12"/>
        <v>0.65184274908735618</v>
      </c>
      <c r="Q33" s="37">
        <f t="shared" si="12"/>
        <v>0.53419795639366818</v>
      </c>
      <c r="R33" s="37">
        <f t="shared" si="12"/>
        <v>0.43903853545215543</v>
      </c>
      <c r="S33" s="37">
        <f t="shared" si="12"/>
        <v>0.72194003952128172</v>
      </c>
      <c r="T33" s="37">
        <f t="shared" si="12"/>
        <v>0.86776285319221447</v>
      </c>
      <c r="U33" s="37">
        <f t="shared" si="12"/>
        <v>0.57324905210791643</v>
      </c>
    </row>
    <row r="34" spans="1:21" x14ac:dyDescent="0.2">
      <c r="B34" s="1" t="s">
        <v>792</v>
      </c>
      <c r="C34" s="37">
        <f t="shared" ref="C34:U34" si="13">IFERROR(C15/C$25*100,"--")</f>
        <v>0.26551222031883037</v>
      </c>
      <c r="D34" s="37">
        <f t="shared" si="13"/>
        <v>1.5742028531215955</v>
      </c>
      <c r="E34" s="37">
        <f t="shared" si="13"/>
        <v>1.8970727766324427</v>
      </c>
      <c r="F34" s="37">
        <f t="shared" si="13"/>
        <v>2.1097339294884372</v>
      </c>
      <c r="G34" s="37">
        <f t="shared" si="13"/>
        <v>5.0059509507225819</v>
      </c>
      <c r="H34" s="37">
        <f t="shared" si="13"/>
        <v>1.8580576719615167</v>
      </c>
      <c r="I34" s="37">
        <f t="shared" si="13"/>
        <v>4.6769853367356431</v>
      </c>
      <c r="J34" s="37">
        <f t="shared" si="13"/>
        <v>1.3231262575928875</v>
      </c>
      <c r="K34" s="37">
        <f t="shared" si="13"/>
        <v>1.9934509452075384</v>
      </c>
      <c r="L34" s="37">
        <f t="shared" si="13"/>
        <v>0.27039844006455677</v>
      </c>
      <c r="M34" s="37">
        <f t="shared" si="13"/>
        <v>1.0308089652558499</v>
      </c>
      <c r="N34" s="37">
        <f t="shared" si="13"/>
        <v>1.4230519032112392</v>
      </c>
      <c r="O34" s="37" t="str">
        <f t="shared" si="13"/>
        <v>--</v>
      </c>
      <c r="P34" s="37">
        <f t="shared" si="13"/>
        <v>2.0623497057819398</v>
      </c>
      <c r="Q34" s="37">
        <f t="shared" si="13"/>
        <v>1.7535569106340976</v>
      </c>
      <c r="R34" s="37">
        <f t="shared" si="13"/>
        <v>1.1580855105445553</v>
      </c>
      <c r="S34" s="37">
        <f t="shared" si="13"/>
        <v>2.1993636474694602</v>
      </c>
      <c r="T34" s="37">
        <f t="shared" si="13"/>
        <v>1.6588481937848782</v>
      </c>
      <c r="U34" s="37">
        <f t="shared" si="13"/>
        <v>1.6412194323608531</v>
      </c>
    </row>
    <row r="35" spans="1:21" x14ac:dyDescent="0.2">
      <c r="B35" s="1" t="s">
        <v>793</v>
      </c>
      <c r="C35" s="37">
        <f t="shared" ref="C35:U35" si="14">IFERROR(C16/C$25*100,"--")</f>
        <v>0</v>
      </c>
      <c r="D35" s="37">
        <f t="shared" si="14"/>
        <v>7.5199546939181076E-3</v>
      </c>
      <c r="E35" s="37">
        <f t="shared" si="14"/>
        <v>2.3939221854006776E-3</v>
      </c>
      <c r="F35" s="37">
        <f t="shared" si="14"/>
        <v>3.2544353637360815E-4</v>
      </c>
      <c r="G35" s="37">
        <f t="shared" si="14"/>
        <v>4.9381557139667777E-2</v>
      </c>
      <c r="H35" s="37">
        <f t="shared" si="14"/>
        <v>2.1648953584022159E-2</v>
      </c>
      <c r="I35" s="37">
        <f t="shared" si="14"/>
        <v>1.1486014276660564E-2</v>
      </c>
      <c r="J35" s="37">
        <f t="shared" si="14"/>
        <v>8.7274943644135531E-4</v>
      </c>
      <c r="K35" s="37">
        <f t="shared" si="14"/>
        <v>2.277249721014228E-4</v>
      </c>
      <c r="L35" s="37">
        <f t="shared" si="14"/>
        <v>4.1146834342480889E-4</v>
      </c>
      <c r="M35" s="37">
        <f t="shared" si="14"/>
        <v>2.2556485707980568E-4</v>
      </c>
      <c r="N35" s="37">
        <f t="shared" si="14"/>
        <v>3.231118978377483E-3</v>
      </c>
      <c r="O35" s="37" t="str">
        <f t="shared" si="14"/>
        <v>--</v>
      </c>
      <c r="P35" s="37">
        <f t="shared" si="14"/>
        <v>1.8093470719815372E-4</v>
      </c>
      <c r="Q35" s="37">
        <f t="shared" si="14"/>
        <v>5.6770449742688282E-4</v>
      </c>
      <c r="R35" s="37">
        <f t="shared" si="14"/>
        <v>5.3570519891144388E-4</v>
      </c>
      <c r="S35" s="37">
        <f t="shared" si="14"/>
        <v>2.5805444562873619E-4</v>
      </c>
      <c r="T35" s="37">
        <f t="shared" si="14"/>
        <v>1.314472533261264E-3</v>
      </c>
      <c r="U35" s="37">
        <f t="shared" si="14"/>
        <v>4.4401926839025734E-3</v>
      </c>
    </row>
    <row r="36" spans="1:21" x14ac:dyDescent="0.2">
      <c r="B36" s="1" t="s">
        <v>794</v>
      </c>
      <c r="C36" s="37">
        <f t="shared" ref="C36:U36" si="15">IFERROR(C17/C$25*100,"--")</f>
        <v>0</v>
      </c>
      <c r="D36" s="37">
        <f t="shared" si="15"/>
        <v>0</v>
      </c>
      <c r="E36" s="37">
        <f t="shared" si="15"/>
        <v>6.1160816828282017E-3</v>
      </c>
      <c r="F36" s="37">
        <f t="shared" si="15"/>
        <v>3.7845869023101263E-3</v>
      </c>
      <c r="G36" s="37">
        <f t="shared" si="15"/>
        <v>3.8512620213892322E-3</v>
      </c>
      <c r="H36" s="37">
        <f t="shared" si="15"/>
        <v>1.500218494367726E-3</v>
      </c>
      <c r="I36" s="37">
        <f t="shared" si="15"/>
        <v>1.4577214740627313E-2</v>
      </c>
      <c r="J36" s="37">
        <f t="shared" si="15"/>
        <v>6.7312217086572712E-4</v>
      </c>
      <c r="K36" s="37">
        <f t="shared" si="15"/>
        <v>2.9531179537216595E-4</v>
      </c>
      <c r="L36" s="37">
        <f t="shared" si="15"/>
        <v>0</v>
      </c>
      <c r="M36" s="37">
        <f t="shared" si="15"/>
        <v>1.6379390175513999E-5</v>
      </c>
      <c r="N36" s="37">
        <f t="shared" si="15"/>
        <v>1.9291998880784868E-5</v>
      </c>
      <c r="O36" s="37" t="str">
        <f t="shared" si="15"/>
        <v>--</v>
      </c>
      <c r="P36" s="37">
        <f t="shared" si="15"/>
        <v>4.0027439764949102E-4</v>
      </c>
      <c r="Q36" s="37">
        <f t="shared" si="15"/>
        <v>7.1406040323550649E-4</v>
      </c>
      <c r="R36" s="37">
        <f t="shared" si="15"/>
        <v>4.9003797371326788E-5</v>
      </c>
      <c r="S36" s="37">
        <f t="shared" si="15"/>
        <v>3.7530036523986407E-3</v>
      </c>
      <c r="T36" s="37">
        <f t="shared" si="15"/>
        <v>1.4939450017164814E-4</v>
      </c>
      <c r="U36" s="37">
        <f t="shared" si="15"/>
        <v>1.5136363420612073E-3</v>
      </c>
    </row>
    <row r="37" spans="1:21" x14ac:dyDescent="0.2">
      <c r="B37" s="1" t="s">
        <v>795</v>
      </c>
      <c r="C37" s="37">
        <f t="shared" ref="C37:U37" si="16">IFERROR(C18/C$25*100,"--")</f>
        <v>4.4319411178212345E-3</v>
      </c>
      <c r="D37" s="37">
        <f t="shared" si="16"/>
        <v>0</v>
      </c>
      <c r="E37" s="37">
        <f t="shared" si="16"/>
        <v>1.5372825603849427E-3</v>
      </c>
      <c r="F37" s="37">
        <f t="shared" si="16"/>
        <v>3.2504175422993706E-4</v>
      </c>
      <c r="G37" s="37">
        <f t="shared" si="16"/>
        <v>2.0261960784141316E-3</v>
      </c>
      <c r="H37" s="37">
        <f t="shared" si="16"/>
        <v>3.4921709070773327E-3</v>
      </c>
      <c r="I37" s="37">
        <f t="shared" si="16"/>
        <v>1.5000406185878296E-2</v>
      </c>
      <c r="J37" s="37">
        <f t="shared" si="16"/>
        <v>0</v>
      </c>
      <c r="K37" s="37">
        <f t="shared" si="16"/>
        <v>0</v>
      </c>
      <c r="L37" s="37">
        <f t="shared" si="16"/>
        <v>2.8400868715788943E-5</v>
      </c>
      <c r="M37" s="37">
        <f t="shared" si="16"/>
        <v>2.7086035542440892E-4</v>
      </c>
      <c r="N37" s="37">
        <f t="shared" si="16"/>
        <v>2.0712238999395408E-4</v>
      </c>
      <c r="O37" s="37" t="str">
        <f t="shared" si="16"/>
        <v>--</v>
      </c>
      <c r="P37" s="37">
        <f t="shared" si="16"/>
        <v>4.7929213725731129E-4</v>
      </c>
      <c r="Q37" s="37">
        <f t="shared" si="16"/>
        <v>3.1830067330079269E-3</v>
      </c>
      <c r="R37" s="37">
        <f t="shared" si="16"/>
        <v>1.269289349340268E-2</v>
      </c>
      <c r="S37" s="37">
        <f t="shared" si="16"/>
        <v>2.2903658360858155E-3</v>
      </c>
      <c r="T37" s="37">
        <f t="shared" si="16"/>
        <v>2.5769384864086416E-3</v>
      </c>
      <c r="U37" s="37">
        <f t="shared" si="16"/>
        <v>3.0730237009918208E-3</v>
      </c>
    </row>
    <row r="38" spans="1:21" x14ac:dyDescent="0.2">
      <c r="B38" s="1" t="s">
        <v>796</v>
      </c>
      <c r="C38" s="37">
        <f t="shared" ref="C38:U38" si="17">IFERROR(C19/C$25*100,"--")</f>
        <v>0</v>
      </c>
      <c r="D38" s="37">
        <f t="shared" si="17"/>
        <v>3.0995374451786747E-5</v>
      </c>
      <c r="E38" s="37">
        <f t="shared" si="17"/>
        <v>0</v>
      </c>
      <c r="F38" s="37">
        <f t="shared" si="17"/>
        <v>9.8135288591671348E-4</v>
      </c>
      <c r="G38" s="37">
        <f t="shared" si="17"/>
        <v>1.5697601009831884E-2</v>
      </c>
      <c r="H38" s="37">
        <f t="shared" si="17"/>
        <v>2.5738863022220742E-3</v>
      </c>
      <c r="I38" s="37">
        <f t="shared" si="17"/>
        <v>3.2099946738343671E-3</v>
      </c>
      <c r="J38" s="37">
        <f t="shared" si="17"/>
        <v>3.2303063556595622E-3</v>
      </c>
      <c r="K38" s="37">
        <f t="shared" si="17"/>
        <v>4.8011000134217082E-3</v>
      </c>
      <c r="L38" s="37">
        <f t="shared" si="17"/>
        <v>6.0975804500413525E-4</v>
      </c>
      <c r="M38" s="37">
        <f t="shared" si="17"/>
        <v>3.6572632491602228E-4</v>
      </c>
      <c r="N38" s="37">
        <f t="shared" si="17"/>
        <v>1.0819030528118548E-4</v>
      </c>
      <c r="O38" s="37" t="str">
        <f t="shared" si="17"/>
        <v>--</v>
      </c>
      <c r="P38" s="37">
        <f t="shared" si="17"/>
        <v>1.5495948650615089E-2</v>
      </c>
      <c r="Q38" s="37">
        <f t="shared" si="17"/>
        <v>1.8480844549227001E-4</v>
      </c>
      <c r="R38" s="37">
        <f t="shared" si="17"/>
        <v>1.4121451924749607E-4</v>
      </c>
      <c r="S38" s="37">
        <f t="shared" si="17"/>
        <v>6.9751169026885395E-4</v>
      </c>
      <c r="T38" s="37">
        <f t="shared" si="17"/>
        <v>5.219009615615416E-4</v>
      </c>
      <c r="U38" s="37">
        <f t="shared" si="17"/>
        <v>2.3220899311472724E-3</v>
      </c>
    </row>
    <row r="39" spans="1:21" x14ac:dyDescent="0.2">
      <c r="B39" s="1" t="s">
        <v>797</v>
      </c>
      <c r="C39" s="37">
        <f t="shared" ref="C39:U39" si="18">IFERROR(C20/C$25*100,"--")</f>
        <v>0</v>
      </c>
      <c r="D39" s="37">
        <f t="shared" si="18"/>
        <v>0</v>
      </c>
      <c r="E39" s="37">
        <f t="shared" si="18"/>
        <v>0</v>
      </c>
      <c r="F39" s="37">
        <f t="shared" si="18"/>
        <v>0</v>
      </c>
      <c r="G39" s="37">
        <f t="shared" si="18"/>
        <v>2.532513972989708E-3</v>
      </c>
      <c r="H39" s="37">
        <f t="shared" si="18"/>
        <v>7.465728494758198E-4</v>
      </c>
      <c r="I39" s="37">
        <f t="shared" si="18"/>
        <v>3.5356273222410793E-3</v>
      </c>
      <c r="J39" s="37">
        <f t="shared" si="18"/>
        <v>0</v>
      </c>
      <c r="K39" s="37">
        <f t="shared" si="18"/>
        <v>0</v>
      </c>
      <c r="L39" s="37">
        <f t="shared" si="18"/>
        <v>0</v>
      </c>
      <c r="M39" s="37">
        <f t="shared" si="18"/>
        <v>4.0828391933099415E-6</v>
      </c>
      <c r="N39" s="37">
        <f t="shared" si="18"/>
        <v>0</v>
      </c>
      <c r="O39" s="37" t="str">
        <f t="shared" si="18"/>
        <v>--</v>
      </c>
      <c r="P39" s="37">
        <f t="shared" si="18"/>
        <v>1.6121877996657283E-4</v>
      </c>
      <c r="Q39" s="37">
        <f t="shared" si="18"/>
        <v>9.5113008645459656E-5</v>
      </c>
      <c r="R39" s="37">
        <f t="shared" si="18"/>
        <v>4.71838489132445E-6</v>
      </c>
      <c r="S39" s="37">
        <f t="shared" si="18"/>
        <v>8.0090909043145257E-5</v>
      </c>
      <c r="T39" s="37">
        <f t="shared" si="18"/>
        <v>1.3449548589261016E-4</v>
      </c>
      <c r="U39" s="37">
        <f t="shared" si="18"/>
        <v>3.4075458378538768E-4</v>
      </c>
    </row>
    <row r="40" spans="1:21" x14ac:dyDescent="0.2">
      <c r="B40" s="1" t="s">
        <v>798</v>
      </c>
      <c r="C40" s="37">
        <f t="shared" ref="C40:U40" si="19">IFERROR(C21/C$25*100,"--")</f>
        <v>0</v>
      </c>
      <c r="D40" s="37">
        <f t="shared" si="19"/>
        <v>0.13932659242035464</v>
      </c>
      <c r="E40" s="37">
        <f t="shared" si="19"/>
        <v>1.4916965325748585E-2</v>
      </c>
      <c r="F40" s="37">
        <f t="shared" si="19"/>
        <v>9.4770363138425726E-2</v>
      </c>
      <c r="G40" s="37">
        <f t="shared" si="19"/>
        <v>8.1997304751408442E-2</v>
      </c>
      <c r="H40" s="37">
        <f t="shared" si="19"/>
        <v>5.0976911006059202E-2</v>
      </c>
      <c r="I40" s="37">
        <f t="shared" si="19"/>
        <v>7.857985329309454E-2</v>
      </c>
      <c r="J40" s="37">
        <f t="shared" si="19"/>
        <v>3.4980817509313412E-4</v>
      </c>
      <c r="K40" s="37">
        <f t="shared" si="19"/>
        <v>4.6287840585962993E-4</v>
      </c>
      <c r="L40" s="37">
        <f t="shared" si="19"/>
        <v>3.090358769231968E-4</v>
      </c>
      <c r="M40" s="37">
        <f t="shared" si="19"/>
        <v>2.1033826855887335E-4</v>
      </c>
      <c r="N40" s="37">
        <f t="shared" si="19"/>
        <v>2.8509017944054319E-3</v>
      </c>
      <c r="O40" s="37" t="str">
        <f t="shared" si="19"/>
        <v>--</v>
      </c>
      <c r="P40" s="37">
        <f t="shared" si="19"/>
        <v>7.1429161366081571E-3</v>
      </c>
      <c r="Q40" s="37">
        <f t="shared" si="19"/>
        <v>1.3547636256274977E-2</v>
      </c>
      <c r="R40" s="37">
        <f t="shared" si="19"/>
        <v>1.3861266700742284E-3</v>
      </c>
      <c r="S40" s="37">
        <f t="shared" si="19"/>
        <v>9.3716242312979559E-4</v>
      </c>
      <c r="T40" s="37">
        <f t="shared" si="19"/>
        <v>8.4728734626810607E-3</v>
      </c>
      <c r="U40" s="37">
        <f t="shared" si="19"/>
        <v>1.6566439647013913E-2</v>
      </c>
    </row>
    <row r="41" spans="1:21" x14ac:dyDescent="0.2">
      <c r="B41" s="1" t="s">
        <v>799</v>
      </c>
      <c r="C41" s="37">
        <f t="shared" ref="C41:U41" si="20">IFERROR(C22/C$25*100,"--")</f>
        <v>4.4319411178212345E-3</v>
      </c>
      <c r="D41" s="37">
        <f t="shared" si="20"/>
        <v>0.14687754248872453</v>
      </c>
      <c r="E41" s="37">
        <f t="shared" si="20"/>
        <v>2.4964251754362413E-2</v>
      </c>
      <c r="F41" s="37">
        <f t="shared" si="20"/>
        <v>0.1001867882172561</v>
      </c>
      <c r="G41" s="37">
        <f t="shared" si="20"/>
        <v>0.15548643497370118</v>
      </c>
      <c r="H41" s="37">
        <f t="shared" si="20"/>
        <v>8.0938713143224303E-2</v>
      </c>
      <c r="I41" s="37">
        <f t="shared" si="20"/>
        <v>0.12638911049233617</v>
      </c>
      <c r="J41" s="37">
        <f t="shared" si="20"/>
        <v>5.1259861380597788E-3</v>
      </c>
      <c r="K41" s="37">
        <f t="shared" si="20"/>
        <v>5.7870151867549261E-3</v>
      </c>
      <c r="L41" s="37">
        <f t="shared" si="20"/>
        <v>1.3586631340679297E-3</v>
      </c>
      <c r="M41" s="37">
        <f t="shared" si="20"/>
        <v>1.0929520353479343E-3</v>
      </c>
      <c r="N41" s="37">
        <f t="shared" si="20"/>
        <v>6.4166254669388396E-3</v>
      </c>
      <c r="O41" s="37" t="str">
        <f t="shared" si="20"/>
        <v>--</v>
      </c>
      <c r="P41" s="37">
        <f t="shared" si="20"/>
        <v>2.3860584809294771E-2</v>
      </c>
      <c r="Q41" s="37">
        <f t="shared" si="20"/>
        <v>1.8292329344083025E-2</v>
      </c>
      <c r="R41" s="37">
        <f t="shared" si="20"/>
        <v>1.4809662063898499E-2</v>
      </c>
      <c r="S41" s="37">
        <f t="shared" si="20"/>
        <v>8.0161889565549885E-3</v>
      </c>
      <c r="T41" s="37">
        <f t="shared" si="20"/>
        <v>1.3170075429976764E-2</v>
      </c>
      <c r="U41" s="37">
        <f t="shared" si="20"/>
        <v>2.8256136888902168E-2</v>
      </c>
    </row>
    <row r="42" spans="1:21" x14ac:dyDescent="0.2">
      <c r="B42" s="35" t="s">
        <v>79</v>
      </c>
      <c r="C42" s="37">
        <f t="shared" ref="C42:U42" si="21">IFERROR(C23/C$25*100,"--")</f>
        <v>82.998713944698494</v>
      </c>
      <c r="D42" s="37">
        <f t="shared" si="21"/>
        <v>71.210522000718854</v>
      </c>
      <c r="E42" s="37">
        <f t="shared" si="21"/>
        <v>74.024325171315922</v>
      </c>
      <c r="F42" s="37">
        <f t="shared" si="21"/>
        <v>75.013654641486809</v>
      </c>
      <c r="G42" s="37">
        <f t="shared" si="21"/>
        <v>67.697771947848111</v>
      </c>
      <c r="H42" s="37">
        <f t="shared" si="21"/>
        <v>68.529981084673111</v>
      </c>
      <c r="I42" s="37">
        <f t="shared" si="21"/>
        <v>65.463407239352662</v>
      </c>
      <c r="J42" s="37">
        <f t="shared" si="21"/>
        <v>70.376874749115075</v>
      </c>
      <c r="K42" s="37">
        <f t="shared" si="21"/>
        <v>69.760634037858793</v>
      </c>
      <c r="L42" s="37">
        <f t="shared" si="21"/>
        <v>66.548010378906412</v>
      </c>
      <c r="M42" s="37">
        <f t="shared" si="21"/>
        <v>67.63119549292594</v>
      </c>
      <c r="N42" s="37">
        <f t="shared" si="21"/>
        <v>70.6436331613655</v>
      </c>
      <c r="O42" s="37">
        <f t="shared" si="21"/>
        <v>49.165853869933898</v>
      </c>
      <c r="P42" s="37">
        <f t="shared" si="21"/>
        <v>62.736901999201898</v>
      </c>
      <c r="Q42" s="37">
        <f t="shared" si="21"/>
        <v>73.845617833668115</v>
      </c>
      <c r="R42" s="37">
        <f t="shared" si="21"/>
        <v>73.784812755588717</v>
      </c>
      <c r="S42" s="37">
        <f t="shared" si="21"/>
        <v>69.881468813385197</v>
      </c>
      <c r="T42" s="37">
        <f t="shared" si="21"/>
        <v>73.678663826788053</v>
      </c>
      <c r="U42" s="37">
        <f t="shared" si="21"/>
        <v>69.603579233530041</v>
      </c>
    </row>
    <row r="43" spans="1:21" x14ac:dyDescent="0.2">
      <c r="B43" s="35" t="s">
        <v>80</v>
      </c>
      <c r="C43" s="37">
        <f t="shared" ref="C43:U43" si="22">IFERROR(C24/C$25*100,"--")</f>
        <v>17.001286055301517</v>
      </c>
      <c r="D43" s="37">
        <f t="shared" si="22"/>
        <v>28.78947799928115</v>
      </c>
      <c r="E43" s="37">
        <f t="shared" si="22"/>
        <v>25.975674828684081</v>
      </c>
      <c r="F43" s="37">
        <f t="shared" si="22"/>
        <v>24.986345358513191</v>
      </c>
      <c r="G43" s="37">
        <f t="shared" si="22"/>
        <v>32.302228052151897</v>
      </c>
      <c r="H43" s="37">
        <f t="shared" si="22"/>
        <v>31.470018915326897</v>
      </c>
      <c r="I43" s="37">
        <f t="shared" si="22"/>
        <v>34.536592760647331</v>
      </c>
      <c r="J43" s="37">
        <f t="shared" si="22"/>
        <v>29.623125250884915</v>
      </c>
      <c r="K43" s="37">
        <f t="shared" si="22"/>
        <v>30.239365962141207</v>
      </c>
      <c r="L43" s="37">
        <f t="shared" si="22"/>
        <v>33.451989621093588</v>
      </c>
      <c r="M43" s="37">
        <f t="shared" si="22"/>
        <v>32.36880450707406</v>
      </c>
      <c r="N43" s="37">
        <f t="shared" si="22"/>
        <v>29.356366838634507</v>
      </c>
      <c r="O43" s="37">
        <f t="shared" si="22"/>
        <v>50.834146130066095</v>
      </c>
      <c r="P43" s="37">
        <f t="shared" si="22"/>
        <v>37.263098000798095</v>
      </c>
      <c r="Q43" s="37">
        <f t="shared" si="22"/>
        <v>26.154382166331896</v>
      </c>
      <c r="R43" s="37">
        <f t="shared" si="22"/>
        <v>26.215187244411293</v>
      </c>
      <c r="S43" s="37">
        <f t="shared" si="22"/>
        <v>30.118531186614806</v>
      </c>
      <c r="T43" s="37">
        <f t="shared" si="22"/>
        <v>26.32133617321195</v>
      </c>
      <c r="U43" s="37">
        <f t="shared" si="22"/>
        <v>30.396420766469962</v>
      </c>
    </row>
    <row r="44" spans="1:21" x14ac:dyDescent="0.2">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41</v>
      </c>
      <c r="C47" s="129"/>
      <c r="D47" s="39">
        <f>IFERROR(IF(C9=0,"--",(D9/C9)*100-100),"--")</f>
        <v>182.3487648256118</v>
      </c>
      <c r="E47" s="39">
        <f>IFERROR(IF(D9=0,"--",(E9/D9)*100-100),"--")</f>
        <v>-18.875005509186323</v>
      </c>
      <c r="F47" s="39">
        <f t="shared" ref="F47:N47" si="24">IFERROR(IF(E9=0,"--",(F9/E9)*100-100),"--")</f>
        <v>51.540063332277953</v>
      </c>
      <c r="G47" s="39">
        <f t="shared" si="24"/>
        <v>66.67131560962838</v>
      </c>
      <c r="H47" s="39">
        <f t="shared" si="24"/>
        <v>136.92524701564884</v>
      </c>
      <c r="I47" s="39">
        <f t="shared" si="24"/>
        <v>-36.835443251189744</v>
      </c>
      <c r="J47" s="39">
        <f t="shared" si="24"/>
        <v>-34.339255180079249</v>
      </c>
      <c r="K47" s="39">
        <f t="shared" si="24"/>
        <v>11.070456900268994</v>
      </c>
      <c r="L47" s="39">
        <f t="shared" si="24"/>
        <v>527.0157479305675</v>
      </c>
      <c r="M47" s="39">
        <f t="shared" si="24"/>
        <v>-55.42887520314293</v>
      </c>
      <c r="N47" s="39">
        <f t="shared" si="24"/>
        <v>6.7963035613054217</v>
      </c>
      <c r="O47" s="39">
        <f>IFERROR(IF(N9=0,"--",(O9/N9)*100-100),"--")</f>
        <v>-22.133199223446681</v>
      </c>
      <c r="P47" s="39">
        <f>IF(N9=0,"--",(P9/N9)*100-100)</f>
        <v>-22.027178513559988</v>
      </c>
      <c r="Q47" s="39">
        <f t="shared" ref="Q47:R51" si="25">IF(P9=0,"--",(Q9/P9)*100-100)</f>
        <v>104.79314731341353</v>
      </c>
      <c r="R47" s="39">
        <f t="shared" si="25"/>
        <v>21.852648530412552</v>
      </c>
      <c r="S47" s="39">
        <f t="shared" ref="S47:T47" si="26">IF(R9=0,"--",(S9/R9)*100-100)</f>
        <v>-24.196513510959434</v>
      </c>
      <c r="T47" s="39">
        <f t="shared" si="26"/>
        <v>6.3272837635474275</v>
      </c>
      <c r="U47" s="39">
        <f>IFERROR(POWER(T9/C9,1/21)*100-100,"--")</f>
        <v>17.497921487966934</v>
      </c>
    </row>
    <row r="48" spans="1:21" x14ac:dyDescent="0.2">
      <c r="B48" s="1" t="s">
        <v>29</v>
      </c>
      <c r="C48" s="38" t="s">
        <v>28</v>
      </c>
      <c r="D48" s="39">
        <f t="shared" ref="D48:E63" si="27">IFERROR(IF(C10=0,"--",(D10/C10)*100-100),"--")</f>
        <v>588.18947904516415</v>
      </c>
      <c r="E48" s="39">
        <f t="shared" si="27"/>
        <v>18.038380844261638</v>
      </c>
      <c r="F48" s="39">
        <f t="shared" ref="F48:O48" si="28">IFERROR(IF(E10=0,"--",(F10/E10)*100-100),"--")</f>
        <v>8.401125019437572</v>
      </c>
      <c r="G48" s="39">
        <f t="shared" si="28"/>
        <v>79.898973690213381</v>
      </c>
      <c r="H48" s="39">
        <f t="shared" si="28"/>
        <v>108.76070394008241</v>
      </c>
      <c r="I48" s="39">
        <f t="shared" si="28"/>
        <v>-40.537975832980152</v>
      </c>
      <c r="J48" s="39">
        <f t="shared" si="28"/>
        <v>-41.705886086084973</v>
      </c>
      <c r="K48" s="39">
        <f t="shared" si="28"/>
        <v>-3.0991948234064211</v>
      </c>
      <c r="L48" s="39">
        <f t="shared" si="28"/>
        <v>418.5873863512378</v>
      </c>
      <c r="M48" s="39">
        <f t="shared" si="28"/>
        <v>-56.365595646556876</v>
      </c>
      <c r="N48" s="39">
        <f t="shared" si="28"/>
        <v>-2.0841674921339859</v>
      </c>
      <c r="O48" s="39">
        <f t="shared" si="28"/>
        <v>-10.499271079249681</v>
      </c>
      <c r="P48" s="39">
        <f>IF(N10=0,"--",(P10/N10)*100-100)</f>
        <v>-10.474591590503735</v>
      </c>
      <c r="Q48" s="39">
        <f t="shared" si="25"/>
        <v>-3.4817236953578856</v>
      </c>
      <c r="R48" s="39">
        <f t="shared" si="25"/>
        <v>26.266456545289117</v>
      </c>
      <c r="S48" s="39">
        <f t="shared" ref="S48:T51" si="29">IF(R10=0,"--",(S10/R10)*100-100)</f>
        <v>2.5872139357672665</v>
      </c>
      <c r="T48" s="39">
        <f t="shared" si="29"/>
        <v>86.659587235635399</v>
      </c>
      <c r="U48" s="39">
        <f t="shared" ref="U48:U63" si="30">IFERROR(POWER(T10/C10,1/21)*100-100,"--")</f>
        <v>20.637456331656239</v>
      </c>
    </row>
    <row r="49" spans="1:21" x14ac:dyDescent="0.2">
      <c r="B49" s="1" t="s">
        <v>32</v>
      </c>
      <c r="C49" s="38" t="s">
        <v>28</v>
      </c>
      <c r="D49" s="39">
        <f t="shared" si="27"/>
        <v>820.79155940424243</v>
      </c>
      <c r="E49" s="39">
        <f t="shared" si="27"/>
        <v>-6.6712736369089924</v>
      </c>
      <c r="F49" s="39">
        <f t="shared" ref="F49:O49" si="31">IFERROR(IF(E11=0,"--",(F11/E11)*100-100),"--")</f>
        <v>24.531203511597568</v>
      </c>
      <c r="G49" s="39">
        <f t="shared" si="31"/>
        <v>80.361595168404563</v>
      </c>
      <c r="H49" s="39">
        <f t="shared" si="31"/>
        <v>168.25713783828246</v>
      </c>
      <c r="I49" s="39">
        <f t="shared" si="31"/>
        <v>-34.880056522977824</v>
      </c>
      <c r="J49" s="39">
        <f t="shared" si="31"/>
        <v>-16.629043643976473</v>
      </c>
      <c r="K49" s="39">
        <f t="shared" si="31"/>
        <v>38.705831308076199</v>
      </c>
      <c r="L49" s="39">
        <f t="shared" si="31"/>
        <v>78.050163992727391</v>
      </c>
      <c r="M49" s="39">
        <f t="shared" si="31"/>
        <v>37.568950650553205</v>
      </c>
      <c r="N49" s="39">
        <f t="shared" si="31"/>
        <v>19.986533736412497</v>
      </c>
      <c r="O49" s="39">
        <f t="shared" si="31"/>
        <v>-100</v>
      </c>
      <c r="P49" s="39">
        <f>IF(N11=0,"--",(P11/N11)*100-100)</f>
        <v>-2.0300893575628578</v>
      </c>
      <c r="Q49" s="39">
        <f t="shared" si="25"/>
        <v>-7.3025069691508833</v>
      </c>
      <c r="R49" s="39">
        <f t="shared" si="25"/>
        <v>1.85030409203695</v>
      </c>
      <c r="S49" s="39">
        <f t="shared" si="29"/>
        <v>-7.6864426691365679</v>
      </c>
      <c r="T49" s="39">
        <f t="shared" si="29"/>
        <v>4.4216064821263217</v>
      </c>
      <c r="U49" s="39">
        <f t="shared" si="30"/>
        <v>24.647402993927116</v>
      </c>
    </row>
    <row r="50" spans="1:21" x14ac:dyDescent="0.2">
      <c r="B50" s="1" t="s">
        <v>34</v>
      </c>
      <c r="C50" s="38" t="s">
        <v>28</v>
      </c>
      <c r="D50" s="39">
        <f t="shared" si="27"/>
        <v>813.68473423631758</v>
      </c>
      <c r="E50" s="39">
        <f t="shared" si="27"/>
        <v>-5.5239675157171746</v>
      </c>
      <c r="F50" s="39">
        <f t="shared" ref="F50:O50" si="32">IFERROR(IF(E12=0,"--",(F12/E12)*100-100),"--")</f>
        <v>33.136204250155856</v>
      </c>
      <c r="G50" s="39">
        <f t="shared" si="32"/>
        <v>81.770542921944525</v>
      </c>
      <c r="H50" s="39">
        <f t="shared" si="32"/>
        <v>152.44130441464344</v>
      </c>
      <c r="I50" s="39">
        <f t="shared" si="32"/>
        <v>-43.02119618519292</v>
      </c>
      <c r="J50" s="39">
        <f t="shared" si="32"/>
        <v>-78.46656805881328</v>
      </c>
      <c r="K50" s="39">
        <f t="shared" si="32"/>
        <v>-2.7630811613405797</v>
      </c>
      <c r="L50" s="39">
        <f t="shared" si="32"/>
        <v>1839.1909132399896</v>
      </c>
      <c r="M50" s="39">
        <f t="shared" si="32"/>
        <v>-90.613708819939234</v>
      </c>
      <c r="N50" s="39">
        <f t="shared" si="32"/>
        <v>4.9090661865266014</v>
      </c>
      <c r="O50" s="39">
        <f t="shared" si="32"/>
        <v>18.079310334154087</v>
      </c>
      <c r="P50" s="39">
        <f>IF(N12=0,"--",(P12/N12)*100-100)</f>
        <v>17.989289860931336</v>
      </c>
      <c r="Q50" s="39">
        <f t="shared" si="25"/>
        <v>15.425422197355715</v>
      </c>
      <c r="R50" s="39">
        <f t="shared" si="25"/>
        <v>34.400814456101443</v>
      </c>
      <c r="S50" s="39">
        <f t="shared" si="29"/>
        <v>27.699676330139965</v>
      </c>
      <c r="T50" s="39">
        <f t="shared" si="29"/>
        <v>50.61125489124484</v>
      </c>
      <c r="U50" s="39">
        <f t="shared" si="30"/>
        <v>19.520319706576899</v>
      </c>
    </row>
    <row r="51" spans="1:21" x14ac:dyDescent="0.2">
      <c r="B51" s="1" t="s">
        <v>155</v>
      </c>
      <c r="C51" s="38" t="s">
        <v>28</v>
      </c>
      <c r="D51" s="39">
        <f t="shared" si="27"/>
        <v>132849.4382022472</v>
      </c>
      <c r="E51" s="39">
        <f t="shared" si="27"/>
        <v>26.17198394253117</v>
      </c>
      <c r="F51" s="39">
        <f t="shared" ref="F51:O51" si="33">IFERROR(IF(E13=0,"--",(F13/E13)*100-100),"--")</f>
        <v>-53.511718566845069</v>
      </c>
      <c r="G51" s="39">
        <f t="shared" si="33"/>
        <v>212.00907731930909</v>
      </c>
      <c r="H51" s="39">
        <f t="shared" si="33"/>
        <v>257.27051065362559</v>
      </c>
      <c r="I51" s="39">
        <f t="shared" si="33"/>
        <v>-32.387175162055428</v>
      </c>
      <c r="J51" s="39">
        <f t="shared" si="33"/>
        <v>3030.3699650155804</v>
      </c>
      <c r="K51" s="39">
        <f t="shared" si="33"/>
        <v>93.458427491185347</v>
      </c>
      <c r="L51" s="39">
        <f t="shared" si="33"/>
        <v>220.83013163199843</v>
      </c>
      <c r="M51" s="39">
        <f t="shared" si="33"/>
        <v>-32.023785357149663</v>
      </c>
      <c r="N51" s="39">
        <f t="shared" si="33"/>
        <v>-35.529548417342255</v>
      </c>
      <c r="O51" s="39">
        <f t="shared" si="33"/>
        <v>-81.895589140539585</v>
      </c>
      <c r="P51" s="39">
        <f>IF(N13=0,"--",(P13/N13)*100-100)</f>
        <v>-81.895589140539585</v>
      </c>
      <c r="Q51" s="39">
        <f t="shared" si="25"/>
        <v>-91.902605841439623</v>
      </c>
      <c r="R51" s="39">
        <f t="shared" si="25"/>
        <v>31.933208107468602</v>
      </c>
      <c r="S51" s="39">
        <f t="shared" si="29"/>
        <v>294.4278479910617</v>
      </c>
      <c r="T51" s="39">
        <f t="shared" si="29"/>
        <v>52.93578464957821</v>
      </c>
      <c r="U51" s="39">
        <f t="shared" si="30"/>
        <v>68.64278459665104</v>
      </c>
    </row>
    <row r="52" spans="1:21" x14ac:dyDescent="0.2">
      <c r="B52" s="1" t="s">
        <v>44</v>
      </c>
      <c r="C52" s="38" t="s">
        <v>28</v>
      </c>
      <c r="D52" s="39" t="str">
        <f t="shared" si="27"/>
        <v>--</v>
      </c>
      <c r="E52" s="39">
        <f t="shared" si="27"/>
        <v>133.6336269302827</v>
      </c>
      <c r="F52" s="39">
        <f t="shared" ref="F52:O52" si="34">IFERROR(IF(E14=0,"--",(F14/E14)*100-100),"--")</f>
        <v>36.128326827862509</v>
      </c>
      <c r="G52" s="39">
        <f t="shared" si="34"/>
        <v>162.60531209071593</v>
      </c>
      <c r="H52" s="39">
        <f t="shared" si="34"/>
        <v>55.030785365410679</v>
      </c>
      <c r="I52" s="39">
        <f t="shared" si="34"/>
        <v>-4.7753616918878805</v>
      </c>
      <c r="J52" s="39">
        <f t="shared" si="34"/>
        <v>-83.101041232567141</v>
      </c>
      <c r="K52" s="39">
        <f t="shared" si="34"/>
        <v>15.906972039390908</v>
      </c>
      <c r="L52" s="39">
        <f t="shared" si="34"/>
        <v>1279.3142955161441</v>
      </c>
      <c r="M52" s="39">
        <f t="shared" si="34"/>
        <v>-82.688145851751727</v>
      </c>
      <c r="N52" s="39">
        <f t="shared" si="34"/>
        <v>79.170487995895087</v>
      </c>
      <c r="O52" s="39">
        <f t="shared" si="34"/>
        <v>27.572520869683686</v>
      </c>
      <c r="P52" s="39">
        <f t="shared" ref="P52:P60" si="35">IF(N14=0,"--",(P14/N14)*100-100)</f>
        <v>27.572520869683686</v>
      </c>
      <c r="Q52" s="39">
        <f t="shared" ref="Q52:Q60" si="36">IF(P14=0,"--",(Q14/P14)*100-100)</f>
        <v>3.2980993731266324</v>
      </c>
      <c r="R52" s="39">
        <f t="shared" ref="R52:R60" si="37">IF(Q14=0,"--",(R14/Q14)*100-100)</f>
        <v>-0.66824137058870292</v>
      </c>
      <c r="S52" s="39">
        <f t="shared" ref="S52:S60" si="38">IF(R14=0,"--",(S14/R14)*100-100)</f>
        <v>51.46990581791195</v>
      </c>
      <c r="T52" s="39">
        <f t="shared" ref="T52:T60" si="39">IF(S14=0,"--",(T14/S14)*100-100)</f>
        <v>41.388915946360726</v>
      </c>
      <c r="U52" s="39" t="str">
        <f t="shared" si="30"/>
        <v>--</v>
      </c>
    </row>
    <row r="53" spans="1:21" x14ac:dyDescent="0.2">
      <c r="B53" s="1" t="s">
        <v>792</v>
      </c>
      <c r="C53" s="38" t="s">
        <v>28</v>
      </c>
      <c r="D53" s="39">
        <f t="shared" si="27"/>
        <v>3239.663326572213</v>
      </c>
      <c r="E53" s="39">
        <f t="shared" si="27"/>
        <v>9.5455783969692618</v>
      </c>
      <c r="F53" s="39">
        <f t="shared" ref="F53:O53" si="40">IFERROR(IF(E15=0,"--",(F15/E15)*100-100),"--")</f>
        <v>45.199472508705554</v>
      </c>
      <c r="G53" s="39">
        <f t="shared" si="40"/>
        <v>364.0396386170857</v>
      </c>
      <c r="H53" s="39">
        <f t="shared" si="40"/>
        <v>-12.670499342066464</v>
      </c>
      <c r="I53" s="39">
        <f t="shared" si="40"/>
        <v>59.394343076558755</v>
      </c>
      <c r="J53" s="39">
        <f t="shared" si="40"/>
        <v>-86.233091980771491</v>
      </c>
      <c r="K53" s="39">
        <f t="shared" si="40"/>
        <v>75.284727881836147</v>
      </c>
      <c r="L53" s="39">
        <f t="shared" si="40"/>
        <v>-4.0334240281996898</v>
      </c>
      <c r="M53" s="39">
        <f t="shared" si="40"/>
        <v>36.60869289556598</v>
      </c>
      <c r="N53" s="39">
        <f t="shared" si="40"/>
        <v>36.801779550315644</v>
      </c>
      <c r="O53" s="39" t="str">
        <f t="shared" si="40"/>
        <v>--</v>
      </c>
      <c r="P53" s="39">
        <f t="shared" si="35"/>
        <v>36.820049234948101</v>
      </c>
      <c r="Q53" s="39">
        <f t="shared" si="36"/>
        <v>7.174262486562256</v>
      </c>
      <c r="R53" s="39">
        <f t="shared" si="37"/>
        <v>-20.180598216842782</v>
      </c>
      <c r="S53" s="39">
        <f t="shared" si="38"/>
        <v>74.938050306631624</v>
      </c>
      <c r="T53" s="39">
        <f t="shared" si="39"/>
        <v>-11.27928354940218</v>
      </c>
      <c r="U53" s="39">
        <f t="shared" si="30"/>
        <v>30.545215489094176</v>
      </c>
    </row>
    <row r="54" spans="1:21" x14ac:dyDescent="0.2">
      <c r="B54" s="1" t="s">
        <v>793</v>
      </c>
      <c r="C54" s="38" t="s">
        <v>28</v>
      </c>
      <c r="D54" s="39" t="str">
        <f t="shared" si="27"/>
        <v>--</v>
      </c>
      <c r="E54" s="39">
        <f t="shared" si="27"/>
        <v>-71.062143310082433</v>
      </c>
      <c r="F54" s="39">
        <f t="shared" ref="F54:O54" si="41">IFERROR(IF(E16=0,"--",(F16/E16)*100-100),"--")</f>
        <v>-82.250465651364081</v>
      </c>
      <c r="G54" s="39">
        <f t="shared" si="41"/>
        <v>29574.629629629635</v>
      </c>
      <c r="H54" s="39">
        <f t="shared" si="41"/>
        <v>3.1479274185663826</v>
      </c>
      <c r="I54" s="39">
        <f t="shared" si="41"/>
        <v>-66.403152490007301</v>
      </c>
      <c r="J54" s="39">
        <f t="shared" si="41"/>
        <v>-96.302387841098721</v>
      </c>
      <c r="K54" s="39">
        <f t="shared" si="41"/>
        <v>-69.642857142857139</v>
      </c>
      <c r="L54" s="39">
        <f t="shared" si="41"/>
        <v>1178.3422459893047</v>
      </c>
      <c r="M54" s="39">
        <f t="shared" si="41"/>
        <v>-80.355574147667852</v>
      </c>
      <c r="N54" s="39">
        <f t="shared" si="41"/>
        <v>1319.484667802385</v>
      </c>
      <c r="O54" s="39" t="str">
        <f t="shared" si="41"/>
        <v>--</v>
      </c>
      <c r="P54" s="39">
        <f t="shared" si="35"/>
        <v>-94.713392040084614</v>
      </c>
      <c r="Q54" s="39">
        <f t="shared" si="36"/>
        <v>295.48808172531216</v>
      </c>
      <c r="R54" s="39">
        <f t="shared" si="37"/>
        <v>14.048934490923443</v>
      </c>
      <c r="S54" s="39">
        <f t="shared" si="38"/>
        <v>-55.627555835168288</v>
      </c>
      <c r="T54" s="39">
        <f t="shared" si="39"/>
        <v>499.17765489862461</v>
      </c>
      <c r="U54" s="39" t="str">
        <f t="shared" si="30"/>
        <v>--</v>
      </c>
    </row>
    <row r="55" spans="1:21" x14ac:dyDescent="0.2">
      <c r="B55" s="1" t="s">
        <v>794</v>
      </c>
      <c r="C55" s="38" t="s">
        <v>28</v>
      </c>
      <c r="D55" s="39" t="str">
        <f t="shared" si="27"/>
        <v>--</v>
      </c>
      <c r="E55" s="39" t="str">
        <f t="shared" si="27"/>
        <v>--</v>
      </c>
      <c r="F55" s="39">
        <f t="shared" ref="F55:O55" si="42">IFERROR(IF(E17=0,"--",(F17/E17)*100-100),"--")</f>
        <v>-19.208336907110379</v>
      </c>
      <c r="G55" s="39">
        <f t="shared" si="42"/>
        <v>99.012686448325269</v>
      </c>
      <c r="H55" s="39">
        <f t="shared" si="42"/>
        <v>-8.3484476688360303</v>
      </c>
      <c r="I55" s="39">
        <f t="shared" si="42"/>
        <v>515.29887666608477</v>
      </c>
      <c r="J55" s="39">
        <f t="shared" si="42"/>
        <v>-97.752909960317652</v>
      </c>
      <c r="K55" s="39">
        <f t="shared" si="42"/>
        <v>-48.958114081246052</v>
      </c>
      <c r="L55" s="39">
        <f t="shared" si="42"/>
        <v>-100</v>
      </c>
      <c r="M55" s="39" t="str">
        <f t="shared" si="42"/>
        <v>--</v>
      </c>
      <c r="N55" s="39">
        <f t="shared" si="42"/>
        <v>16.715542521994138</v>
      </c>
      <c r="O55" s="39" t="str">
        <f t="shared" si="42"/>
        <v>--</v>
      </c>
      <c r="P55" s="39">
        <f t="shared" si="35"/>
        <v>1858.7939698492462</v>
      </c>
      <c r="Q55" s="39">
        <f t="shared" si="36"/>
        <v>124.85890200102619</v>
      </c>
      <c r="R55" s="39">
        <f t="shared" si="37"/>
        <v>-91.705647461494578</v>
      </c>
      <c r="S55" s="39">
        <f t="shared" si="38"/>
        <v>6954.6767537826681</v>
      </c>
      <c r="T55" s="39">
        <f t="shared" si="39"/>
        <v>-95.317572507921028</v>
      </c>
      <c r="U55" s="39" t="str">
        <f t="shared" si="30"/>
        <v>--</v>
      </c>
    </row>
    <row r="56" spans="1:21" x14ac:dyDescent="0.2">
      <c r="B56" s="1" t="s">
        <v>795</v>
      </c>
      <c r="C56" s="38" t="s">
        <v>28</v>
      </c>
      <c r="D56" s="39">
        <f t="shared" si="27"/>
        <v>-100</v>
      </c>
      <c r="E56" s="39" t="str">
        <f t="shared" si="27"/>
        <v>--</v>
      </c>
      <c r="F56" s="39">
        <f t="shared" ref="F56:O56" si="43">IFERROR(IF(E18=0,"--",(F18/E18)*100-100),"--")</f>
        <v>-72.393789455724274</v>
      </c>
      <c r="G56" s="39">
        <f t="shared" si="43"/>
        <v>1119.0976514215079</v>
      </c>
      <c r="H56" s="39">
        <f t="shared" si="43"/>
        <v>305.51077313054503</v>
      </c>
      <c r="I56" s="39">
        <f t="shared" si="43"/>
        <v>172.00295047945292</v>
      </c>
      <c r="J56" s="39">
        <f t="shared" si="43"/>
        <v>-100</v>
      </c>
      <c r="K56" s="39" t="str">
        <f t="shared" si="43"/>
        <v>--</v>
      </c>
      <c r="L56" s="39" t="str">
        <f t="shared" si="43"/>
        <v>--</v>
      </c>
      <c r="M56" s="39">
        <f t="shared" si="43"/>
        <v>241.75757575757575</v>
      </c>
      <c r="N56" s="39">
        <f t="shared" si="43"/>
        <v>-24.224153218655786</v>
      </c>
      <c r="O56" s="39" t="str">
        <f t="shared" si="43"/>
        <v>--</v>
      </c>
      <c r="P56" s="39">
        <f t="shared" si="35"/>
        <v>118.46477884390359</v>
      </c>
      <c r="Q56" s="39">
        <f t="shared" si="36"/>
        <v>737.08623460096408</v>
      </c>
      <c r="R56" s="39">
        <f t="shared" si="37"/>
        <v>381.95976555501517</v>
      </c>
      <c r="S56" s="39">
        <f t="shared" si="38"/>
        <v>-83.378428253937074</v>
      </c>
      <c r="T56" s="39">
        <f t="shared" si="39"/>
        <v>32.347162095241146</v>
      </c>
      <c r="U56" s="39">
        <f t="shared" si="30"/>
        <v>16.58847542914647</v>
      </c>
    </row>
    <row r="57" spans="1:21" x14ac:dyDescent="0.2">
      <c r="B57" s="1" t="s">
        <v>796</v>
      </c>
      <c r="C57" s="38" t="s">
        <v>28</v>
      </c>
      <c r="D57" s="39" t="str">
        <f t="shared" si="27"/>
        <v>--</v>
      </c>
      <c r="E57" s="39">
        <f t="shared" si="27"/>
        <v>-100</v>
      </c>
      <c r="F57" s="39" t="str">
        <f t="shared" ref="F57:O57" si="44">IFERROR(IF(E19=0,"--",(F19/E19)*100-100),"--")</f>
        <v>--</v>
      </c>
      <c r="G57" s="39">
        <f t="shared" si="44"/>
        <v>3028.2702149437055</v>
      </c>
      <c r="H57" s="39">
        <f t="shared" si="44"/>
        <v>-61.421578892262588</v>
      </c>
      <c r="I57" s="39">
        <f t="shared" si="44"/>
        <v>-21.026563083081712</v>
      </c>
      <c r="J57" s="39">
        <f t="shared" si="44"/>
        <v>-51.028824262210577</v>
      </c>
      <c r="K57" s="39">
        <f t="shared" si="44"/>
        <v>72.916666666666686</v>
      </c>
      <c r="L57" s="39">
        <f t="shared" si="44"/>
        <v>-10.14584654407102</v>
      </c>
      <c r="M57" s="39">
        <f t="shared" si="44"/>
        <v>-78.506704304869444</v>
      </c>
      <c r="N57" s="39">
        <f t="shared" si="44"/>
        <v>-70.685579196217503</v>
      </c>
      <c r="O57" s="39" t="str">
        <f t="shared" si="44"/>
        <v>--</v>
      </c>
      <c r="P57" s="39">
        <f t="shared" si="35"/>
        <v>13421.908602150537</v>
      </c>
      <c r="Q57" s="39">
        <f t="shared" si="36"/>
        <v>-98.49673137646657</v>
      </c>
      <c r="R57" s="39">
        <f t="shared" si="37"/>
        <v>-7.6482256998016425</v>
      </c>
      <c r="S57" s="39">
        <f t="shared" si="38"/>
        <v>354.98806682577566</v>
      </c>
      <c r="T57" s="39">
        <f t="shared" si="39"/>
        <v>-11.985942089802776</v>
      </c>
      <c r="U57" s="39" t="str">
        <f t="shared" si="30"/>
        <v>--</v>
      </c>
    </row>
    <row r="58" spans="1:21" x14ac:dyDescent="0.2">
      <c r="B58" s="1" t="s">
        <v>797</v>
      </c>
      <c r="C58" s="38" t="s">
        <v>28</v>
      </c>
      <c r="D58" s="39" t="str">
        <f t="shared" si="27"/>
        <v>--</v>
      </c>
      <c r="E58" s="39" t="str">
        <f t="shared" si="27"/>
        <v>--</v>
      </c>
      <c r="F58" s="39" t="str">
        <f t="shared" ref="F58:O58" si="45">IFERROR(IF(E20=0,"--",(F20/E20)*100-100),"--")</f>
        <v>--</v>
      </c>
      <c r="G58" s="39" t="str">
        <f t="shared" si="45"/>
        <v>--</v>
      </c>
      <c r="H58" s="39">
        <f t="shared" si="45"/>
        <v>-30.640058408371857</v>
      </c>
      <c r="I58" s="39">
        <f t="shared" si="45"/>
        <v>199.88888888888886</v>
      </c>
      <c r="J58" s="39">
        <f t="shared" si="45"/>
        <v>-100</v>
      </c>
      <c r="K58" s="39" t="str">
        <f t="shared" si="45"/>
        <v>--</v>
      </c>
      <c r="L58" s="39" t="str">
        <f t="shared" si="45"/>
        <v>--</v>
      </c>
      <c r="M58" s="39" t="str">
        <f t="shared" si="45"/>
        <v>--</v>
      </c>
      <c r="N58" s="39">
        <f t="shared" si="45"/>
        <v>-100</v>
      </c>
      <c r="O58" s="39" t="str">
        <f t="shared" si="45"/>
        <v>--</v>
      </c>
      <c r="P58" s="39" t="str">
        <f t="shared" si="35"/>
        <v>--</v>
      </c>
      <c r="Q58" s="39">
        <f t="shared" si="36"/>
        <v>-25.636942675159233</v>
      </c>
      <c r="R58" s="39">
        <f t="shared" si="37"/>
        <v>-94.004282655246257</v>
      </c>
      <c r="S58" s="39">
        <f t="shared" si="38"/>
        <v>1463.5714285714287</v>
      </c>
      <c r="T58" s="39">
        <f t="shared" si="39"/>
        <v>97.533120146185468</v>
      </c>
      <c r="U58" s="39" t="str">
        <f t="shared" si="30"/>
        <v>--</v>
      </c>
    </row>
    <row r="59" spans="1:21" x14ac:dyDescent="0.2">
      <c r="B59" s="1" t="s">
        <v>798</v>
      </c>
      <c r="C59" s="38" t="s">
        <v>28</v>
      </c>
      <c r="D59" s="39" t="str">
        <f t="shared" si="27"/>
        <v>--</v>
      </c>
      <c r="E59" s="39">
        <f t="shared" si="27"/>
        <v>-90.267643233623104</v>
      </c>
      <c r="F59" s="39">
        <f t="shared" ref="F59:O59" si="46">IFERROR(IF(E21=0,"--",(F21/E21)*100-100),"--")</f>
        <v>729.49430299620201</v>
      </c>
      <c r="G59" s="39">
        <f t="shared" si="46"/>
        <v>69.208903020667719</v>
      </c>
      <c r="H59" s="39">
        <f t="shared" si="46"/>
        <v>46.272375705142395</v>
      </c>
      <c r="I59" s="39">
        <f t="shared" si="46"/>
        <v>-2.3878712822528598</v>
      </c>
      <c r="J59" s="39">
        <f t="shared" si="46"/>
        <v>-99.783369365322258</v>
      </c>
      <c r="K59" s="39">
        <f t="shared" si="46"/>
        <v>53.948967193195642</v>
      </c>
      <c r="L59" s="39">
        <f t="shared" si="46"/>
        <v>372.34938174164694</v>
      </c>
      <c r="M59" s="39">
        <f t="shared" si="46"/>
        <v>-75.609891946084446</v>
      </c>
      <c r="N59" s="39">
        <f t="shared" si="46"/>
        <v>1243.1148664078555</v>
      </c>
      <c r="O59" s="39" t="str">
        <f t="shared" si="46"/>
        <v>--</v>
      </c>
      <c r="P59" s="39">
        <f t="shared" si="35"/>
        <v>136.53829805321772</v>
      </c>
      <c r="Q59" s="39">
        <f t="shared" si="36"/>
        <v>139.06771132834965</v>
      </c>
      <c r="R59" s="39">
        <f t="shared" si="37"/>
        <v>-87.634061053967187</v>
      </c>
      <c r="S59" s="39">
        <f t="shared" si="38"/>
        <v>-37.721260455164362</v>
      </c>
      <c r="T59" s="39">
        <f t="shared" si="39"/>
        <v>963.48481299289438</v>
      </c>
      <c r="U59" s="39" t="str">
        <f t="shared" si="30"/>
        <v>--</v>
      </c>
    </row>
    <row r="60" spans="1:21" x14ac:dyDescent="0.2">
      <c r="B60" s="1" t="s">
        <v>799</v>
      </c>
      <c r="C60" s="38" t="s">
        <v>28</v>
      </c>
      <c r="D60" s="39">
        <f t="shared" si="27"/>
        <v>18567.575757575756</v>
      </c>
      <c r="E60" s="39">
        <f t="shared" si="27"/>
        <v>-84.549778419882145</v>
      </c>
      <c r="F60" s="39">
        <f t="shared" ref="F60:O60" si="47">IFERROR(IF(E22=0,"--",(F22/E22)*100-100),"--")</f>
        <v>423.97823026329615</v>
      </c>
      <c r="G60" s="39">
        <f t="shared" si="47"/>
        <v>203.51365116540211</v>
      </c>
      <c r="H60" s="39">
        <f t="shared" si="47"/>
        <v>22.476330534155963</v>
      </c>
      <c r="I60" s="39">
        <f t="shared" si="47"/>
        <v>-1.1174977371709076</v>
      </c>
      <c r="J60" s="39">
        <f t="shared" si="47"/>
        <v>-98.026355625841106</v>
      </c>
      <c r="K60" s="39">
        <f t="shared" si="47"/>
        <v>31.346047540077365</v>
      </c>
      <c r="L60" s="39">
        <f t="shared" si="47"/>
        <v>66.10340691483762</v>
      </c>
      <c r="M60" s="39">
        <f t="shared" si="47"/>
        <v>-71.173385359920943</v>
      </c>
      <c r="N60" s="39">
        <f t="shared" si="47"/>
        <v>481.7746330315548</v>
      </c>
      <c r="O60" s="39" t="str">
        <f t="shared" si="47"/>
        <v>--</v>
      </c>
      <c r="P60" s="39">
        <f t="shared" si="35"/>
        <v>251.06098491429776</v>
      </c>
      <c r="Q60" s="39">
        <f t="shared" si="36"/>
        <v>-3.368020588564363</v>
      </c>
      <c r="R60" s="39">
        <f t="shared" si="37"/>
        <v>-2.149321266968343</v>
      </c>
      <c r="S60" s="39">
        <f t="shared" si="38"/>
        <v>-50.140184789040092</v>
      </c>
      <c r="T60" s="39">
        <f t="shared" si="39"/>
        <v>93.257232055647336</v>
      </c>
      <c r="U60" s="39">
        <f t="shared" si="30"/>
        <v>26.006505229091246</v>
      </c>
    </row>
    <row r="61" spans="1:21" x14ac:dyDescent="0.2">
      <c r="B61" s="35" t="s">
        <v>79</v>
      </c>
      <c r="C61" s="38" t="s">
        <v>28</v>
      </c>
      <c r="D61" s="39">
        <f t="shared" si="27"/>
        <v>383.28054565338203</v>
      </c>
      <c r="E61" s="39">
        <f t="shared" si="27"/>
        <v>-5.5065199537584277</v>
      </c>
      <c r="F61" s="39">
        <f t="shared" ref="F61:O61" si="48">IFERROR(IF(E23=0,"--",(F23/E23)*100-100),"--")</f>
        <v>32.308337021432777</v>
      </c>
      <c r="G61" s="39">
        <f t="shared" si="48"/>
        <v>76.49411470928996</v>
      </c>
      <c r="H61" s="39">
        <f t="shared" si="48"/>
        <v>138.17414422935266</v>
      </c>
      <c r="I61" s="39">
        <f t="shared" si="48"/>
        <v>-39.509931055818228</v>
      </c>
      <c r="J61" s="39">
        <f t="shared" si="48"/>
        <v>-47.684244396050389</v>
      </c>
      <c r="K61" s="39">
        <f t="shared" si="48"/>
        <v>15.324148314483693</v>
      </c>
      <c r="L61" s="39">
        <f t="shared" si="48"/>
        <v>574.91025550467509</v>
      </c>
      <c r="M61" s="39">
        <f t="shared" si="48"/>
        <v>-63.581980899674498</v>
      </c>
      <c r="N61" s="39">
        <f t="shared" si="48"/>
        <v>3.5082952002765637</v>
      </c>
      <c r="O61" s="39">
        <f t="shared" si="48"/>
        <v>-34.284709045706734</v>
      </c>
      <c r="P61" s="39">
        <f t="shared" ref="P61:P63" si="49">IF(N23=0,"--",(P23/N23)*100-100)</f>
        <v>-16.158658967911848</v>
      </c>
      <c r="Q61" s="39">
        <f t="shared" ref="Q61:R63" si="50">IF(P23=0,"--",(Q23/P23)*100-100)</f>
        <v>48.36607470933393</v>
      </c>
      <c r="R61" s="39">
        <f t="shared" si="50"/>
        <v>20.76190545251437</v>
      </c>
      <c r="S61" s="39">
        <f t="shared" ref="S61:T63" si="51">IF(R23=0,"--",(S23/R23)*100-100)</f>
        <v>-12.758542474268012</v>
      </c>
      <c r="T61" s="39">
        <f t="shared" si="51"/>
        <v>24.020978936274034</v>
      </c>
      <c r="U61" s="39">
        <f t="shared" si="30"/>
        <v>18.961413038520234</v>
      </c>
    </row>
    <row r="62" spans="1:21" x14ac:dyDescent="0.2">
      <c r="B62" s="35" t="s">
        <v>80</v>
      </c>
      <c r="C62" s="38" t="s">
        <v>28</v>
      </c>
      <c r="D62" s="39">
        <f t="shared" si="27"/>
        <v>853.84657069540992</v>
      </c>
      <c r="E62" s="39">
        <f t="shared" si="27"/>
        <v>-17.982863098964557</v>
      </c>
      <c r="F62" s="39">
        <f t="shared" ref="F62:O62" si="52">IFERROR(IF(E24=0,"--",(F24/E24)*100-100),"--")</f>
        <v>25.59063101916901</v>
      </c>
      <c r="G62" s="39">
        <f t="shared" si="52"/>
        <v>152.82843580008549</v>
      </c>
      <c r="H62" s="39">
        <f t="shared" si="52"/>
        <v>129.2202078922823</v>
      </c>
      <c r="I62" s="39">
        <f t="shared" si="52"/>
        <v>-30.505798143549598</v>
      </c>
      <c r="J62" s="39">
        <f t="shared" si="52"/>
        <v>-58.259993135767942</v>
      </c>
      <c r="K62" s="39">
        <f t="shared" si="52"/>
        <v>18.763125922974311</v>
      </c>
      <c r="L62" s="39">
        <f t="shared" si="52"/>
        <v>682.65550327195581</v>
      </c>
      <c r="M62" s="39">
        <f t="shared" si="52"/>
        <v>-65.325593442875316</v>
      </c>
      <c r="N62" s="39">
        <f t="shared" si="52"/>
        <v>-10.127910343858588</v>
      </c>
      <c r="O62" s="39">
        <f t="shared" si="52"/>
        <v>63.504271413920264</v>
      </c>
      <c r="P62" s="39">
        <f t="shared" si="49"/>
        <v>19.835316277050865</v>
      </c>
      <c r="Q62" s="39">
        <f t="shared" si="50"/>
        <v>-11.529505625919029</v>
      </c>
      <c r="R62" s="39">
        <f t="shared" si="50"/>
        <v>21.14240869553845</v>
      </c>
      <c r="S62" s="39">
        <f t="shared" si="51"/>
        <v>5.8299745973465775</v>
      </c>
      <c r="T62" s="39">
        <f t="shared" si="51"/>
        <v>2.7991637945578276</v>
      </c>
      <c r="U62" s="39">
        <f t="shared" si="30"/>
        <v>22.154303081202258</v>
      </c>
    </row>
    <row r="63" spans="1:21" x14ac:dyDescent="0.2">
      <c r="B63" s="35" t="s">
        <v>81</v>
      </c>
      <c r="C63" s="38" t="s">
        <v>28</v>
      </c>
      <c r="D63" s="39">
        <f t="shared" si="27"/>
        <v>463.28282164983887</v>
      </c>
      <c r="E63" s="39">
        <f t="shared" si="27"/>
        <v>-9.0983940186623613</v>
      </c>
      <c r="F63" s="39">
        <f t="shared" ref="F63:O63" si="53">IFERROR(IF(E25=0,"--",(F25/E25)*100-100),"--")</f>
        <v>30.563367554337731</v>
      </c>
      <c r="G63" s="39">
        <f t="shared" si="53"/>
        <v>95.567271804112522</v>
      </c>
      <c r="H63" s="39">
        <f t="shared" si="53"/>
        <v>135.28182329410768</v>
      </c>
      <c r="I63" s="39">
        <f t="shared" si="53"/>
        <v>-36.676328725166115</v>
      </c>
      <c r="J63" s="39">
        <f t="shared" si="53"/>
        <v>-51.33674766967593</v>
      </c>
      <c r="K63" s="39">
        <f t="shared" si="53"/>
        <v>16.342880958796769</v>
      </c>
      <c r="L63" s="39">
        <f t="shared" si="53"/>
        <v>607.49173528383892</v>
      </c>
      <c r="M63" s="39">
        <f t="shared" si="53"/>
        <v>-64.165253986658115</v>
      </c>
      <c r="N63" s="39">
        <f t="shared" si="53"/>
        <v>-0.90558151448735202</v>
      </c>
      <c r="O63" s="39">
        <f t="shared" si="53"/>
        <v>-5.5774172142180163</v>
      </c>
      <c r="P63" s="39">
        <f t="shared" si="49"/>
        <v>-5.5921355551932947</v>
      </c>
      <c r="Q63" s="39">
        <f t="shared" si="50"/>
        <v>26.047125910861851</v>
      </c>
      <c r="R63" s="39">
        <f t="shared" si="50"/>
        <v>20.861423724850184</v>
      </c>
      <c r="S63" s="39">
        <f t="shared" si="51"/>
        <v>-7.8855279179848736</v>
      </c>
      <c r="T63" s="39">
        <f t="shared" si="51"/>
        <v>17.629279924450486</v>
      </c>
      <c r="U63" s="39">
        <f t="shared" si="30"/>
        <v>19.638078564923276</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topLeftCell="A13" zoomScale="55" zoomScaleNormal="55" workbookViewId="0">
      <selection activeCell="U49" sqref="U49:U66"/>
    </sheetView>
  </sheetViews>
  <sheetFormatPr baseColWidth="10" defaultColWidth="10.85546875" defaultRowHeight="12.75" x14ac:dyDescent="0.2"/>
  <cols>
    <col min="1" max="1" width="10.85546875" style="1"/>
    <col min="2" max="2" width="16.42578125" style="1" customWidth="1"/>
    <col min="3" max="16384" width="10.85546875" style="1"/>
  </cols>
  <sheetData>
    <row r="1" spans="1:21" x14ac:dyDescent="0.2">
      <c r="A1" s="5" t="s">
        <v>75</v>
      </c>
    </row>
    <row r="2" spans="1:21" x14ac:dyDescent="0.2">
      <c r="B2" s="110"/>
      <c r="C2" s="201" t="s">
        <v>259</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733</v>
      </c>
      <c r="D4" s="201"/>
      <c r="E4" s="201"/>
      <c r="F4" s="201"/>
      <c r="G4" s="201"/>
      <c r="H4" s="201"/>
      <c r="I4" s="201"/>
      <c r="J4" s="201"/>
      <c r="K4" s="201"/>
      <c r="L4" s="201"/>
      <c r="M4" s="201"/>
      <c r="N4" s="201"/>
      <c r="O4" s="201"/>
      <c r="P4" s="201"/>
      <c r="Q4" s="201"/>
      <c r="R4" s="201"/>
      <c r="S4" s="201"/>
      <c r="T4" s="201"/>
      <c r="U4" s="201"/>
    </row>
    <row r="5" spans="1:21" ht="13.5" thickBot="1" x14ac:dyDescent="0.25">
      <c r="B5" s="123"/>
      <c r="C5" s="208" t="s">
        <v>130</v>
      </c>
      <c r="D5" s="208"/>
      <c r="E5" s="208"/>
      <c r="F5" s="208"/>
      <c r="G5" s="208"/>
      <c r="H5" s="208"/>
      <c r="I5" s="208"/>
      <c r="J5" s="208"/>
      <c r="K5" s="208"/>
      <c r="L5" s="208"/>
      <c r="M5" s="208"/>
      <c r="N5" s="208"/>
      <c r="O5" s="208"/>
      <c r="P5" s="208"/>
      <c r="Q5" s="208"/>
      <c r="R5" s="208"/>
      <c r="S5" s="208"/>
      <c r="T5" s="208"/>
      <c r="U5" s="208"/>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29</v>
      </c>
      <c r="C9" s="9">
        <v>65.687776999999997</v>
      </c>
      <c r="D9" s="9">
        <v>180.85793799999999</v>
      </c>
      <c r="E9" s="9">
        <v>186.13369900000001</v>
      </c>
      <c r="F9" s="9">
        <v>252.878219</v>
      </c>
      <c r="G9" s="9">
        <v>786.76096099999995</v>
      </c>
      <c r="H9" s="9">
        <v>672.58989350000002</v>
      </c>
      <c r="I9" s="9">
        <v>800.24529250000001</v>
      </c>
      <c r="J9" s="9">
        <v>574.99287149999998</v>
      </c>
      <c r="K9" s="9">
        <v>528</v>
      </c>
      <c r="L9" s="14">
        <v>1218.964868</v>
      </c>
      <c r="M9" s="14">
        <v>1482.270822</v>
      </c>
      <c r="N9" s="14">
        <v>1452.3430699999999</v>
      </c>
      <c r="O9" s="196">
        <v>1250.5411509999999</v>
      </c>
      <c r="P9" s="14">
        <v>1250.784046</v>
      </c>
      <c r="Q9" s="14">
        <v>1115.8408019999999</v>
      </c>
      <c r="R9" s="14">
        <v>1184.932546</v>
      </c>
      <c r="S9" s="14">
        <v>1194.7432389999999</v>
      </c>
      <c r="T9" s="14">
        <v>1481.776102</v>
      </c>
      <c r="U9" s="14">
        <f>(SUM(C9:N9)+P9+Q9+R9+S9+T9)</f>
        <v>14429.8021465</v>
      </c>
    </row>
    <row r="10" spans="1:21" x14ac:dyDescent="0.2">
      <c r="A10" s="74"/>
      <c r="B10" s="35" t="s">
        <v>30</v>
      </c>
      <c r="C10" s="9">
        <v>1.2216514999999999</v>
      </c>
      <c r="D10" s="9">
        <v>29.102817000000002</v>
      </c>
      <c r="E10" s="9">
        <v>34.155150999999996</v>
      </c>
      <c r="F10" s="9">
        <v>74.053117999999998</v>
      </c>
      <c r="G10" s="9">
        <v>240.62787449999999</v>
      </c>
      <c r="H10" s="9">
        <v>304.40258799999998</v>
      </c>
      <c r="I10" s="9">
        <v>427.60340500000001</v>
      </c>
      <c r="J10" s="9">
        <v>227.19473049999999</v>
      </c>
      <c r="K10" s="9">
        <v>243</v>
      </c>
      <c r="L10" s="14">
        <v>821.85029399999996</v>
      </c>
      <c r="M10" s="14">
        <v>875.29296699999998</v>
      </c>
      <c r="N10" s="14">
        <v>915.87947899999995</v>
      </c>
      <c r="O10" s="196">
        <v>0</v>
      </c>
      <c r="P10" s="14">
        <v>932.67958499999997</v>
      </c>
      <c r="Q10" s="14">
        <v>1256.3361930000001</v>
      </c>
      <c r="R10" s="14">
        <v>1213.0638469999999</v>
      </c>
      <c r="S10" s="14">
        <v>1048.7254760000001</v>
      </c>
      <c r="T10" s="14">
        <v>1056.185896</v>
      </c>
      <c r="U10" s="14">
        <f t="shared" ref="U10:U26" si="0">(SUM(C10:N10)+P10+Q10+R10+S10+T10)</f>
        <v>9701.3750724999991</v>
      </c>
    </row>
    <row r="11" spans="1:21" x14ac:dyDescent="0.2">
      <c r="A11" s="74"/>
      <c r="B11" s="35" t="s">
        <v>32</v>
      </c>
      <c r="C11" s="9">
        <v>28.752285000000001</v>
      </c>
      <c r="D11" s="9">
        <v>104.543153</v>
      </c>
      <c r="E11" s="9">
        <v>95.640212500000004</v>
      </c>
      <c r="F11" s="9">
        <v>165.45578399999999</v>
      </c>
      <c r="G11" s="9">
        <v>260.11112500000002</v>
      </c>
      <c r="H11" s="9">
        <v>235.29311749999999</v>
      </c>
      <c r="I11" s="9">
        <v>321.4938995</v>
      </c>
      <c r="J11" s="9">
        <v>232.22550699999999</v>
      </c>
      <c r="K11" s="9">
        <v>222</v>
      </c>
      <c r="L11" s="14">
        <v>421.906792</v>
      </c>
      <c r="M11" s="14">
        <v>469.56847099999999</v>
      </c>
      <c r="N11" s="14">
        <v>507.52779299999997</v>
      </c>
      <c r="O11" s="196">
        <v>0</v>
      </c>
      <c r="P11" s="14">
        <v>461.74845599999998</v>
      </c>
      <c r="Q11" s="14">
        <v>415.58337999999998</v>
      </c>
      <c r="R11" s="14">
        <v>386.73486500000001</v>
      </c>
      <c r="S11" s="14">
        <v>420.20574800000003</v>
      </c>
      <c r="T11" s="14">
        <v>541.510177</v>
      </c>
      <c r="U11" s="14">
        <f t="shared" si="0"/>
        <v>5290.3007655000001</v>
      </c>
    </row>
    <row r="12" spans="1:21" x14ac:dyDescent="0.2">
      <c r="A12" s="74"/>
      <c r="B12" s="35" t="s">
        <v>31</v>
      </c>
      <c r="C12" s="9">
        <v>1.848741</v>
      </c>
      <c r="D12" s="9">
        <v>33.038318500000003</v>
      </c>
      <c r="E12" s="9">
        <v>34.932557500000001</v>
      </c>
      <c r="F12" s="9">
        <v>44.4984185</v>
      </c>
      <c r="G12" s="9">
        <v>563.57266549999997</v>
      </c>
      <c r="H12" s="9">
        <v>199.91900150000001</v>
      </c>
      <c r="I12" s="9">
        <v>275.48360150000002</v>
      </c>
      <c r="J12" s="9">
        <v>128.345347</v>
      </c>
      <c r="K12" s="9">
        <v>189</v>
      </c>
      <c r="L12" s="14">
        <v>375.90254199999998</v>
      </c>
      <c r="M12" s="14">
        <v>181.63999699999999</v>
      </c>
      <c r="N12" s="14">
        <v>143.70903000000001</v>
      </c>
      <c r="O12" s="196">
        <v>195.48921799999999</v>
      </c>
      <c r="P12" s="14">
        <v>195.26991599999999</v>
      </c>
      <c r="Q12" s="14">
        <v>206.77154899999999</v>
      </c>
      <c r="R12" s="14">
        <v>198.34681599999999</v>
      </c>
      <c r="S12" s="14">
        <v>168.633703</v>
      </c>
      <c r="T12" s="14">
        <v>118.945638</v>
      </c>
      <c r="U12" s="14">
        <f t="shared" si="0"/>
        <v>3059.8578420000008</v>
      </c>
    </row>
    <row r="13" spans="1:21" x14ac:dyDescent="0.2">
      <c r="A13" s="74"/>
      <c r="B13" s="35" t="s">
        <v>36</v>
      </c>
      <c r="C13" s="9">
        <v>4.7550169999999996</v>
      </c>
      <c r="D13" s="9">
        <v>65.241891499999994</v>
      </c>
      <c r="E13" s="9">
        <v>84.9674555</v>
      </c>
      <c r="F13" s="9">
        <v>82.756104500000006</v>
      </c>
      <c r="G13" s="9">
        <v>162.05226500000001</v>
      </c>
      <c r="H13" s="9">
        <v>150.4639335</v>
      </c>
      <c r="I13" s="9">
        <v>298.71007750000001</v>
      </c>
      <c r="J13" s="9">
        <v>85.114427500000005</v>
      </c>
      <c r="K13" s="9">
        <v>125</v>
      </c>
      <c r="L13" s="14">
        <v>229.84342100000001</v>
      </c>
      <c r="M13" s="14">
        <v>185.327225</v>
      </c>
      <c r="N13" s="14">
        <v>341.84682199999997</v>
      </c>
      <c r="O13" s="196">
        <v>218.545987</v>
      </c>
      <c r="P13" s="14">
        <v>220.145647</v>
      </c>
      <c r="Q13" s="14">
        <v>571.16255899999999</v>
      </c>
      <c r="R13" s="14">
        <v>310.38522499999999</v>
      </c>
      <c r="S13" s="14">
        <v>136.75865200000001</v>
      </c>
      <c r="T13" s="14">
        <v>363.07075300000002</v>
      </c>
      <c r="U13" s="14">
        <f t="shared" si="0"/>
        <v>3417.6014759999998</v>
      </c>
    </row>
    <row r="14" spans="1:21" x14ac:dyDescent="0.2">
      <c r="A14" s="74"/>
      <c r="B14" s="35" t="s">
        <v>34</v>
      </c>
      <c r="C14" s="9">
        <v>13.726850499999999</v>
      </c>
      <c r="D14" s="9">
        <v>143.72208699999999</v>
      </c>
      <c r="E14" s="9">
        <v>172.3861225</v>
      </c>
      <c r="F14" s="9">
        <v>260.82880299999999</v>
      </c>
      <c r="G14" s="9">
        <v>284.7120615</v>
      </c>
      <c r="H14" s="9">
        <v>292.816124</v>
      </c>
      <c r="I14" s="9">
        <v>501.10652700000003</v>
      </c>
      <c r="J14" s="9">
        <v>65.839074499999995</v>
      </c>
      <c r="K14" s="9">
        <v>66</v>
      </c>
      <c r="L14" s="14">
        <v>346.42654599999997</v>
      </c>
      <c r="M14" s="14">
        <v>194.24697800000001</v>
      </c>
      <c r="N14" s="14">
        <v>201.32758200000001</v>
      </c>
      <c r="O14" s="196">
        <v>143.128128</v>
      </c>
      <c r="P14" s="14">
        <v>142.90818100000001</v>
      </c>
      <c r="Q14" s="14">
        <v>156.56855400000001</v>
      </c>
      <c r="R14" s="14">
        <v>377.82136200000002</v>
      </c>
      <c r="S14" s="14">
        <v>313.64256799999998</v>
      </c>
      <c r="T14" s="14">
        <v>221.41278800000001</v>
      </c>
      <c r="U14" s="14">
        <f t="shared" si="0"/>
        <v>3755.4922090000005</v>
      </c>
    </row>
    <row r="15" spans="1:21" x14ac:dyDescent="0.2">
      <c r="A15" s="74"/>
      <c r="B15" s="35" t="s">
        <v>44</v>
      </c>
      <c r="C15" s="9">
        <v>0</v>
      </c>
      <c r="D15" s="9">
        <v>0.49452699999999999</v>
      </c>
      <c r="E15" s="9">
        <v>1.3939204999999999</v>
      </c>
      <c r="F15" s="9">
        <v>2.8082150000000001</v>
      </c>
      <c r="G15" s="9">
        <v>3.3119909999999999</v>
      </c>
      <c r="H15" s="9">
        <v>3.4239875</v>
      </c>
      <c r="I15" s="9">
        <v>6.5490114999999998</v>
      </c>
      <c r="J15" s="9">
        <v>1.0498145000000001</v>
      </c>
      <c r="K15" s="9">
        <v>1</v>
      </c>
      <c r="L15" s="14">
        <v>7.3614490000000004</v>
      </c>
      <c r="M15" s="14">
        <v>2.2905669999999998</v>
      </c>
      <c r="N15" s="14">
        <v>1.312643</v>
      </c>
      <c r="O15" s="196">
        <v>1.9951859999999999</v>
      </c>
      <c r="P15" s="14">
        <v>1.9861629999999999</v>
      </c>
      <c r="Q15" s="14">
        <v>4.4184279999999996</v>
      </c>
      <c r="R15" s="14">
        <v>4.8770990000000003</v>
      </c>
      <c r="S15" s="14">
        <v>3.6434289999999998</v>
      </c>
      <c r="T15" s="14">
        <v>1.853464</v>
      </c>
      <c r="U15" s="14">
        <f t="shared" si="0"/>
        <v>47.774709000000001</v>
      </c>
    </row>
    <row r="16" spans="1:21" x14ac:dyDescent="0.2">
      <c r="A16" s="105"/>
      <c r="B16" s="35" t="s">
        <v>792</v>
      </c>
      <c r="C16" s="9">
        <v>0</v>
      </c>
      <c r="D16" s="9">
        <v>1.366128</v>
      </c>
      <c r="E16" s="9">
        <v>7.8731819999999999</v>
      </c>
      <c r="F16" s="9">
        <v>21.510193000000001</v>
      </c>
      <c r="G16" s="9">
        <v>24.010527</v>
      </c>
      <c r="H16" s="9">
        <v>17.883564</v>
      </c>
      <c r="I16" s="9">
        <v>28.532595000000001</v>
      </c>
      <c r="J16" s="9">
        <v>23.698065</v>
      </c>
      <c r="K16" s="9">
        <v>19.075178000000001</v>
      </c>
      <c r="L16" s="14">
        <v>8.1727120000000006</v>
      </c>
      <c r="M16" s="14">
        <v>23.840913</v>
      </c>
      <c r="N16" s="14">
        <v>21.073847000000001</v>
      </c>
      <c r="O16" s="191" t="s">
        <v>28</v>
      </c>
      <c r="P16" s="14">
        <v>35.187646999999998</v>
      </c>
      <c r="Q16" s="14">
        <v>23.38251</v>
      </c>
      <c r="R16" s="14">
        <v>146.34828300000001</v>
      </c>
      <c r="S16" s="14">
        <v>203.927189</v>
      </c>
      <c r="T16" s="14">
        <v>252.22931600000001</v>
      </c>
      <c r="U16" s="14">
        <f t="shared" si="0"/>
        <v>858.11184900000001</v>
      </c>
    </row>
    <row r="17" spans="1:21" x14ac:dyDescent="0.2">
      <c r="A17" s="105"/>
      <c r="B17" s="35" t="s">
        <v>793</v>
      </c>
      <c r="C17" s="9">
        <v>0</v>
      </c>
      <c r="D17" s="9">
        <v>0.32255400000000001</v>
      </c>
      <c r="E17" s="9">
        <v>4.5191559999999997</v>
      </c>
      <c r="F17" s="9">
        <v>17.974819</v>
      </c>
      <c r="G17" s="9">
        <v>20.504152999999999</v>
      </c>
      <c r="H17" s="9">
        <v>14.338687999999999</v>
      </c>
      <c r="I17" s="9">
        <v>21.793513000000001</v>
      </c>
      <c r="J17" s="9">
        <v>19.716694</v>
      </c>
      <c r="K17" s="9">
        <v>15.693999</v>
      </c>
      <c r="L17" s="14">
        <v>5.9243100000000002</v>
      </c>
      <c r="M17" s="14">
        <v>6.7254709999999998</v>
      </c>
      <c r="N17" s="14">
        <v>2.9727830000000002</v>
      </c>
      <c r="O17" s="191" t="s">
        <v>28</v>
      </c>
      <c r="P17" s="14">
        <v>4.3228580000000001</v>
      </c>
      <c r="Q17" s="14">
        <v>14.371566</v>
      </c>
      <c r="R17" s="14">
        <v>139.49712500000001</v>
      </c>
      <c r="S17" s="14">
        <v>191.592882</v>
      </c>
      <c r="T17" s="14">
        <v>245.00073499999999</v>
      </c>
      <c r="U17" s="14">
        <f t="shared" si="0"/>
        <v>725.27130599999998</v>
      </c>
    </row>
    <row r="18" spans="1:21" x14ac:dyDescent="0.2">
      <c r="A18" s="105"/>
      <c r="B18" s="35" t="s">
        <v>794</v>
      </c>
      <c r="C18" s="9">
        <v>0</v>
      </c>
      <c r="D18" s="9">
        <v>0</v>
      </c>
      <c r="E18" s="9">
        <v>0</v>
      </c>
      <c r="F18" s="9">
        <v>0</v>
      </c>
      <c r="G18" s="9">
        <v>0</v>
      </c>
      <c r="H18" s="9">
        <v>0</v>
      </c>
      <c r="I18" s="9">
        <v>0</v>
      </c>
      <c r="J18" s="9">
        <v>0</v>
      </c>
      <c r="K18" s="9">
        <v>0</v>
      </c>
      <c r="L18" s="14">
        <v>7.0569999999999999E-3</v>
      </c>
      <c r="M18" s="14">
        <v>0</v>
      </c>
      <c r="N18" s="14">
        <v>1.683E-3</v>
      </c>
      <c r="O18" s="191" t="s">
        <v>28</v>
      </c>
      <c r="P18" s="14">
        <v>9.4399999999999996E-4</v>
      </c>
      <c r="Q18" s="14">
        <v>4.6709999999999998E-3</v>
      </c>
      <c r="R18" s="14">
        <v>0</v>
      </c>
      <c r="S18" s="14">
        <v>1.7799999999999999E-4</v>
      </c>
      <c r="T18" s="14">
        <v>4.7239999999999999E-3</v>
      </c>
      <c r="U18" s="14">
        <f t="shared" si="0"/>
        <v>1.9257E-2</v>
      </c>
    </row>
    <row r="19" spans="1:21" x14ac:dyDescent="0.2">
      <c r="A19" s="105"/>
      <c r="B19" s="35" t="s">
        <v>795</v>
      </c>
      <c r="C19" s="9">
        <v>0</v>
      </c>
      <c r="D19" s="9">
        <v>0</v>
      </c>
      <c r="E19" s="9">
        <v>0</v>
      </c>
      <c r="F19" s="9">
        <v>0</v>
      </c>
      <c r="G19" s="9">
        <v>0</v>
      </c>
      <c r="H19" s="9">
        <v>0</v>
      </c>
      <c r="I19" s="9">
        <v>0</v>
      </c>
      <c r="J19" s="9">
        <v>0</v>
      </c>
      <c r="K19" s="9">
        <v>0</v>
      </c>
      <c r="L19" s="14">
        <v>0</v>
      </c>
      <c r="M19" s="14">
        <v>0</v>
      </c>
      <c r="N19" s="14">
        <v>0</v>
      </c>
      <c r="O19" s="191" t="s">
        <v>28</v>
      </c>
      <c r="P19" s="14">
        <v>0</v>
      </c>
      <c r="Q19" s="14">
        <v>0</v>
      </c>
      <c r="R19" s="14">
        <v>0</v>
      </c>
      <c r="S19" s="14">
        <v>0</v>
      </c>
      <c r="T19" s="14">
        <v>0</v>
      </c>
      <c r="U19" s="14">
        <f t="shared" si="0"/>
        <v>0</v>
      </c>
    </row>
    <row r="20" spans="1:21" x14ac:dyDescent="0.2">
      <c r="A20" s="105"/>
      <c r="B20" s="35" t="s">
        <v>796</v>
      </c>
      <c r="C20" s="9">
        <v>0</v>
      </c>
      <c r="D20" s="9">
        <v>0</v>
      </c>
      <c r="E20" s="9">
        <v>0</v>
      </c>
      <c r="F20" s="9">
        <v>0</v>
      </c>
      <c r="G20" s="9">
        <v>6.5099999999999999E-4</v>
      </c>
      <c r="H20" s="9">
        <v>1.366E-3</v>
      </c>
      <c r="I20" s="9">
        <v>2.3900000000000001E-4</v>
      </c>
      <c r="J20" s="9">
        <v>0</v>
      </c>
      <c r="K20" s="9">
        <v>0</v>
      </c>
      <c r="L20" s="14">
        <v>0</v>
      </c>
      <c r="M20" s="14">
        <v>3.6000000000000001E-5</v>
      </c>
      <c r="N20" s="14">
        <v>0</v>
      </c>
      <c r="O20" s="191" t="s">
        <v>28</v>
      </c>
      <c r="P20" s="14">
        <v>0</v>
      </c>
      <c r="Q20" s="14">
        <v>0</v>
      </c>
      <c r="R20" s="14">
        <v>1.4E-3</v>
      </c>
      <c r="S20" s="14">
        <v>0</v>
      </c>
      <c r="T20" s="14">
        <v>0</v>
      </c>
      <c r="U20" s="14">
        <f t="shared" si="0"/>
        <v>3.692E-3</v>
      </c>
    </row>
    <row r="21" spans="1:21" x14ac:dyDescent="0.2">
      <c r="A21" s="105"/>
      <c r="B21" s="35" t="s">
        <v>797</v>
      </c>
      <c r="C21" s="9">
        <v>0</v>
      </c>
      <c r="D21" s="9">
        <v>0</v>
      </c>
      <c r="E21" s="9">
        <v>0</v>
      </c>
      <c r="F21" s="9">
        <v>0</v>
      </c>
      <c r="G21" s="9">
        <v>0</v>
      </c>
      <c r="H21" s="9">
        <v>0</v>
      </c>
      <c r="I21" s="9">
        <v>0</v>
      </c>
      <c r="J21" s="9">
        <v>0</v>
      </c>
      <c r="K21" s="9">
        <v>0</v>
      </c>
      <c r="L21" s="14">
        <v>0</v>
      </c>
      <c r="M21" s="14">
        <v>0</v>
      </c>
      <c r="N21" s="14">
        <v>0</v>
      </c>
      <c r="O21" s="191" t="s">
        <v>28</v>
      </c>
      <c r="P21" s="14">
        <v>0</v>
      </c>
      <c r="Q21" s="14">
        <v>0</v>
      </c>
      <c r="R21" s="14">
        <v>0</v>
      </c>
      <c r="S21" s="14">
        <v>0</v>
      </c>
      <c r="T21" s="14">
        <v>0</v>
      </c>
      <c r="U21" s="14">
        <f t="shared" si="0"/>
        <v>0</v>
      </c>
    </row>
    <row r="22" spans="1:21" x14ac:dyDescent="0.2">
      <c r="A22" s="105"/>
      <c r="B22" s="35" t="s">
        <v>798</v>
      </c>
      <c r="C22" s="9">
        <v>0</v>
      </c>
      <c r="D22" s="9">
        <v>0</v>
      </c>
      <c r="E22" s="9">
        <v>0</v>
      </c>
      <c r="F22" s="9">
        <v>0</v>
      </c>
      <c r="G22" s="9">
        <v>0</v>
      </c>
      <c r="H22" s="9">
        <v>0</v>
      </c>
      <c r="I22" s="9">
        <v>0</v>
      </c>
      <c r="J22" s="9">
        <v>0</v>
      </c>
      <c r="K22" s="9">
        <v>0</v>
      </c>
      <c r="L22" s="14">
        <v>0</v>
      </c>
      <c r="M22" s="14">
        <v>0</v>
      </c>
      <c r="N22" s="14">
        <v>2.8757999999999999E-2</v>
      </c>
      <c r="O22" s="191" t="s">
        <v>28</v>
      </c>
      <c r="P22" s="14">
        <v>8.1123000000000001E-2</v>
      </c>
      <c r="Q22" s="14">
        <v>9.8195000000000005E-2</v>
      </c>
      <c r="R22" s="14">
        <v>0</v>
      </c>
      <c r="S22" s="14">
        <v>0</v>
      </c>
      <c r="T22" s="14">
        <v>0</v>
      </c>
      <c r="U22" s="14">
        <f t="shared" si="0"/>
        <v>0.20807600000000001</v>
      </c>
    </row>
    <row r="23" spans="1:21" x14ac:dyDescent="0.2">
      <c r="A23" s="105"/>
      <c r="B23" s="35" t="s">
        <v>799</v>
      </c>
      <c r="C23" s="9">
        <v>0</v>
      </c>
      <c r="D23" s="9">
        <v>0.32255400000000001</v>
      </c>
      <c r="E23" s="9">
        <v>4.5191559999999997</v>
      </c>
      <c r="F23" s="9">
        <v>17.974819</v>
      </c>
      <c r="G23" s="9">
        <v>20.504804</v>
      </c>
      <c r="H23" s="9">
        <v>14.340054</v>
      </c>
      <c r="I23" s="9">
        <v>21.793752000000001</v>
      </c>
      <c r="J23" s="9">
        <v>19.716694</v>
      </c>
      <c r="K23" s="9">
        <v>15.693999</v>
      </c>
      <c r="L23" s="14">
        <v>5.9313669999999998</v>
      </c>
      <c r="M23" s="14">
        <v>6.7255069999999995</v>
      </c>
      <c r="N23" s="14">
        <v>3.0032239999999999</v>
      </c>
      <c r="O23" s="191" t="s">
        <v>28</v>
      </c>
      <c r="P23" s="14">
        <v>4.4049249999999995</v>
      </c>
      <c r="Q23" s="14">
        <v>14.474432</v>
      </c>
      <c r="R23" s="14">
        <v>139.498525</v>
      </c>
      <c r="S23" s="14">
        <v>191.59306000000001</v>
      </c>
      <c r="T23" s="14">
        <v>245.005459</v>
      </c>
      <c r="U23" s="14">
        <f t="shared" si="0"/>
        <v>725.50233100000003</v>
      </c>
    </row>
    <row r="24" spans="1:21" x14ac:dyDescent="0.2">
      <c r="A24" s="74"/>
      <c r="B24" s="35" t="s">
        <v>79</v>
      </c>
      <c r="C24" s="9">
        <f t="shared" ref="C24:K24" si="1">SUM(C9:C15)</f>
        <v>115.99232199999999</v>
      </c>
      <c r="D24" s="9">
        <f t="shared" si="1"/>
        <v>557.00073199999997</v>
      </c>
      <c r="E24" s="9">
        <f t="shared" si="1"/>
        <v>609.60911850000014</v>
      </c>
      <c r="F24" s="9">
        <f t="shared" si="1"/>
        <v>883.27866199999994</v>
      </c>
      <c r="G24" s="9">
        <f t="shared" si="1"/>
        <v>2301.1489434999999</v>
      </c>
      <c r="H24" s="9">
        <f t="shared" si="1"/>
        <v>1858.9086454999997</v>
      </c>
      <c r="I24" s="9">
        <f t="shared" si="1"/>
        <v>2631.1918145</v>
      </c>
      <c r="J24" s="9">
        <f t="shared" si="1"/>
        <v>1314.7617724999998</v>
      </c>
      <c r="K24" s="9">
        <f t="shared" si="1"/>
        <v>1374</v>
      </c>
      <c r="L24" s="9">
        <f t="shared" ref="L24:Q24" si="2">SUM(L9:L15)</f>
        <v>3422.2559119999996</v>
      </c>
      <c r="M24" s="9">
        <f t="shared" si="2"/>
        <v>3390.6370269999998</v>
      </c>
      <c r="N24" s="9">
        <f t="shared" si="2"/>
        <v>3563.9464190000003</v>
      </c>
      <c r="O24" s="17">
        <f t="shared" si="2"/>
        <v>1809.69967</v>
      </c>
      <c r="P24" s="9">
        <f t="shared" si="2"/>
        <v>3205.5219940000002</v>
      </c>
      <c r="Q24" s="9">
        <f t="shared" si="2"/>
        <v>3726.6814649999997</v>
      </c>
      <c r="R24" s="14">
        <f t="shared" ref="R24:T24" si="3">SUM(R9:R15)</f>
        <v>3676.16176</v>
      </c>
      <c r="S24" s="14">
        <f t="shared" si="3"/>
        <v>3286.3528149999997</v>
      </c>
      <c r="T24" s="14">
        <f t="shared" si="3"/>
        <v>3784.7548179999999</v>
      </c>
      <c r="U24" s="14">
        <f t="shared" si="0"/>
        <v>39702.204220500003</v>
      </c>
    </row>
    <row r="25" spans="1:21" x14ac:dyDescent="0.2">
      <c r="A25" s="74"/>
      <c r="B25" s="35" t="s">
        <v>80</v>
      </c>
      <c r="C25" s="9">
        <f>C26-C24</f>
        <v>22.81624650000002</v>
      </c>
      <c r="D25" s="9">
        <f t="shared" ref="D25:K25" si="4">D26-D24</f>
        <v>216.78062399999999</v>
      </c>
      <c r="E25" s="9">
        <f t="shared" si="4"/>
        <v>313.70452049999983</v>
      </c>
      <c r="F25" s="9">
        <f t="shared" si="4"/>
        <v>343.69842749999998</v>
      </c>
      <c r="G25" s="9">
        <f t="shared" si="4"/>
        <v>544.64313500000026</v>
      </c>
      <c r="H25" s="9">
        <f t="shared" si="4"/>
        <v>546.74042050000025</v>
      </c>
      <c r="I25" s="9">
        <f t="shared" si="4"/>
        <v>669.22303499999998</v>
      </c>
      <c r="J25" s="9">
        <f t="shared" si="4"/>
        <v>306.86833800000022</v>
      </c>
      <c r="K25" s="9">
        <f t="shared" si="4"/>
        <v>326.10899999999992</v>
      </c>
      <c r="L25" s="9">
        <f t="shared" ref="L25:Q25" si="5">L26-L24</f>
        <v>956.86724700000013</v>
      </c>
      <c r="M25" s="9">
        <f t="shared" si="5"/>
        <v>770.65585700000065</v>
      </c>
      <c r="N25" s="9">
        <f t="shared" si="5"/>
        <v>1015.8690579999998</v>
      </c>
      <c r="O25" s="17">
        <f t="shared" si="5"/>
        <v>1419.4665030000006</v>
      </c>
      <c r="P25" s="9">
        <f t="shared" si="5"/>
        <v>958.66404400000238</v>
      </c>
      <c r="Q25" s="9">
        <f t="shared" si="5"/>
        <v>1036.7525290000003</v>
      </c>
      <c r="R25" s="9">
        <f t="shared" ref="R25:T25" si="6">R26-R24</f>
        <v>1229.9940500000002</v>
      </c>
      <c r="S25" s="9">
        <f t="shared" si="6"/>
        <v>1393.7649370000004</v>
      </c>
      <c r="T25" s="9">
        <f t="shared" si="6"/>
        <v>1511.3006660000005</v>
      </c>
      <c r="U25" s="14">
        <f t="shared" si="0"/>
        <v>12164.452135000005</v>
      </c>
    </row>
    <row r="26" spans="1:21" x14ac:dyDescent="0.2">
      <c r="A26" s="74"/>
      <c r="B26" s="35" t="s">
        <v>81</v>
      </c>
      <c r="C26" s="9">
        <v>138.80856850000001</v>
      </c>
      <c r="D26" s="9">
        <v>773.78135599999996</v>
      </c>
      <c r="E26" s="9">
        <v>923.31363899999997</v>
      </c>
      <c r="F26" s="9">
        <v>1226.9770894999999</v>
      </c>
      <c r="G26" s="9">
        <v>2845.7920785000001</v>
      </c>
      <c r="H26" s="9">
        <v>2405.6490659999999</v>
      </c>
      <c r="I26" s="9">
        <v>3300.4148494999999</v>
      </c>
      <c r="J26" s="9">
        <v>1621.6301105</v>
      </c>
      <c r="K26" s="9">
        <v>1700.1089999999999</v>
      </c>
      <c r="L26" s="14">
        <v>4379.1231589999998</v>
      </c>
      <c r="M26" s="9">
        <v>4161.2928840000004</v>
      </c>
      <c r="N26" s="9">
        <v>4579.8154770000001</v>
      </c>
      <c r="O26" s="17">
        <v>3229.1661730000005</v>
      </c>
      <c r="P26" s="9">
        <v>4164.1860380000026</v>
      </c>
      <c r="Q26" s="9">
        <v>4763.433994</v>
      </c>
      <c r="R26" s="9">
        <v>4906.1558100000002</v>
      </c>
      <c r="S26" s="9">
        <v>4680.1177520000001</v>
      </c>
      <c r="T26" s="9">
        <v>5296.0554840000004</v>
      </c>
      <c r="U26" s="14">
        <f t="shared" si="0"/>
        <v>51866.656355500003</v>
      </c>
    </row>
    <row r="27" spans="1:21" x14ac:dyDescent="0.2">
      <c r="A27" s="74"/>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74"/>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A29" s="74"/>
      <c r="B29" s="35" t="s">
        <v>29</v>
      </c>
      <c r="C29" s="37">
        <f>IFERROR(C9/C$26*100,"--")</f>
        <v>47.322566401943689</v>
      </c>
      <c r="D29" s="37">
        <f t="shared" ref="D29:T29" si="7">IFERROR(D9/D$26*100,"--")</f>
        <v>23.373261270461523</v>
      </c>
      <c r="E29" s="37">
        <f t="shared" si="7"/>
        <v>20.15931435840081</v>
      </c>
      <c r="F29" s="37">
        <f t="shared" si="7"/>
        <v>20.609856627644881</v>
      </c>
      <c r="G29" s="37">
        <f t="shared" si="7"/>
        <v>27.646466758551696</v>
      </c>
      <c r="H29" s="37">
        <f t="shared" si="7"/>
        <v>27.958770171675575</v>
      </c>
      <c r="I29" s="37">
        <f t="shared" si="7"/>
        <v>24.246809234337132</v>
      </c>
      <c r="J29" s="37">
        <f t="shared" si="7"/>
        <v>35.457708128194007</v>
      </c>
      <c r="K29" s="37">
        <f t="shared" si="7"/>
        <v>31.056832238403537</v>
      </c>
      <c r="L29" s="37">
        <f t="shared" si="7"/>
        <v>27.835820636712999</v>
      </c>
      <c r="M29" s="37">
        <f t="shared" si="7"/>
        <v>35.620439688330279</v>
      </c>
      <c r="N29" s="37">
        <f t="shared" si="7"/>
        <v>31.711825013337759</v>
      </c>
      <c r="O29" s="37">
        <f t="shared" si="7"/>
        <v>38.7264415642694</v>
      </c>
      <c r="P29" s="37">
        <f t="shared" si="7"/>
        <v>30.036699479467377</v>
      </c>
      <c r="Q29" s="37">
        <f t="shared" si="7"/>
        <v>23.425134123943106</v>
      </c>
      <c r="R29" s="37">
        <f t="shared" si="7"/>
        <v>24.151955051749567</v>
      </c>
      <c r="S29" s="37">
        <f t="shared" si="7"/>
        <v>25.528059384604983</v>
      </c>
      <c r="T29" s="37">
        <f t="shared" si="7"/>
        <v>27.978862881565686</v>
      </c>
      <c r="U29" s="37">
        <f>IFERROR(U9/U$26*100,"--")</f>
        <v>27.820960826154828</v>
      </c>
    </row>
    <row r="30" spans="1:21" x14ac:dyDescent="0.2">
      <c r="A30" s="74"/>
      <c r="B30" s="35" t="s">
        <v>30</v>
      </c>
      <c r="C30" s="37">
        <f t="shared" ref="C30:U30" si="8">IFERROR(C10/C$26*100,"--")</f>
        <v>0.88009804668506453</v>
      </c>
      <c r="D30" s="37">
        <f t="shared" si="8"/>
        <v>3.7611163378818868</v>
      </c>
      <c r="E30" s="37">
        <f t="shared" si="8"/>
        <v>3.6991927290267181</v>
      </c>
      <c r="F30" s="37">
        <f t="shared" si="8"/>
        <v>6.0354116334948893</v>
      </c>
      <c r="G30" s="37">
        <f t="shared" si="8"/>
        <v>8.4555676543605216</v>
      </c>
      <c r="H30" s="37">
        <f t="shared" si="8"/>
        <v>12.653657272885038</v>
      </c>
      <c r="I30" s="37">
        <f t="shared" si="8"/>
        <v>12.956050208802699</v>
      </c>
      <c r="J30" s="37">
        <f t="shared" si="8"/>
        <v>14.010268373097034</v>
      </c>
      <c r="K30" s="37">
        <f t="shared" si="8"/>
        <v>14.293201200628902</v>
      </c>
      <c r="L30" s="37">
        <f t="shared" si="8"/>
        <v>18.767462438477629</v>
      </c>
      <c r="M30" s="37">
        <f t="shared" si="8"/>
        <v>21.034159127935105</v>
      </c>
      <c r="N30" s="37">
        <f t="shared" si="8"/>
        <v>19.998174240852716</v>
      </c>
      <c r="O30" s="37">
        <f t="shared" si="8"/>
        <v>0</v>
      </c>
      <c r="P30" s="37">
        <f t="shared" si="8"/>
        <v>22.397644497361416</v>
      </c>
      <c r="Q30" s="37">
        <f t="shared" si="8"/>
        <v>26.3745901503511</v>
      </c>
      <c r="R30" s="37">
        <f t="shared" si="8"/>
        <v>24.725342895296262</v>
      </c>
      <c r="S30" s="37">
        <f t="shared" si="8"/>
        <v>22.408100213970858</v>
      </c>
      <c r="T30" s="37">
        <f t="shared" si="8"/>
        <v>19.942878226839962</v>
      </c>
      <c r="U30" s="37">
        <f t="shared" si="8"/>
        <v>18.704454372392281</v>
      </c>
    </row>
    <row r="31" spans="1:21" x14ac:dyDescent="0.2">
      <c r="A31" s="74"/>
      <c r="B31" s="35" t="s">
        <v>32</v>
      </c>
      <c r="C31" s="37">
        <f t="shared" ref="C31:U31" si="9">IFERROR(C11/C$26*100,"--")</f>
        <v>20.713624029628978</v>
      </c>
      <c r="D31" s="37">
        <f t="shared" si="9"/>
        <v>13.510683888847797</v>
      </c>
      <c r="E31" s="37">
        <f t="shared" si="9"/>
        <v>10.358366697970983</v>
      </c>
      <c r="F31" s="37">
        <f t="shared" si="9"/>
        <v>13.484830761381547</v>
      </c>
      <c r="G31" s="37">
        <f t="shared" si="9"/>
        <v>9.140201315659823</v>
      </c>
      <c r="H31" s="37">
        <f t="shared" si="9"/>
        <v>9.7808579325011156</v>
      </c>
      <c r="I31" s="37">
        <f t="shared" si="9"/>
        <v>9.741014816628434</v>
      </c>
      <c r="J31" s="37">
        <f t="shared" si="9"/>
        <v>14.320497966604574</v>
      </c>
      <c r="K31" s="37">
        <f t="shared" si="9"/>
        <v>13.057986282056033</v>
      </c>
      <c r="L31" s="37">
        <f t="shared" si="9"/>
        <v>9.6345039105121923</v>
      </c>
      <c r="M31" s="37">
        <f t="shared" si="9"/>
        <v>11.284196620850011</v>
      </c>
      <c r="N31" s="37">
        <f t="shared" si="9"/>
        <v>11.081839334986814</v>
      </c>
      <c r="O31" s="37">
        <f t="shared" si="9"/>
        <v>0</v>
      </c>
      <c r="P31" s="37">
        <f t="shared" si="9"/>
        <v>11.088564530651253</v>
      </c>
      <c r="Q31" s="37">
        <f t="shared" si="9"/>
        <v>8.7244492213698557</v>
      </c>
      <c r="R31" s="37">
        <f t="shared" si="9"/>
        <v>7.8826453944193018</v>
      </c>
      <c r="S31" s="37">
        <f t="shared" si="9"/>
        <v>8.9785293932066015</v>
      </c>
      <c r="T31" s="37">
        <f t="shared" si="9"/>
        <v>10.224782928274925</v>
      </c>
      <c r="U31" s="37">
        <f t="shared" si="9"/>
        <v>10.199810701579976</v>
      </c>
    </row>
    <row r="32" spans="1:21" x14ac:dyDescent="0.2">
      <c r="A32" s="74"/>
      <c r="B32" s="35" t="s">
        <v>31</v>
      </c>
      <c r="C32" s="37">
        <f t="shared" ref="C32:U32" si="10">IFERROR(C12/C$26*100,"--")</f>
        <v>1.3318637458609048</v>
      </c>
      <c r="D32" s="37">
        <f t="shared" si="10"/>
        <v>4.2697227380598717</v>
      </c>
      <c r="E32" s="37">
        <f t="shared" si="10"/>
        <v>3.7833901747442944</v>
      </c>
      <c r="F32" s="37">
        <f t="shared" si="10"/>
        <v>3.626670691800232</v>
      </c>
      <c r="G32" s="37">
        <f t="shared" si="10"/>
        <v>19.803718963089381</v>
      </c>
      <c r="H32" s="37">
        <f t="shared" si="10"/>
        <v>8.3103975690193224</v>
      </c>
      <c r="I32" s="37">
        <f t="shared" si="10"/>
        <v>8.3469386141483017</v>
      </c>
      <c r="J32" s="37">
        <f t="shared" si="10"/>
        <v>7.9145883003138779</v>
      </c>
      <c r="K32" s="37">
        <f t="shared" si="10"/>
        <v>11.116934267155813</v>
      </c>
      <c r="L32" s="37">
        <f t="shared" si="10"/>
        <v>8.5839682592037381</v>
      </c>
      <c r="M32" s="37">
        <f t="shared" si="10"/>
        <v>4.3649894891656942</v>
      </c>
      <c r="N32" s="37">
        <f t="shared" si="10"/>
        <v>3.1378781682736343</v>
      </c>
      <c r="O32" s="37">
        <f t="shared" si="10"/>
        <v>6.0538605796921292</v>
      </c>
      <c r="P32" s="37">
        <f t="shared" si="10"/>
        <v>4.6892697448691623</v>
      </c>
      <c r="Q32" s="37">
        <f t="shared" si="10"/>
        <v>4.3408085272189876</v>
      </c>
      <c r="R32" s="37">
        <f t="shared" si="10"/>
        <v>4.0428152647683646</v>
      </c>
      <c r="S32" s="37">
        <f t="shared" si="10"/>
        <v>3.6031935933222217</v>
      </c>
      <c r="T32" s="37">
        <f t="shared" si="10"/>
        <v>2.2459288494871061</v>
      </c>
      <c r="U32" s="37">
        <f t="shared" si="10"/>
        <v>5.8994700198666843</v>
      </c>
    </row>
    <row r="33" spans="1:21" x14ac:dyDescent="0.2">
      <c r="A33" s="74"/>
      <c r="B33" s="35" t="s">
        <v>36</v>
      </c>
      <c r="C33" s="37">
        <f t="shared" ref="C33:U33" si="11">IFERROR(C13/C$26*100,"--")</f>
        <v>3.4255932838901075</v>
      </c>
      <c r="D33" s="37">
        <f t="shared" si="11"/>
        <v>8.4315667460977188</v>
      </c>
      <c r="E33" s="37">
        <f t="shared" si="11"/>
        <v>9.2024477827517508</v>
      </c>
      <c r="F33" s="37">
        <f t="shared" si="11"/>
        <v>6.7447147308776225</v>
      </c>
      <c r="G33" s="37">
        <f t="shared" si="11"/>
        <v>5.6944520375999073</v>
      </c>
      <c r="H33" s="37">
        <f t="shared" si="11"/>
        <v>6.2546086054930843</v>
      </c>
      <c r="I33" s="37">
        <f t="shared" si="11"/>
        <v>9.0506827511472814</v>
      </c>
      <c r="J33" s="37">
        <f t="shared" si="11"/>
        <v>5.2486955532514461</v>
      </c>
      <c r="K33" s="37">
        <f t="shared" si="11"/>
        <v>7.3524697534099293</v>
      </c>
      <c r="L33" s="37">
        <f t="shared" si="11"/>
        <v>5.2486174207643472</v>
      </c>
      <c r="M33" s="37">
        <f t="shared" si="11"/>
        <v>4.4535972392756955</v>
      </c>
      <c r="N33" s="37">
        <f t="shared" si="11"/>
        <v>7.4642051348305873</v>
      </c>
      <c r="O33" s="37">
        <f t="shared" si="11"/>
        <v>6.7678767611071455</v>
      </c>
      <c r="P33" s="37">
        <f t="shared" si="11"/>
        <v>5.2866429355239068</v>
      </c>
      <c r="Q33" s="37">
        <f t="shared" si="11"/>
        <v>11.990563104672674</v>
      </c>
      <c r="R33" s="37">
        <f t="shared" si="11"/>
        <v>6.3264445121648096</v>
      </c>
      <c r="S33" s="37">
        <f t="shared" si="11"/>
        <v>2.9221198962687982</v>
      </c>
      <c r="T33" s="37">
        <f t="shared" si="11"/>
        <v>6.8554937556239555</v>
      </c>
      <c r="U33" s="37">
        <f t="shared" si="11"/>
        <v>6.5892072405349751</v>
      </c>
    </row>
    <row r="34" spans="1:21" x14ac:dyDescent="0.2">
      <c r="A34" s="74"/>
      <c r="B34" s="35" t="s">
        <v>34</v>
      </c>
      <c r="C34" s="37">
        <f t="shared" ref="C34:U34" si="12">IFERROR(C14/C$26*100,"--")</f>
        <v>9.889051265592439</v>
      </c>
      <c r="D34" s="37">
        <f t="shared" si="12"/>
        <v>18.573991979201939</v>
      </c>
      <c r="E34" s="37">
        <f t="shared" si="12"/>
        <v>18.670375397757986</v>
      </c>
      <c r="F34" s="37">
        <f t="shared" si="12"/>
        <v>21.257838082884597</v>
      </c>
      <c r="G34" s="37">
        <f t="shared" si="12"/>
        <v>10.004668424337945</v>
      </c>
      <c r="H34" s="37">
        <f t="shared" si="12"/>
        <v>12.172021602755255</v>
      </c>
      <c r="I34" s="37">
        <f t="shared" si="12"/>
        <v>15.183137570597093</v>
      </c>
      <c r="J34" s="37">
        <f t="shared" si="12"/>
        <v>4.0600550072235473</v>
      </c>
      <c r="K34" s="37">
        <f t="shared" si="12"/>
        <v>3.8821040298004421</v>
      </c>
      <c r="L34" s="37">
        <f t="shared" si="12"/>
        <v>7.9108655642173957</v>
      </c>
      <c r="M34" s="37">
        <f t="shared" si="12"/>
        <v>4.6679477608238447</v>
      </c>
      <c r="N34" s="37">
        <f t="shared" si="12"/>
        <v>4.3959758425000839</v>
      </c>
      <c r="O34" s="37">
        <f t="shared" si="12"/>
        <v>4.4323556092199903</v>
      </c>
      <c r="P34" s="37">
        <f t="shared" si="12"/>
        <v>3.4318394926619735</v>
      </c>
      <c r="Q34" s="37">
        <f t="shared" si="12"/>
        <v>3.2868840881853942</v>
      </c>
      <c r="R34" s="37">
        <f t="shared" si="12"/>
        <v>7.7009654122664317</v>
      </c>
      <c r="S34" s="37">
        <f t="shared" si="12"/>
        <v>6.701595656775261</v>
      </c>
      <c r="T34" s="37">
        <f t="shared" si="12"/>
        <v>4.1807112608414663</v>
      </c>
      <c r="U34" s="37">
        <f t="shared" si="12"/>
        <v>7.2406676521799023</v>
      </c>
    </row>
    <row r="35" spans="1:21" x14ac:dyDescent="0.2">
      <c r="A35" s="74"/>
      <c r="B35" s="35" t="s">
        <v>44</v>
      </c>
      <c r="C35" s="37">
        <f t="shared" ref="C35:U35" si="13">IFERROR(C15/C$26*100,"--")</f>
        <v>0</v>
      </c>
      <c r="D35" s="37">
        <f t="shared" si="13"/>
        <v>6.3910431049465602E-2</v>
      </c>
      <c r="E35" s="37">
        <f t="shared" si="13"/>
        <v>0.15096933924962846</v>
      </c>
      <c r="F35" s="37">
        <f t="shared" si="13"/>
        <v>0.22887265166005372</v>
      </c>
      <c r="G35" s="37">
        <f t="shared" si="13"/>
        <v>0.11638204438834937</v>
      </c>
      <c r="H35" s="37">
        <f t="shared" si="13"/>
        <v>0.14233113002193812</v>
      </c>
      <c r="I35" s="37">
        <f t="shared" si="13"/>
        <v>0.19842994891966836</v>
      </c>
      <c r="J35" s="37">
        <f t="shared" si="13"/>
        <v>6.4738221941149643E-2</v>
      </c>
      <c r="K35" s="37">
        <f t="shared" si="13"/>
        <v>5.8819758027279428E-2</v>
      </c>
      <c r="L35" s="37">
        <f t="shared" si="13"/>
        <v>0.16810326480246868</v>
      </c>
      <c r="M35" s="37">
        <f t="shared" si="13"/>
        <v>5.5044599451462201E-2</v>
      </c>
      <c r="N35" s="37">
        <f t="shared" si="13"/>
        <v>2.866148224949544E-2</v>
      </c>
      <c r="O35" s="37">
        <f t="shared" si="13"/>
        <v>6.1786414607037932E-2</v>
      </c>
      <c r="P35" s="37">
        <f t="shared" si="13"/>
        <v>4.7696308038963714E-2</v>
      </c>
      <c r="Q35" s="37">
        <f t="shared" si="13"/>
        <v>9.2757200069643692E-2</v>
      </c>
      <c r="R35" s="37">
        <f t="shared" si="13"/>
        <v>9.9407747916591349E-2</v>
      </c>
      <c r="S35" s="37">
        <f t="shared" si="13"/>
        <v>7.7849088272255923E-2</v>
      </c>
      <c r="T35" s="37">
        <f t="shared" si="13"/>
        <v>3.4997065374400442E-2</v>
      </c>
      <c r="U35" s="37">
        <f t="shared" si="13"/>
        <v>9.2110639777021053E-2</v>
      </c>
    </row>
    <row r="36" spans="1:21" x14ac:dyDescent="0.2">
      <c r="A36" s="105"/>
      <c r="B36" s="35"/>
      <c r="C36" s="37">
        <f t="shared" ref="C36:U36" si="14">IFERROR(C16/C$26*100,"--")</f>
        <v>0</v>
      </c>
      <c r="D36" s="37">
        <f t="shared" si="14"/>
        <v>0.17655219906849243</v>
      </c>
      <c r="E36" s="37">
        <f t="shared" si="14"/>
        <v>0.85270937928817925</v>
      </c>
      <c r="F36" s="37">
        <f t="shared" si="14"/>
        <v>1.7531046980482352</v>
      </c>
      <c r="G36" s="37">
        <f t="shared" si="14"/>
        <v>0.84372035404131851</v>
      </c>
      <c r="H36" s="37">
        <f t="shared" si="14"/>
        <v>0.74339870485498316</v>
      </c>
      <c r="I36" s="37">
        <f t="shared" si="14"/>
        <v>0.86451541097394402</v>
      </c>
      <c r="J36" s="37">
        <f t="shared" si="14"/>
        <v>1.4613730249923107</v>
      </c>
      <c r="K36" s="37">
        <f t="shared" si="14"/>
        <v>1.1219973542872841</v>
      </c>
      <c r="L36" s="37">
        <f t="shared" si="14"/>
        <v>0.18662895979994065</v>
      </c>
      <c r="M36" s="37">
        <f t="shared" si="14"/>
        <v>0.57292081246353332</v>
      </c>
      <c r="N36" s="37">
        <f t="shared" si="14"/>
        <v>0.46014620252352145</v>
      </c>
      <c r="O36" s="37" t="str">
        <f t="shared" si="14"/>
        <v>--</v>
      </c>
      <c r="P36" s="37">
        <f t="shared" si="14"/>
        <v>0.84500660342495437</v>
      </c>
      <c r="Q36" s="37">
        <f t="shared" si="14"/>
        <v>0.49087507099820221</v>
      </c>
      <c r="R36" s="37">
        <f t="shared" si="14"/>
        <v>2.9829522067298555</v>
      </c>
      <c r="S36" s="37">
        <f t="shared" si="14"/>
        <v>4.3573089355038945</v>
      </c>
      <c r="T36" s="37">
        <f t="shared" si="14"/>
        <v>4.7625882463281233</v>
      </c>
      <c r="U36" s="37">
        <f t="shared" si="14"/>
        <v>1.6544576213249667</v>
      </c>
    </row>
    <row r="37" spans="1:21" x14ac:dyDescent="0.2">
      <c r="A37" s="105"/>
      <c r="B37" s="35"/>
      <c r="C37" s="37">
        <f t="shared" ref="C37:U37" si="15">IFERROR(C17/C$26*100,"--")</f>
        <v>0</v>
      </c>
      <c r="D37" s="37">
        <f t="shared" si="15"/>
        <v>4.168541894927745E-2</v>
      </c>
      <c r="E37" s="37">
        <f t="shared" si="15"/>
        <v>0.48944971774645257</v>
      </c>
      <c r="F37" s="37">
        <f t="shared" si="15"/>
        <v>1.4649677776236916</v>
      </c>
      <c r="G37" s="37">
        <f t="shared" si="15"/>
        <v>0.72050776846661313</v>
      </c>
      <c r="H37" s="37">
        <f t="shared" si="15"/>
        <v>0.59604238218509964</v>
      </c>
      <c r="I37" s="37">
        <f t="shared" si="15"/>
        <v>0.66032647390680699</v>
      </c>
      <c r="J37" s="37">
        <f t="shared" si="15"/>
        <v>1.215856431891285</v>
      </c>
      <c r="K37" s="37">
        <f t="shared" si="15"/>
        <v>0.9231172236603653</v>
      </c>
      <c r="L37" s="37">
        <f t="shared" si="15"/>
        <v>0.13528530221453863</v>
      </c>
      <c r="M37" s="37">
        <f t="shared" si="15"/>
        <v>0.16161974625384237</v>
      </c>
      <c r="N37" s="37">
        <f t="shared" si="15"/>
        <v>6.4910540936188907E-2</v>
      </c>
      <c r="O37" s="37" t="str">
        <f t="shared" si="15"/>
        <v>--</v>
      </c>
      <c r="P37" s="37">
        <f t="shared" si="15"/>
        <v>0.10381039561037973</v>
      </c>
      <c r="Q37" s="37">
        <f t="shared" si="15"/>
        <v>0.30170599651642827</v>
      </c>
      <c r="R37" s="37">
        <f t="shared" si="15"/>
        <v>2.8433080889047431</v>
      </c>
      <c r="S37" s="37">
        <f t="shared" si="15"/>
        <v>4.093761998148973</v>
      </c>
      <c r="T37" s="37">
        <f t="shared" si="15"/>
        <v>4.6260983431947738</v>
      </c>
      <c r="U37" s="37">
        <f t="shared" si="15"/>
        <v>1.3983382715648902</v>
      </c>
    </row>
    <row r="38" spans="1:21" x14ac:dyDescent="0.2">
      <c r="A38" s="105"/>
      <c r="B38" s="35"/>
      <c r="C38" s="37">
        <f t="shared" ref="C38:U38" si="16">IFERROR(C18/C$26*100,"--")</f>
        <v>0</v>
      </c>
      <c r="D38" s="37">
        <f t="shared" si="16"/>
        <v>0</v>
      </c>
      <c r="E38" s="37">
        <f t="shared" si="16"/>
        <v>0</v>
      </c>
      <c r="F38" s="37">
        <f t="shared" si="16"/>
        <v>0</v>
      </c>
      <c r="G38" s="37">
        <f t="shared" si="16"/>
        <v>0</v>
      </c>
      <c r="H38" s="37">
        <f t="shared" si="16"/>
        <v>0</v>
      </c>
      <c r="I38" s="37">
        <f t="shared" si="16"/>
        <v>0</v>
      </c>
      <c r="J38" s="37">
        <f t="shared" si="16"/>
        <v>0</v>
      </c>
      <c r="K38" s="37">
        <f t="shared" si="16"/>
        <v>0</v>
      </c>
      <c r="L38" s="37">
        <f t="shared" si="16"/>
        <v>1.6115098260016761E-4</v>
      </c>
      <c r="M38" s="37">
        <f t="shared" si="16"/>
        <v>0</v>
      </c>
      <c r="N38" s="37">
        <f t="shared" si="16"/>
        <v>3.6748205434303793E-5</v>
      </c>
      <c r="O38" s="37" t="str">
        <f t="shared" si="16"/>
        <v>--</v>
      </c>
      <c r="P38" s="37">
        <f t="shared" si="16"/>
        <v>2.266949630457407E-5</v>
      </c>
      <c r="Q38" s="37">
        <f t="shared" si="16"/>
        <v>9.8059509292740702E-5</v>
      </c>
      <c r="R38" s="37">
        <f t="shared" si="16"/>
        <v>0</v>
      </c>
      <c r="S38" s="37">
        <f t="shared" si="16"/>
        <v>3.8033231092088122E-6</v>
      </c>
      <c r="T38" s="37">
        <f t="shared" si="16"/>
        <v>8.9198461275032963E-5</v>
      </c>
      <c r="U38" s="37">
        <f t="shared" si="16"/>
        <v>3.7127899411927224E-5</v>
      </c>
    </row>
    <row r="39" spans="1:21" x14ac:dyDescent="0.2">
      <c r="A39" s="105"/>
      <c r="B39" s="35"/>
      <c r="C39" s="37">
        <f t="shared" ref="C39:U39" si="17">IFERROR(C19/C$26*100,"--")</f>
        <v>0</v>
      </c>
      <c r="D39" s="37">
        <f t="shared" si="17"/>
        <v>0</v>
      </c>
      <c r="E39" s="37">
        <f t="shared" si="17"/>
        <v>0</v>
      </c>
      <c r="F39" s="37">
        <f t="shared" si="17"/>
        <v>0</v>
      </c>
      <c r="G39" s="37">
        <f t="shared" si="17"/>
        <v>0</v>
      </c>
      <c r="H39" s="37">
        <f t="shared" si="17"/>
        <v>0</v>
      </c>
      <c r="I39" s="37">
        <f t="shared" si="17"/>
        <v>0</v>
      </c>
      <c r="J39" s="37">
        <f t="shared" si="17"/>
        <v>0</v>
      </c>
      <c r="K39" s="37">
        <f t="shared" si="17"/>
        <v>0</v>
      </c>
      <c r="L39" s="37">
        <f t="shared" si="17"/>
        <v>0</v>
      </c>
      <c r="M39" s="37">
        <f t="shared" si="17"/>
        <v>0</v>
      </c>
      <c r="N39" s="37">
        <f t="shared" si="17"/>
        <v>0</v>
      </c>
      <c r="O39" s="37" t="str">
        <f t="shared" si="17"/>
        <v>--</v>
      </c>
      <c r="P39" s="37">
        <f t="shared" si="17"/>
        <v>0</v>
      </c>
      <c r="Q39" s="37">
        <f t="shared" si="17"/>
        <v>0</v>
      </c>
      <c r="R39" s="37">
        <f t="shared" si="17"/>
        <v>0</v>
      </c>
      <c r="S39" s="37">
        <f t="shared" si="17"/>
        <v>0</v>
      </c>
      <c r="T39" s="37">
        <f t="shared" si="17"/>
        <v>0</v>
      </c>
      <c r="U39" s="37">
        <f t="shared" si="17"/>
        <v>0</v>
      </c>
    </row>
    <row r="40" spans="1:21" x14ac:dyDescent="0.2">
      <c r="A40" s="105"/>
      <c r="B40" s="35"/>
      <c r="C40" s="37">
        <f t="shared" ref="C40:U40" si="18">IFERROR(C20/C$26*100,"--")</f>
        <v>0</v>
      </c>
      <c r="D40" s="37">
        <f t="shared" si="18"/>
        <v>0</v>
      </c>
      <c r="E40" s="37">
        <f t="shared" si="18"/>
        <v>0</v>
      </c>
      <c r="F40" s="37">
        <f t="shared" si="18"/>
        <v>0</v>
      </c>
      <c r="G40" s="37">
        <f t="shared" si="18"/>
        <v>2.2875880670211795E-5</v>
      </c>
      <c r="H40" s="37">
        <f t="shared" si="18"/>
        <v>5.6783012090425993E-5</v>
      </c>
      <c r="I40" s="37">
        <f t="shared" si="18"/>
        <v>7.2415138974486064E-6</v>
      </c>
      <c r="J40" s="37">
        <f t="shared" si="18"/>
        <v>0</v>
      </c>
      <c r="K40" s="37">
        <f t="shared" si="18"/>
        <v>0</v>
      </c>
      <c r="L40" s="37">
        <f t="shared" si="18"/>
        <v>0</v>
      </c>
      <c r="M40" s="37">
        <f t="shared" si="18"/>
        <v>8.6511574656084691E-7</v>
      </c>
      <c r="N40" s="37">
        <f t="shared" si="18"/>
        <v>0</v>
      </c>
      <c r="O40" s="37" t="str">
        <f t="shared" si="18"/>
        <v>--</v>
      </c>
      <c r="P40" s="37">
        <f t="shared" si="18"/>
        <v>0</v>
      </c>
      <c r="Q40" s="37">
        <f t="shared" si="18"/>
        <v>0</v>
      </c>
      <c r="R40" s="37">
        <f t="shared" si="18"/>
        <v>2.8535579672101769E-5</v>
      </c>
      <c r="S40" s="37">
        <f t="shared" si="18"/>
        <v>0</v>
      </c>
      <c r="T40" s="37">
        <f t="shared" si="18"/>
        <v>0</v>
      </c>
      <c r="U40" s="37">
        <f t="shared" si="18"/>
        <v>7.1182533431393945E-6</v>
      </c>
    </row>
    <row r="41" spans="1:21" x14ac:dyDescent="0.2">
      <c r="A41" s="105"/>
      <c r="B41" s="35"/>
      <c r="C41" s="37">
        <f t="shared" ref="C41:U41" si="19">IFERROR(C21/C$26*100,"--")</f>
        <v>0</v>
      </c>
      <c r="D41" s="37">
        <f t="shared" si="19"/>
        <v>0</v>
      </c>
      <c r="E41" s="37">
        <f t="shared" si="19"/>
        <v>0</v>
      </c>
      <c r="F41" s="37">
        <f t="shared" si="19"/>
        <v>0</v>
      </c>
      <c r="G41" s="37">
        <f t="shared" si="19"/>
        <v>0</v>
      </c>
      <c r="H41" s="37">
        <f t="shared" si="19"/>
        <v>0</v>
      </c>
      <c r="I41" s="37">
        <f t="shared" si="19"/>
        <v>0</v>
      </c>
      <c r="J41" s="37">
        <f t="shared" si="19"/>
        <v>0</v>
      </c>
      <c r="K41" s="37">
        <f t="shared" si="19"/>
        <v>0</v>
      </c>
      <c r="L41" s="37">
        <f t="shared" si="19"/>
        <v>0</v>
      </c>
      <c r="M41" s="37">
        <f t="shared" si="19"/>
        <v>0</v>
      </c>
      <c r="N41" s="37">
        <f t="shared" si="19"/>
        <v>0</v>
      </c>
      <c r="O41" s="37" t="str">
        <f t="shared" si="19"/>
        <v>--</v>
      </c>
      <c r="P41" s="37">
        <f t="shared" si="19"/>
        <v>0</v>
      </c>
      <c r="Q41" s="37">
        <f t="shared" si="19"/>
        <v>0</v>
      </c>
      <c r="R41" s="37">
        <f t="shared" si="19"/>
        <v>0</v>
      </c>
      <c r="S41" s="37">
        <f t="shared" si="19"/>
        <v>0</v>
      </c>
      <c r="T41" s="37">
        <f t="shared" si="19"/>
        <v>0</v>
      </c>
      <c r="U41" s="37">
        <f t="shared" si="19"/>
        <v>0</v>
      </c>
    </row>
    <row r="42" spans="1:21" x14ac:dyDescent="0.2">
      <c r="A42" s="105"/>
      <c r="B42" s="35"/>
      <c r="C42" s="37">
        <f t="shared" ref="C42:U42" si="20">IFERROR(C22/C$26*100,"--")</f>
        <v>0</v>
      </c>
      <c r="D42" s="37">
        <f t="shared" si="20"/>
        <v>0</v>
      </c>
      <c r="E42" s="37">
        <f t="shared" si="20"/>
        <v>0</v>
      </c>
      <c r="F42" s="37">
        <f t="shared" si="20"/>
        <v>0</v>
      </c>
      <c r="G42" s="37">
        <f t="shared" si="20"/>
        <v>0</v>
      </c>
      <c r="H42" s="37">
        <f t="shared" si="20"/>
        <v>0</v>
      </c>
      <c r="I42" s="37">
        <f t="shared" si="20"/>
        <v>0</v>
      </c>
      <c r="J42" s="37">
        <f t="shared" si="20"/>
        <v>0</v>
      </c>
      <c r="K42" s="37">
        <f t="shared" si="20"/>
        <v>0</v>
      </c>
      <c r="L42" s="37">
        <f t="shared" si="20"/>
        <v>0</v>
      </c>
      <c r="M42" s="37">
        <f t="shared" si="20"/>
        <v>0</v>
      </c>
      <c r="N42" s="37">
        <f t="shared" si="20"/>
        <v>6.2792922868669539E-4</v>
      </c>
      <c r="O42" s="37" t="str">
        <f t="shared" si="20"/>
        <v>--</v>
      </c>
      <c r="P42" s="37">
        <f t="shared" si="20"/>
        <v>1.9481118100804688E-3</v>
      </c>
      <c r="Q42" s="37">
        <f t="shared" si="20"/>
        <v>2.0614329940057108E-3</v>
      </c>
      <c r="R42" s="37">
        <f t="shared" si="20"/>
        <v>0</v>
      </c>
      <c r="S42" s="37">
        <f t="shared" si="20"/>
        <v>0</v>
      </c>
      <c r="T42" s="37">
        <f t="shared" si="20"/>
        <v>0</v>
      </c>
      <c r="U42" s="37">
        <f t="shared" si="20"/>
        <v>4.0117488695207815E-4</v>
      </c>
    </row>
    <row r="43" spans="1:21" x14ac:dyDescent="0.2">
      <c r="A43" s="105"/>
      <c r="B43" s="35"/>
      <c r="C43" s="37">
        <f t="shared" ref="C43:U43" si="21">IFERROR(C23/C$26*100,"--")</f>
        <v>0</v>
      </c>
      <c r="D43" s="37">
        <f t="shared" si="21"/>
        <v>4.168541894927745E-2</v>
      </c>
      <c r="E43" s="37">
        <f t="shared" si="21"/>
        <v>0.48944971774645257</v>
      </c>
      <c r="F43" s="37">
        <f t="shared" si="21"/>
        <v>1.4649677776236916</v>
      </c>
      <c r="G43" s="37">
        <f t="shared" si="21"/>
        <v>0.72053064434728342</v>
      </c>
      <c r="H43" s="37">
        <f t="shared" si="21"/>
        <v>0.59609916519719008</v>
      </c>
      <c r="I43" s="37">
        <f t="shared" si="21"/>
        <v>0.66033371542070451</v>
      </c>
      <c r="J43" s="37">
        <f t="shared" si="21"/>
        <v>1.215856431891285</v>
      </c>
      <c r="K43" s="37">
        <f t="shared" si="21"/>
        <v>0.9231172236603653</v>
      </c>
      <c r="L43" s="37">
        <f t="shared" si="21"/>
        <v>0.13544645319713877</v>
      </c>
      <c r="M43" s="37">
        <f t="shared" si="21"/>
        <v>0.16162061136958894</v>
      </c>
      <c r="N43" s="37">
        <f t="shared" si="21"/>
        <v>6.5575218370309898E-2</v>
      </c>
      <c r="O43" s="37" t="str">
        <f t="shared" si="21"/>
        <v>--</v>
      </c>
      <c r="P43" s="37">
        <f t="shared" si="21"/>
        <v>0.10578117691676477</v>
      </c>
      <c r="Q43" s="37">
        <f t="shared" si="21"/>
        <v>0.30386548901972676</v>
      </c>
      <c r="R43" s="37">
        <f t="shared" si="21"/>
        <v>2.8433366244844147</v>
      </c>
      <c r="S43" s="37">
        <f t="shared" si="21"/>
        <v>4.0937658014720828</v>
      </c>
      <c r="T43" s="37">
        <f t="shared" si="21"/>
        <v>4.6261875416560496</v>
      </c>
      <c r="U43" s="37">
        <f t="shared" si="21"/>
        <v>1.3987836926045973</v>
      </c>
    </row>
    <row r="44" spans="1:21" x14ac:dyDescent="0.2">
      <c r="A44" s="74"/>
      <c r="B44" s="35" t="s">
        <v>79</v>
      </c>
      <c r="C44" s="37">
        <f t="shared" ref="C44:U44" si="22">IFERROR(C24/C$26*100,"--")</f>
        <v>83.562796773601178</v>
      </c>
      <c r="D44" s="37">
        <f t="shared" si="22"/>
        <v>71.984253391600191</v>
      </c>
      <c r="E44" s="37">
        <f t="shared" si="22"/>
        <v>66.024056479902185</v>
      </c>
      <c r="F44" s="37">
        <f t="shared" si="22"/>
        <v>71.988195179743826</v>
      </c>
      <c r="G44" s="37">
        <f t="shared" si="22"/>
        <v>80.861457197987619</v>
      </c>
      <c r="H44" s="37">
        <f t="shared" si="22"/>
        <v>77.272644284351315</v>
      </c>
      <c r="I44" s="37">
        <f t="shared" si="22"/>
        <v>79.723063144580607</v>
      </c>
      <c r="J44" s="37">
        <f t="shared" si="22"/>
        <v>81.076551550625624</v>
      </c>
      <c r="K44" s="37">
        <f t="shared" si="22"/>
        <v>80.81834752948194</v>
      </c>
      <c r="L44" s="37">
        <f t="shared" si="22"/>
        <v>78.149341494690759</v>
      </c>
      <c r="M44" s="37">
        <f t="shared" si="22"/>
        <v>81.48037452583209</v>
      </c>
      <c r="N44" s="37">
        <f t="shared" si="22"/>
        <v>77.818559217031108</v>
      </c>
      <c r="O44" s="37">
        <f t="shared" si="22"/>
        <v>56.042320928895705</v>
      </c>
      <c r="P44" s="37">
        <f t="shared" si="22"/>
        <v>76.978356988574063</v>
      </c>
      <c r="Q44" s="37">
        <f t="shared" si="22"/>
        <v>78.235186415810759</v>
      </c>
      <c r="R44" s="37">
        <f t="shared" si="22"/>
        <v>74.929576278581337</v>
      </c>
      <c r="S44" s="37">
        <f t="shared" si="22"/>
        <v>70.219447226420968</v>
      </c>
      <c r="T44" s="37">
        <f t="shared" si="22"/>
        <v>71.463654968007489</v>
      </c>
      <c r="U44" s="37">
        <f t="shared" si="22"/>
        <v>76.546681452485672</v>
      </c>
    </row>
    <row r="45" spans="1:21" x14ac:dyDescent="0.2">
      <c r="A45" s="74"/>
      <c r="B45" s="35" t="s">
        <v>80</v>
      </c>
      <c r="C45" s="37">
        <f t="shared" ref="C45:U45" si="23">IFERROR(C25/C$26*100,"--")</f>
        <v>16.437203226398822</v>
      </c>
      <c r="D45" s="37">
        <f t="shared" si="23"/>
        <v>28.015746608399798</v>
      </c>
      <c r="E45" s="37">
        <f t="shared" si="23"/>
        <v>33.975943520097815</v>
      </c>
      <c r="F45" s="37">
        <f t="shared" si="23"/>
        <v>28.011804820256181</v>
      </c>
      <c r="G45" s="37">
        <f t="shared" si="23"/>
        <v>19.138542802012378</v>
      </c>
      <c r="H45" s="37">
        <f t="shared" si="23"/>
        <v>22.727355715648688</v>
      </c>
      <c r="I45" s="37">
        <f t="shared" si="23"/>
        <v>20.276936855419393</v>
      </c>
      <c r="J45" s="37">
        <f t="shared" si="23"/>
        <v>18.923448449374376</v>
      </c>
      <c r="K45" s="37">
        <f t="shared" si="23"/>
        <v>19.181652470518063</v>
      </c>
      <c r="L45" s="37">
        <f t="shared" si="23"/>
        <v>21.850658505309241</v>
      </c>
      <c r="M45" s="37">
        <f t="shared" si="23"/>
        <v>18.51962547416791</v>
      </c>
      <c r="N45" s="37">
        <f t="shared" si="23"/>
        <v>22.181440782968902</v>
      </c>
      <c r="O45" s="37">
        <f t="shared" si="23"/>
        <v>43.957679071104288</v>
      </c>
      <c r="P45" s="37">
        <f t="shared" si="23"/>
        <v>23.02164301142594</v>
      </c>
      <c r="Q45" s="37">
        <f t="shared" si="23"/>
        <v>21.764813584189248</v>
      </c>
      <c r="R45" s="37">
        <f t="shared" si="23"/>
        <v>25.070423721418667</v>
      </c>
      <c r="S45" s="37">
        <f t="shared" si="23"/>
        <v>29.780552773579029</v>
      </c>
      <c r="T45" s="37">
        <f t="shared" si="23"/>
        <v>28.5363450319925</v>
      </c>
      <c r="U45" s="37">
        <f t="shared" si="23"/>
        <v>23.453318547514336</v>
      </c>
    </row>
    <row r="46" spans="1:21" x14ac:dyDescent="0.2">
      <c r="A46" s="74"/>
      <c r="B46" s="35" t="s">
        <v>81</v>
      </c>
      <c r="C46" s="37">
        <f t="shared" ref="C46:U46" si="24">IFERROR(C26/C$26*100,"--")</f>
        <v>100</v>
      </c>
      <c r="D46" s="37">
        <f t="shared" si="24"/>
        <v>100</v>
      </c>
      <c r="E46" s="37">
        <f t="shared" si="24"/>
        <v>100</v>
      </c>
      <c r="F46" s="37">
        <f t="shared" si="24"/>
        <v>100</v>
      </c>
      <c r="G46" s="37">
        <f t="shared" si="24"/>
        <v>100</v>
      </c>
      <c r="H46" s="37">
        <f t="shared" si="24"/>
        <v>100</v>
      </c>
      <c r="I46" s="37">
        <f t="shared" si="24"/>
        <v>100</v>
      </c>
      <c r="J46" s="37">
        <f t="shared" si="24"/>
        <v>100</v>
      </c>
      <c r="K46" s="37">
        <f t="shared" si="24"/>
        <v>100</v>
      </c>
      <c r="L46" s="37">
        <f t="shared" si="24"/>
        <v>100</v>
      </c>
      <c r="M46" s="37">
        <f t="shared" si="24"/>
        <v>100</v>
      </c>
      <c r="N46" s="37">
        <f t="shared" si="24"/>
        <v>100</v>
      </c>
      <c r="O46" s="37">
        <f t="shared" si="24"/>
        <v>100</v>
      </c>
      <c r="P46" s="37">
        <f t="shared" si="24"/>
        <v>100</v>
      </c>
      <c r="Q46" s="37">
        <f t="shared" si="24"/>
        <v>100</v>
      </c>
      <c r="R46" s="37">
        <f t="shared" si="24"/>
        <v>100</v>
      </c>
      <c r="S46" s="37">
        <f t="shared" si="24"/>
        <v>100</v>
      </c>
      <c r="T46" s="37">
        <f t="shared" si="24"/>
        <v>100</v>
      </c>
      <c r="U46" s="37">
        <f t="shared" si="24"/>
        <v>100</v>
      </c>
    </row>
    <row r="47" spans="1:21" x14ac:dyDescent="0.2">
      <c r="A47" s="74"/>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74"/>
      <c r="B48" s="35"/>
      <c r="C48" s="203"/>
      <c r="D48" s="203"/>
      <c r="E48" s="203"/>
      <c r="F48" s="203"/>
      <c r="G48" s="203"/>
      <c r="H48" s="203"/>
      <c r="I48" s="203"/>
      <c r="J48" s="203"/>
      <c r="K48" s="203"/>
      <c r="L48" s="203"/>
      <c r="M48" s="203"/>
      <c r="N48" s="203"/>
      <c r="O48" s="203"/>
      <c r="P48" s="203"/>
      <c r="Q48" s="203"/>
      <c r="R48" s="203"/>
      <c r="S48" s="203"/>
      <c r="T48" s="203"/>
      <c r="U48" s="203"/>
    </row>
    <row r="49" spans="1:25" ht="13.5" thickTop="1" x14ac:dyDescent="0.2">
      <c r="A49" s="74"/>
      <c r="B49" s="35" t="s">
        <v>29</v>
      </c>
      <c r="C49" s="38" t="s">
        <v>28</v>
      </c>
      <c r="D49" s="39">
        <f>IFERROR(IF(C9=0,"--",(D9/C9)*100-100),"--")</f>
        <v>175.32966749658766</v>
      </c>
      <c r="E49" s="39">
        <f t="shared" ref="E49:O49" si="25">IFERROR(IF(D9=0,"--",(E9/D9)*100-100),"--")</f>
        <v>2.9170746157683283</v>
      </c>
      <c r="F49" s="39">
        <f t="shared" si="25"/>
        <v>35.85837511347151</v>
      </c>
      <c r="G49" s="39">
        <f t="shared" si="25"/>
        <v>211.12246998228028</v>
      </c>
      <c r="H49" s="39">
        <f t="shared" si="25"/>
        <v>-14.511531857768418</v>
      </c>
      <c r="I49" s="39">
        <f t="shared" si="25"/>
        <v>18.979678439072472</v>
      </c>
      <c r="J49" s="39">
        <f t="shared" si="25"/>
        <v>-28.147922032293621</v>
      </c>
      <c r="K49" s="39">
        <f t="shared" si="25"/>
        <v>-8.1727746254328935</v>
      </c>
      <c r="L49" s="39">
        <f t="shared" si="25"/>
        <v>130.86455833333335</v>
      </c>
      <c r="M49" s="39">
        <f t="shared" si="25"/>
        <v>21.600782837327841</v>
      </c>
      <c r="N49" s="39">
        <f t="shared" si="25"/>
        <v>-2.0190475016987222</v>
      </c>
      <c r="O49" s="39">
        <f t="shared" si="25"/>
        <v>-13.894920777912347</v>
      </c>
      <c r="P49" s="39">
        <f t="shared" ref="P49:P54" si="26">IF(N9=0,"--",(P9/N9)*100-100)</f>
        <v>-13.878196423659034</v>
      </c>
      <c r="Q49" s="39">
        <f t="shared" ref="Q49:T54" si="27">IF(P9=0,"--",(Q9/P9)*100-100)</f>
        <v>-10.788692455068301</v>
      </c>
      <c r="R49" s="39">
        <f t="shared" si="27"/>
        <v>6.1918997652856973</v>
      </c>
      <c r="S49" s="39">
        <f t="shared" si="27"/>
        <v>0.82795371205881452</v>
      </c>
      <c r="T49" s="39">
        <f t="shared" si="27"/>
        <v>24.024648445823942</v>
      </c>
      <c r="U49" s="39">
        <f>IFERROR(POWER(T9/C9,1/21)*100-100,"--")</f>
        <v>15.995933128535981</v>
      </c>
    </row>
    <row r="50" spans="1:25" x14ac:dyDescent="0.2">
      <c r="A50" s="74"/>
      <c r="B50" s="35" t="s">
        <v>30</v>
      </c>
      <c r="C50" s="38" t="s">
        <v>28</v>
      </c>
      <c r="D50" s="39">
        <f t="shared" ref="D50:O50" si="28">IFERROR(IF(C10=0,"--",(D10/C10)*100-100),"--")</f>
        <v>2282.2519761159383</v>
      </c>
      <c r="E50" s="39">
        <f t="shared" si="28"/>
        <v>17.360291960740398</v>
      </c>
      <c r="F50" s="39">
        <f t="shared" si="28"/>
        <v>116.81390897671631</v>
      </c>
      <c r="G50" s="39">
        <f t="shared" si="28"/>
        <v>224.93955825060601</v>
      </c>
      <c r="H50" s="39">
        <f t="shared" si="28"/>
        <v>26.503460429311161</v>
      </c>
      <c r="I50" s="39">
        <f t="shared" si="28"/>
        <v>40.472986057529852</v>
      </c>
      <c r="J50" s="39">
        <f t="shared" si="28"/>
        <v>-46.867885558582024</v>
      </c>
      <c r="K50" s="39">
        <f t="shared" si="28"/>
        <v>6.9567060227217752</v>
      </c>
      <c r="L50" s="39">
        <f t="shared" si="28"/>
        <v>238.2099975308642</v>
      </c>
      <c r="M50" s="39">
        <f t="shared" si="28"/>
        <v>6.5027260305390939</v>
      </c>
      <c r="N50" s="39">
        <f t="shared" si="28"/>
        <v>4.6369059880724421</v>
      </c>
      <c r="O50" s="39">
        <f t="shared" si="28"/>
        <v>-100</v>
      </c>
      <c r="P50" s="39">
        <f t="shared" si="26"/>
        <v>1.8343140538909353</v>
      </c>
      <c r="Q50" s="39">
        <f t="shared" si="27"/>
        <v>34.701800404476558</v>
      </c>
      <c r="R50" s="39">
        <f t="shared" si="27"/>
        <v>-3.4443285357138649</v>
      </c>
      <c r="S50" s="39">
        <f t="shared" si="27"/>
        <v>-13.547380165225533</v>
      </c>
      <c r="T50" s="39">
        <f t="shared" si="27"/>
        <v>0.71137968617441061</v>
      </c>
      <c r="U50" s="39">
        <f t="shared" ref="U50:U66" si="29">IFERROR(POWER(T10/C10,1/21)*100-100,"--")</f>
        <v>37.989895958929537</v>
      </c>
    </row>
    <row r="51" spans="1:25" x14ac:dyDescent="0.2">
      <c r="A51" s="74"/>
      <c r="B51" s="35" t="s">
        <v>32</v>
      </c>
      <c r="C51" s="38" t="s">
        <v>28</v>
      </c>
      <c r="D51" s="39">
        <f t="shared" ref="D51:O51" si="30">IFERROR(IF(C11=0,"--",(D11/C11)*100-100),"--")</f>
        <v>263.599460008135</v>
      </c>
      <c r="E51" s="39">
        <f t="shared" si="30"/>
        <v>-8.5160436092835283</v>
      </c>
      <c r="F51" s="39">
        <f t="shared" si="30"/>
        <v>72.998135067924466</v>
      </c>
      <c r="G51" s="39">
        <f t="shared" si="30"/>
        <v>57.208843783907867</v>
      </c>
      <c r="H51" s="39">
        <f t="shared" si="30"/>
        <v>-9.5413095076191041</v>
      </c>
      <c r="I51" s="39">
        <f t="shared" si="30"/>
        <v>36.63548807372149</v>
      </c>
      <c r="J51" s="39">
        <f t="shared" si="30"/>
        <v>-27.766745384230845</v>
      </c>
      <c r="K51" s="39">
        <f t="shared" si="30"/>
        <v>-4.4032660891122504</v>
      </c>
      <c r="L51" s="39">
        <f t="shared" si="30"/>
        <v>90.048104504504522</v>
      </c>
      <c r="M51" s="39">
        <f t="shared" si="30"/>
        <v>11.296731862045959</v>
      </c>
      <c r="N51" s="39">
        <f t="shared" si="30"/>
        <v>8.0838736721742066</v>
      </c>
      <c r="O51" s="39">
        <f t="shared" si="30"/>
        <v>-100</v>
      </c>
      <c r="P51" s="39">
        <f t="shared" si="26"/>
        <v>-9.0200650351378897</v>
      </c>
      <c r="Q51" s="39">
        <f t="shared" si="27"/>
        <v>-9.9978842159896715</v>
      </c>
      <c r="R51" s="39">
        <f t="shared" si="27"/>
        <v>-6.941691219701795</v>
      </c>
      <c r="S51" s="39">
        <f t="shared" si="27"/>
        <v>8.6547363657010834</v>
      </c>
      <c r="T51" s="39">
        <f t="shared" si="27"/>
        <v>28.867865224918319</v>
      </c>
      <c r="U51" s="39">
        <f t="shared" si="29"/>
        <v>15.003525779524324</v>
      </c>
    </row>
    <row r="52" spans="1:25" x14ac:dyDescent="0.2">
      <c r="A52" s="74"/>
      <c r="B52" s="35" t="s">
        <v>31</v>
      </c>
      <c r="C52" s="38" t="s">
        <v>28</v>
      </c>
      <c r="D52" s="39">
        <f t="shared" ref="D52:O52" si="31">IFERROR(IF(C12=0,"--",(D12/C12)*100-100),"--")</f>
        <v>1687.0712284738645</v>
      </c>
      <c r="E52" s="39">
        <f t="shared" si="31"/>
        <v>5.7334606783937829</v>
      </c>
      <c r="F52" s="39">
        <f t="shared" si="31"/>
        <v>27.383798051430958</v>
      </c>
      <c r="G52" s="39">
        <f t="shared" si="31"/>
        <v>1166.5004386616572</v>
      </c>
      <c r="H52" s="39">
        <f t="shared" si="31"/>
        <v>-64.526490772466332</v>
      </c>
      <c r="I52" s="39">
        <f t="shared" si="31"/>
        <v>37.797607747655746</v>
      </c>
      <c r="J52" s="39">
        <f t="shared" si="31"/>
        <v>-53.41089404190906</v>
      </c>
      <c r="K52" s="39">
        <f t="shared" si="31"/>
        <v>47.258941923309465</v>
      </c>
      <c r="L52" s="39">
        <f t="shared" si="31"/>
        <v>98.89023386243386</v>
      </c>
      <c r="M52" s="39">
        <f t="shared" si="31"/>
        <v>-51.678965501648563</v>
      </c>
      <c r="N52" s="39">
        <f t="shared" si="31"/>
        <v>-20.88249704166202</v>
      </c>
      <c r="O52" s="39">
        <f t="shared" si="31"/>
        <v>36.031269572969762</v>
      </c>
      <c r="P52" s="39">
        <f t="shared" si="26"/>
        <v>35.878668167198668</v>
      </c>
      <c r="Q52" s="39">
        <f t="shared" si="27"/>
        <v>5.8901203194044598</v>
      </c>
      <c r="R52" s="39">
        <f t="shared" si="27"/>
        <v>-4.07441596329096</v>
      </c>
      <c r="S52" s="39">
        <f t="shared" si="27"/>
        <v>-14.980383148676296</v>
      </c>
      <c r="T52" s="39">
        <f t="shared" si="27"/>
        <v>-29.46508563593602</v>
      </c>
      <c r="U52" s="39">
        <f t="shared" si="29"/>
        <v>21.932010718130286</v>
      </c>
    </row>
    <row r="53" spans="1:25" x14ac:dyDescent="0.2">
      <c r="A53" s="74"/>
      <c r="B53" s="35" t="s">
        <v>36</v>
      </c>
      <c r="C53" s="38" t="s">
        <v>28</v>
      </c>
      <c r="D53" s="39">
        <f t="shared" ref="D53:O53" si="32">IFERROR(IF(C13=0,"--",(D13/C13)*100-100),"--")</f>
        <v>1272.0643164892997</v>
      </c>
      <c r="E53" s="39">
        <f t="shared" si="32"/>
        <v>30.23450661297889</v>
      </c>
      <c r="F53" s="39">
        <f t="shared" si="32"/>
        <v>-2.6025858806610955</v>
      </c>
      <c r="G53" s="39">
        <f t="shared" si="32"/>
        <v>95.819107217643364</v>
      </c>
      <c r="H53" s="39">
        <f t="shared" si="32"/>
        <v>-7.1509839742135028</v>
      </c>
      <c r="I53" s="39">
        <f t="shared" si="32"/>
        <v>98.526032486050894</v>
      </c>
      <c r="J53" s="39">
        <f t="shared" si="32"/>
        <v>-71.506007359259584</v>
      </c>
      <c r="K53" s="39">
        <f t="shared" si="32"/>
        <v>46.861118228164088</v>
      </c>
      <c r="L53" s="39">
        <f t="shared" si="32"/>
        <v>83.874736800000022</v>
      </c>
      <c r="M53" s="39">
        <f t="shared" si="32"/>
        <v>-19.368053175644306</v>
      </c>
      <c r="N53" s="39">
        <f t="shared" si="32"/>
        <v>84.455803511869334</v>
      </c>
      <c r="O53" s="39">
        <f t="shared" si="32"/>
        <v>-36.069030649054859</v>
      </c>
      <c r="P53" s="39">
        <f t="shared" si="26"/>
        <v>-35.601084218942944</v>
      </c>
      <c r="Q53" s="39">
        <f t="shared" si="27"/>
        <v>159.44758244527088</v>
      </c>
      <c r="R53" s="39">
        <f t="shared" si="27"/>
        <v>-45.657287910568378</v>
      </c>
      <c r="S53" s="39">
        <f t="shared" si="27"/>
        <v>-55.939058632703919</v>
      </c>
      <c r="T53" s="39">
        <f t="shared" si="27"/>
        <v>165.48283979868421</v>
      </c>
      <c r="U53" s="39">
        <f t="shared" si="29"/>
        <v>22.9303191526175</v>
      </c>
      <c r="Y53" s="1" t="s">
        <v>260</v>
      </c>
    </row>
    <row r="54" spans="1:25" x14ac:dyDescent="0.2">
      <c r="A54" s="74"/>
      <c r="B54" s="35" t="s">
        <v>34</v>
      </c>
      <c r="C54" s="38" t="s">
        <v>28</v>
      </c>
      <c r="D54" s="39">
        <f t="shared" ref="D54:O54" si="33">IFERROR(IF(C14=0,"--",(D14/C14)*100-100),"--")</f>
        <v>947.0142950853874</v>
      </c>
      <c r="E54" s="39">
        <f t="shared" si="33"/>
        <v>19.944071296431986</v>
      </c>
      <c r="F54" s="39">
        <f t="shared" si="33"/>
        <v>51.304988601968233</v>
      </c>
      <c r="G54" s="39">
        <f t="shared" si="33"/>
        <v>9.1566798702058918</v>
      </c>
      <c r="H54" s="39">
        <f t="shared" si="33"/>
        <v>2.8464064561592153</v>
      </c>
      <c r="I54" s="39">
        <f t="shared" si="33"/>
        <v>71.133515516379163</v>
      </c>
      <c r="J54" s="39">
        <f t="shared" si="33"/>
        <v>-86.86126183704647</v>
      </c>
      <c r="K54" s="39">
        <f t="shared" si="33"/>
        <v>0.24442248197156857</v>
      </c>
      <c r="L54" s="39">
        <f t="shared" si="33"/>
        <v>424.88870606060607</v>
      </c>
      <c r="M54" s="39">
        <f t="shared" si="33"/>
        <v>-43.928379553222797</v>
      </c>
      <c r="N54" s="39">
        <f t="shared" si="33"/>
        <v>3.6451552929693349</v>
      </c>
      <c r="O54" s="39">
        <f t="shared" si="33"/>
        <v>-28.907839364007259</v>
      </c>
      <c r="P54" s="39">
        <f t="shared" si="26"/>
        <v>-29.01708768349485</v>
      </c>
      <c r="Q54" s="39">
        <f t="shared" si="27"/>
        <v>9.5588460397518986</v>
      </c>
      <c r="R54" s="39">
        <f t="shared" si="27"/>
        <v>141.31369444722597</v>
      </c>
      <c r="S54" s="39">
        <f t="shared" si="27"/>
        <v>-16.986544556472168</v>
      </c>
      <c r="T54" s="39">
        <f t="shared" si="27"/>
        <v>-29.406014811101784</v>
      </c>
      <c r="U54" s="39">
        <f t="shared" si="29"/>
        <v>14.157980159231016</v>
      </c>
    </row>
    <row r="55" spans="1:25" x14ac:dyDescent="0.2">
      <c r="A55" s="74"/>
      <c r="B55" s="35" t="s">
        <v>44</v>
      </c>
      <c r="C55" s="38" t="s">
        <v>28</v>
      </c>
      <c r="D55" s="39" t="str">
        <f t="shared" ref="D55:O55" si="34">IFERROR(IF(C15=0,"--",(D15/C15)*100-100),"--")</f>
        <v>--</v>
      </c>
      <c r="E55" s="39">
        <f t="shared" si="34"/>
        <v>181.86944292222671</v>
      </c>
      <c r="F55" s="39">
        <f t="shared" si="34"/>
        <v>101.46163285495842</v>
      </c>
      <c r="G55" s="39">
        <f t="shared" si="34"/>
        <v>17.939367178082861</v>
      </c>
      <c r="H55" s="39">
        <f t="shared" si="34"/>
        <v>3.3815460247325575</v>
      </c>
      <c r="I55" s="39">
        <f t="shared" si="34"/>
        <v>91.268557493273562</v>
      </c>
      <c r="J55" s="39">
        <f t="shared" si="34"/>
        <v>-83.969878507619043</v>
      </c>
      <c r="K55" s="39">
        <f t="shared" si="34"/>
        <v>-4.7450763920673751</v>
      </c>
      <c r="L55" s="39">
        <f t="shared" si="34"/>
        <v>636.14490000000001</v>
      </c>
      <c r="M55" s="39">
        <f t="shared" si="34"/>
        <v>-68.884291665947842</v>
      </c>
      <c r="N55" s="39">
        <f t="shared" si="34"/>
        <v>-42.693533959059039</v>
      </c>
      <c r="O55" s="39">
        <f t="shared" si="34"/>
        <v>51.997610926961841</v>
      </c>
      <c r="P55" s="39">
        <f t="shared" ref="P55:P63" si="35">IF(N15=0,"--",(P15/N15)*100-100)</f>
        <v>51.310219153265564</v>
      </c>
      <c r="Q55" s="39">
        <f t="shared" ref="Q55:Q63" si="36">IF(P15=0,"--",(Q15/P15)*100-100)</f>
        <v>122.46049292026888</v>
      </c>
      <c r="R55" s="39">
        <f t="shared" ref="R55:R63" si="37">IF(Q15=0,"--",(R15/Q15)*100-100)</f>
        <v>10.380863963382467</v>
      </c>
      <c r="S55" s="39">
        <f t="shared" ref="S55:S63" si="38">IF(R15=0,"--",(S15/R15)*100-100)</f>
        <v>-25.295160094146141</v>
      </c>
      <c r="T55" s="39">
        <f t="shared" ref="T55:T63" si="39">IF(S15=0,"--",(T15/S15)*100-100)</f>
        <v>-49.128581893595289</v>
      </c>
      <c r="U55" s="39" t="str">
        <f t="shared" si="29"/>
        <v>--</v>
      </c>
    </row>
    <row r="56" spans="1:25" x14ac:dyDescent="0.2">
      <c r="A56" s="105"/>
      <c r="B56" s="35"/>
      <c r="C56" s="38" t="s">
        <v>28</v>
      </c>
      <c r="D56" s="39" t="str">
        <f t="shared" ref="D56:O56" si="40">IFERROR(IF(C16=0,"--",(D16/C16)*100-100),"--")</f>
        <v>--</v>
      </c>
      <c r="E56" s="39">
        <f t="shared" si="40"/>
        <v>476.31363971750818</v>
      </c>
      <c r="F56" s="39">
        <f t="shared" si="40"/>
        <v>173.2083800425292</v>
      </c>
      <c r="G56" s="39">
        <f t="shared" si="40"/>
        <v>11.623949631693222</v>
      </c>
      <c r="H56" s="39">
        <f t="shared" si="40"/>
        <v>-25.517819746313776</v>
      </c>
      <c r="I56" s="39">
        <f t="shared" si="40"/>
        <v>59.546469596328791</v>
      </c>
      <c r="J56" s="39">
        <f t="shared" si="40"/>
        <v>-16.943884704493229</v>
      </c>
      <c r="K56" s="39">
        <f t="shared" si="40"/>
        <v>-19.507445017135367</v>
      </c>
      <c r="L56" s="39">
        <f t="shared" si="40"/>
        <v>-57.155251709839874</v>
      </c>
      <c r="M56" s="39">
        <f t="shared" si="40"/>
        <v>191.71360742921075</v>
      </c>
      <c r="N56" s="39">
        <f t="shared" si="40"/>
        <v>-11.606375980651407</v>
      </c>
      <c r="O56" s="39" t="str">
        <f t="shared" si="40"/>
        <v>--</v>
      </c>
      <c r="P56" s="39">
        <f t="shared" si="35"/>
        <v>66.973059071748963</v>
      </c>
      <c r="Q56" s="39">
        <f t="shared" si="36"/>
        <v>-33.549094658133853</v>
      </c>
      <c r="R56" s="39">
        <f t="shared" si="37"/>
        <v>525.88782384782485</v>
      </c>
      <c r="S56" s="39">
        <f t="shared" si="38"/>
        <v>39.343752328136304</v>
      </c>
      <c r="T56" s="39">
        <f t="shared" si="39"/>
        <v>23.685967151736691</v>
      </c>
      <c r="U56" s="39" t="str">
        <f t="shared" si="29"/>
        <v>--</v>
      </c>
    </row>
    <row r="57" spans="1:25" x14ac:dyDescent="0.2">
      <c r="A57" s="105"/>
      <c r="B57" s="35"/>
      <c r="C57" s="38" t="s">
        <v>28</v>
      </c>
      <c r="D57" s="39" t="str">
        <f t="shared" ref="D57:O57" si="41">IFERROR(IF(C17=0,"--",(D17/C17)*100-100),"--")</f>
        <v>--</v>
      </c>
      <c r="E57" s="39">
        <f t="shared" si="41"/>
        <v>1301.0540870675916</v>
      </c>
      <c r="F57" s="39">
        <f t="shared" si="41"/>
        <v>297.74725634609649</v>
      </c>
      <c r="G57" s="39">
        <f t="shared" si="41"/>
        <v>14.071540859465671</v>
      </c>
      <c r="H57" s="39">
        <f t="shared" si="41"/>
        <v>-30.069347414643261</v>
      </c>
      <c r="I57" s="39">
        <f t="shared" si="41"/>
        <v>51.990984112353942</v>
      </c>
      <c r="J57" s="39">
        <f t="shared" si="41"/>
        <v>-9.52952835093636</v>
      </c>
      <c r="K57" s="39">
        <f t="shared" si="41"/>
        <v>-20.402482282273084</v>
      </c>
      <c r="L57" s="39">
        <f t="shared" si="41"/>
        <v>-62.251112670518197</v>
      </c>
      <c r="M57" s="39">
        <f t="shared" si="41"/>
        <v>13.523279504279799</v>
      </c>
      <c r="N57" s="39">
        <f t="shared" si="41"/>
        <v>-55.79814410024219</v>
      </c>
      <c r="O57" s="39" t="str">
        <f t="shared" si="41"/>
        <v>--</v>
      </c>
      <c r="P57" s="39">
        <f t="shared" si="35"/>
        <v>45.414515623911996</v>
      </c>
      <c r="Q57" s="39">
        <f t="shared" si="36"/>
        <v>232.45519515098579</v>
      </c>
      <c r="R57" s="39">
        <f t="shared" si="37"/>
        <v>870.64665743454816</v>
      </c>
      <c r="S57" s="39">
        <f t="shared" si="38"/>
        <v>37.345398337062505</v>
      </c>
      <c r="T57" s="39">
        <f t="shared" si="39"/>
        <v>27.875697908234386</v>
      </c>
      <c r="U57" s="39" t="str">
        <f t="shared" si="29"/>
        <v>--</v>
      </c>
    </row>
    <row r="58" spans="1:25" x14ac:dyDescent="0.2">
      <c r="A58" s="105"/>
      <c r="B58" s="35"/>
      <c r="C58" s="38" t="s">
        <v>28</v>
      </c>
      <c r="D58" s="39" t="str">
        <f t="shared" ref="D58:O58" si="42">IFERROR(IF(C18=0,"--",(D18/C18)*100-100),"--")</f>
        <v>--</v>
      </c>
      <c r="E58" s="39" t="str">
        <f t="shared" si="42"/>
        <v>--</v>
      </c>
      <c r="F58" s="39" t="str">
        <f t="shared" si="42"/>
        <v>--</v>
      </c>
      <c r="G58" s="39" t="str">
        <f t="shared" si="42"/>
        <v>--</v>
      </c>
      <c r="H58" s="39" t="str">
        <f t="shared" si="42"/>
        <v>--</v>
      </c>
      <c r="I58" s="39" t="str">
        <f t="shared" si="42"/>
        <v>--</v>
      </c>
      <c r="J58" s="39" t="str">
        <f t="shared" si="42"/>
        <v>--</v>
      </c>
      <c r="K58" s="39" t="str">
        <f t="shared" si="42"/>
        <v>--</v>
      </c>
      <c r="L58" s="39" t="str">
        <f t="shared" si="42"/>
        <v>--</v>
      </c>
      <c r="M58" s="39">
        <f t="shared" si="42"/>
        <v>-100</v>
      </c>
      <c r="N58" s="39" t="str">
        <f t="shared" si="42"/>
        <v>--</v>
      </c>
      <c r="O58" s="39" t="str">
        <f t="shared" si="42"/>
        <v>--</v>
      </c>
      <c r="P58" s="39">
        <f t="shared" si="35"/>
        <v>-43.909685086155683</v>
      </c>
      <c r="Q58" s="39">
        <f t="shared" si="36"/>
        <v>394.8093220338983</v>
      </c>
      <c r="R58" s="39">
        <f t="shared" si="37"/>
        <v>-100</v>
      </c>
      <c r="S58" s="39" t="str">
        <f t="shared" si="38"/>
        <v>--</v>
      </c>
      <c r="T58" s="39">
        <f t="shared" si="39"/>
        <v>2553.932584269663</v>
      </c>
      <c r="U58" s="39" t="str">
        <f t="shared" si="29"/>
        <v>--</v>
      </c>
    </row>
    <row r="59" spans="1:25" x14ac:dyDescent="0.2">
      <c r="A59" s="105"/>
      <c r="B59" s="35"/>
      <c r="C59" s="38" t="s">
        <v>28</v>
      </c>
      <c r="D59" s="39" t="str">
        <f t="shared" ref="D59:O59" si="43">IFERROR(IF(C19=0,"--",(D19/C19)*100-100),"--")</f>
        <v>--</v>
      </c>
      <c r="E59" s="39" t="str">
        <f t="shared" si="43"/>
        <v>--</v>
      </c>
      <c r="F59" s="39" t="str">
        <f t="shared" si="43"/>
        <v>--</v>
      </c>
      <c r="G59" s="39" t="str">
        <f t="shared" si="43"/>
        <v>--</v>
      </c>
      <c r="H59" s="39" t="str">
        <f t="shared" si="43"/>
        <v>--</v>
      </c>
      <c r="I59" s="39" t="str">
        <f t="shared" si="43"/>
        <v>--</v>
      </c>
      <c r="J59" s="39" t="str">
        <f t="shared" si="43"/>
        <v>--</v>
      </c>
      <c r="K59" s="39" t="str">
        <f t="shared" si="43"/>
        <v>--</v>
      </c>
      <c r="L59" s="39" t="str">
        <f t="shared" si="43"/>
        <v>--</v>
      </c>
      <c r="M59" s="39" t="str">
        <f t="shared" si="43"/>
        <v>--</v>
      </c>
      <c r="N59" s="39" t="str">
        <f t="shared" si="43"/>
        <v>--</v>
      </c>
      <c r="O59" s="39" t="str">
        <f t="shared" si="43"/>
        <v>--</v>
      </c>
      <c r="P59" s="39" t="str">
        <f t="shared" si="35"/>
        <v>--</v>
      </c>
      <c r="Q59" s="39" t="str">
        <f t="shared" si="36"/>
        <v>--</v>
      </c>
      <c r="R59" s="39" t="str">
        <f t="shared" si="37"/>
        <v>--</v>
      </c>
      <c r="S59" s="39" t="str">
        <f t="shared" si="38"/>
        <v>--</v>
      </c>
      <c r="T59" s="39" t="str">
        <f t="shared" si="39"/>
        <v>--</v>
      </c>
      <c r="U59" s="39" t="str">
        <f t="shared" si="29"/>
        <v>--</v>
      </c>
    </row>
    <row r="60" spans="1:25" x14ac:dyDescent="0.2">
      <c r="A60" s="105"/>
      <c r="B60" s="35"/>
      <c r="C60" s="38" t="s">
        <v>28</v>
      </c>
      <c r="D60" s="39" t="str">
        <f t="shared" ref="D60:O60" si="44">IFERROR(IF(C20=0,"--",(D20/C20)*100-100),"--")</f>
        <v>--</v>
      </c>
      <c r="E60" s="39" t="str">
        <f t="shared" si="44"/>
        <v>--</v>
      </c>
      <c r="F60" s="39" t="str">
        <f t="shared" si="44"/>
        <v>--</v>
      </c>
      <c r="G60" s="39" t="str">
        <f t="shared" si="44"/>
        <v>--</v>
      </c>
      <c r="H60" s="39">
        <f t="shared" si="44"/>
        <v>109.83102918586792</v>
      </c>
      <c r="I60" s="39">
        <f t="shared" si="44"/>
        <v>-82.503660322108345</v>
      </c>
      <c r="J60" s="39">
        <f t="shared" si="44"/>
        <v>-100</v>
      </c>
      <c r="K60" s="39" t="str">
        <f t="shared" si="44"/>
        <v>--</v>
      </c>
      <c r="L60" s="39" t="str">
        <f t="shared" si="44"/>
        <v>--</v>
      </c>
      <c r="M60" s="39" t="str">
        <f t="shared" si="44"/>
        <v>--</v>
      </c>
      <c r="N60" s="39">
        <f t="shared" si="44"/>
        <v>-100</v>
      </c>
      <c r="O60" s="39" t="str">
        <f t="shared" si="44"/>
        <v>--</v>
      </c>
      <c r="P60" s="39" t="str">
        <f t="shared" si="35"/>
        <v>--</v>
      </c>
      <c r="Q60" s="39" t="str">
        <f t="shared" si="36"/>
        <v>--</v>
      </c>
      <c r="R60" s="39" t="str">
        <f t="shared" si="37"/>
        <v>--</v>
      </c>
      <c r="S60" s="39">
        <f t="shared" si="38"/>
        <v>-100</v>
      </c>
      <c r="T60" s="39" t="str">
        <f t="shared" si="39"/>
        <v>--</v>
      </c>
      <c r="U60" s="39" t="str">
        <f t="shared" si="29"/>
        <v>--</v>
      </c>
    </row>
    <row r="61" spans="1:25" x14ac:dyDescent="0.2">
      <c r="A61" s="105"/>
      <c r="B61" s="35"/>
      <c r="C61" s="38" t="s">
        <v>28</v>
      </c>
      <c r="D61" s="39" t="str">
        <f t="shared" ref="D61:O61" si="45">IFERROR(IF(C21=0,"--",(D21/C21)*100-100),"--")</f>
        <v>--</v>
      </c>
      <c r="E61" s="39" t="str">
        <f t="shared" si="45"/>
        <v>--</v>
      </c>
      <c r="F61" s="39" t="str">
        <f t="shared" si="45"/>
        <v>--</v>
      </c>
      <c r="G61" s="39" t="str">
        <f t="shared" si="45"/>
        <v>--</v>
      </c>
      <c r="H61" s="39" t="str">
        <f t="shared" si="45"/>
        <v>--</v>
      </c>
      <c r="I61" s="39" t="str">
        <f t="shared" si="45"/>
        <v>--</v>
      </c>
      <c r="J61" s="39" t="str">
        <f t="shared" si="45"/>
        <v>--</v>
      </c>
      <c r="K61" s="39" t="str">
        <f t="shared" si="45"/>
        <v>--</v>
      </c>
      <c r="L61" s="39" t="str">
        <f t="shared" si="45"/>
        <v>--</v>
      </c>
      <c r="M61" s="39" t="str">
        <f t="shared" si="45"/>
        <v>--</v>
      </c>
      <c r="N61" s="39" t="str">
        <f t="shared" si="45"/>
        <v>--</v>
      </c>
      <c r="O61" s="39" t="str">
        <f t="shared" si="45"/>
        <v>--</v>
      </c>
      <c r="P61" s="39" t="str">
        <f t="shared" si="35"/>
        <v>--</v>
      </c>
      <c r="Q61" s="39" t="str">
        <f t="shared" si="36"/>
        <v>--</v>
      </c>
      <c r="R61" s="39" t="str">
        <f t="shared" si="37"/>
        <v>--</v>
      </c>
      <c r="S61" s="39" t="str">
        <f t="shared" si="38"/>
        <v>--</v>
      </c>
      <c r="T61" s="39" t="str">
        <f t="shared" si="39"/>
        <v>--</v>
      </c>
      <c r="U61" s="39" t="str">
        <f t="shared" si="29"/>
        <v>--</v>
      </c>
    </row>
    <row r="62" spans="1:25" x14ac:dyDescent="0.2">
      <c r="A62" s="105"/>
      <c r="B62" s="35"/>
      <c r="C62" s="38" t="s">
        <v>28</v>
      </c>
      <c r="D62" s="39" t="str">
        <f t="shared" ref="D62:O62" si="46">IFERROR(IF(C22=0,"--",(D22/C22)*100-100),"--")</f>
        <v>--</v>
      </c>
      <c r="E62" s="39" t="str">
        <f t="shared" si="46"/>
        <v>--</v>
      </c>
      <c r="F62" s="39" t="str">
        <f t="shared" si="46"/>
        <v>--</v>
      </c>
      <c r="G62" s="39" t="str">
        <f t="shared" si="46"/>
        <v>--</v>
      </c>
      <c r="H62" s="39" t="str">
        <f t="shared" si="46"/>
        <v>--</v>
      </c>
      <c r="I62" s="39" t="str">
        <f t="shared" si="46"/>
        <v>--</v>
      </c>
      <c r="J62" s="39" t="str">
        <f t="shared" si="46"/>
        <v>--</v>
      </c>
      <c r="K62" s="39" t="str">
        <f t="shared" si="46"/>
        <v>--</v>
      </c>
      <c r="L62" s="39" t="str">
        <f t="shared" si="46"/>
        <v>--</v>
      </c>
      <c r="M62" s="39" t="str">
        <f t="shared" si="46"/>
        <v>--</v>
      </c>
      <c r="N62" s="39" t="str">
        <f t="shared" si="46"/>
        <v>--</v>
      </c>
      <c r="O62" s="39" t="str">
        <f t="shared" si="46"/>
        <v>--</v>
      </c>
      <c r="P62" s="39">
        <f t="shared" si="35"/>
        <v>182.08846234091385</v>
      </c>
      <c r="Q62" s="39">
        <f t="shared" si="36"/>
        <v>21.044586615386507</v>
      </c>
      <c r="R62" s="39">
        <f t="shared" si="37"/>
        <v>-100</v>
      </c>
      <c r="S62" s="39" t="str">
        <f t="shared" si="38"/>
        <v>--</v>
      </c>
      <c r="T62" s="39" t="str">
        <f t="shared" si="39"/>
        <v>--</v>
      </c>
      <c r="U62" s="39" t="str">
        <f t="shared" si="29"/>
        <v>--</v>
      </c>
    </row>
    <row r="63" spans="1:25" x14ac:dyDescent="0.2">
      <c r="A63" s="105"/>
      <c r="B63" s="35"/>
      <c r="C63" s="38" t="s">
        <v>28</v>
      </c>
      <c r="D63" s="39" t="str">
        <f t="shared" ref="D63:O63" si="47">IFERROR(IF(C23=0,"--",(D23/C23)*100-100),"--")</f>
        <v>--</v>
      </c>
      <c r="E63" s="39">
        <f t="shared" si="47"/>
        <v>1301.0540870675916</v>
      </c>
      <c r="F63" s="39">
        <f t="shared" si="47"/>
        <v>297.74725634609649</v>
      </c>
      <c r="G63" s="39">
        <f t="shared" si="47"/>
        <v>14.075162592735978</v>
      </c>
      <c r="H63" s="39">
        <f t="shared" si="47"/>
        <v>-30.064905765497684</v>
      </c>
      <c r="I63" s="39">
        <f t="shared" si="47"/>
        <v>51.978172467132964</v>
      </c>
      <c r="J63" s="39">
        <f t="shared" si="47"/>
        <v>-9.5305204904598355</v>
      </c>
      <c r="K63" s="39">
        <f t="shared" si="47"/>
        <v>-20.402482282273084</v>
      </c>
      <c r="L63" s="39">
        <f t="shared" si="47"/>
        <v>-62.206146438520868</v>
      </c>
      <c r="M63" s="39">
        <f t="shared" si="47"/>
        <v>13.388819137308474</v>
      </c>
      <c r="N63" s="39">
        <f t="shared" si="47"/>
        <v>-55.34576055009682</v>
      </c>
      <c r="O63" s="39" t="str">
        <f t="shared" si="47"/>
        <v>--</v>
      </c>
      <c r="P63" s="39">
        <f t="shared" si="35"/>
        <v>46.673208525238209</v>
      </c>
      <c r="Q63" s="39">
        <f t="shared" si="36"/>
        <v>228.59655953279571</v>
      </c>
      <c r="R63" s="39">
        <f t="shared" si="37"/>
        <v>863.75819790372429</v>
      </c>
      <c r="S63" s="39">
        <f t="shared" si="38"/>
        <v>37.344147545646109</v>
      </c>
      <c r="T63" s="39">
        <f t="shared" si="39"/>
        <v>27.878044747549822</v>
      </c>
      <c r="U63" s="39" t="str">
        <f t="shared" si="29"/>
        <v>--</v>
      </c>
    </row>
    <row r="64" spans="1:25" x14ac:dyDescent="0.2">
      <c r="A64" s="74"/>
      <c r="B64" s="35" t="s">
        <v>79</v>
      </c>
      <c r="C64" s="38" t="s">
        <v>28</v>
      </c>
      <c r="D64" s="39">
        <f t="shared" ref="D64:O64" si="48">IFERROR(IF(C24=0,"--",(D24/C24)*100-100),"--")</f>
        <v>380.20482941965764</v>
      </c>
      <c r="E64" s="39">
        <f t="shared" si="48"/>
        <v>9.4449402806171037</v>
      </c>
      <c r="F64" s="39">
        <f t="shared" si="48"/>
        <v>44.892626306737213</v>
      </c>
      <c r="G64" s="39">
        <f t="shared" si="48"/>
        <v>160.52355190937465</v>
      </c>
      <c r="H64" s="39">
        <f t="shared" si="48"/>
        <v>-19.218238751958481</v>
      </c>
      <c r="I64" s="39">
        <f t="shared" si="48"/>
        <v>41.544976987950662</v>
      </c>
      <c r="J64" s="39">
        <f t="shared" si="48"/>
        <v>-50.031701784165008</v>
      </c>
      <c r="K64" s="39">
        <f t="shared" si="48"/>
        <v>4.5056244210203573</v>
      </c>
      <c r="L64" s="39">
        <f t="shared" si="48"/>
        <v>149.07248267831145</v>
      </c>
      <c r="M64" s="39">
        <f t="shared" si="48"/>
        <v>-0.92391936234604088</v>
      </c>
      <c r="N64" s="39">
        <f t="shared" si="48"/>
        <v>5.1114109419533804</v>
      </c>
      <c r="O64" s="39">
        <f t="shared" si="48"/>
        <v>-49.222029255204703</v>
      </c>
      <c r="P64" s="39">
        <f t="shared" ref="P64:P66" si="49">IF(N24=0,"--",(P24/N24)*100-100)</f>
        <v>-10.056953243998805</v>
      </c>
      <c r="Q64" s="39">
        <f t="shared" ref="Q64:R66" si="50">IF(P24=0,"--",(Q24/P24)*100-100)</f>
        <v>16.258177980855848</v>
      </c>
      <c r="R64" s="39">
        <f t="shared" si="50"/>
        <v>-1.3556217636110688</v>
      </c>
      <c r="S64" s="39">
        <f t="shared" ref="S64:T66" si="51">IF(R24=0,"--",(S24/R24)*100-100)</f>
        <v>-10.603694027871086</v>
      </c>
      <c r="T64" s="39">
        <f t="shared" si="51"/>
        <v>15.165809365480442</v>
      </c>
      <c r="U64" s="39">
        <f t="shared" si="29"/>
        <v>18.052882472283315</v>
      </c>
    </row>
    <row r="65" spans="1:21" x14ac:dyDescent="0.2">
      <c r="A65" s="74"/>
      <c r="B65" s="35" t="s">
        <v>80</v>
      </c>
      <c r="C65" s="38" t="s">
        <v>28</v>
      </c>
      <c r="D65" s="39">
        <f t="shared" ref="D65:O65" si="52">IFERROR(IF(C25=0,"--",(D25/C25)*100-100),"--")</f>
        <v>850.11519094518815</v>
      </c>
      <c r="E65" s="39">
        <f t="shared" si="52"/>
        <v>44.710590232455388</v>
      </c>
      <c r="F65" s="39">
        <f t="shared" si="52"/>
        <v>9.5611969353180513</v>
      </c>
      <c r="G65" s="39">
        <f t="shared" si="52"/>
        <v>58.465413694684486</v>
      </c>
      <c r="H65" s="39">
        <f t="shared" si="52"/>
        <v>0.3850751740403382</v>
      </c>
      <c r="I65" s="39">
        <f t="shared" si="52"/>
        <v>22.402333887805099</v>
      </c>
      <c r="J65" s="39">
        <f t="shared" si="52"/>
        <v>-54.145580479010228</v>
      </c>
      <c r="K65" s="39">
        <f t="shared" si="52"/>
        <v>6.2700056074210124</v>
      </c>
      <c r="L65" s="39">
        <f t="shared" si="52"/>
        <v>193.41945392491476</v>
      </c>
      <c r="M65" s="39">
        <f t="shared" si="52"/>
        <v>-19.460525018890053</v>
      </c>
      <c r="N65" s="39">
        <f t="shared" si="52"/>
        <v>31.818768231329869</v>
      </c>
      <c r="O65" s="39">
        <f t="shared" si="52"/>
        <v>39.729278278697308</v>
      </c>
      <c r="P65" s="39">
        <f t="shared" si="49"/>
        <v>-5.6311405047241152</v>
      </c>
      <c r="Q65" s="39">
        <f t="shared" si="50"/>
        <v>8.1455527083477079</v>
      </c>
      <c r="R65" s="39">
        <f t="shared" si="50"/>
        <v>18.639117397320561</v>
      </c>
      <c r="S65" s="39">
        <f t="shared" si="51"/>
        <v>13.314770669012589</v>
      </c>
      <c r="T65" s="39">
        <f t="shared" si="51"/>
        <v>8.4329664120399599</v>
      </c>
      <c r="U65" s="39">
        <f t="shared" si="29"/>
        <v>22.101040654367154</v>
      </c>
    </row>
    <row r="66" spans="1:21" x14ac:dyDescent="0.2">
      <c r="A66" s="74"/>
      <c r="B66" s="35" t="s">
        <v>81</v>
      </c>
      <c r="C66" s="38" t="s">
        <v>28</v>
      </c>
      <c r="D66" s="39">
        <f t="shared" ref="D66:O66" si="53">IFERROR(IF(C26=0,"--",(D26/C26)*100-100),"--")</f>
        <v>457.44495052551451</v>
      </c>
      <c r="E66" s="39">
        <f t="shared" si="53"/>
        <v>19.324875410929394</v>
      </c>
      <c r="F66" s="39">
        <f t="shared" si="53"/>
        <v>32.888439818660572</v>
      </c>
      <c r="G66" s="39">
        <f t="shared" si="53"/>
        <v>131.93522542948836</v>
      </c>
      <c r="H66" s="39">
        <f t="shared" si="53"/>
        <v>-15.466450125618351</v>
      </c>
      <c r="I66" s="39">
        <f t="shared" si="53"/>
        <v>37.194360397203496</v>
      </c>
      <c r="J66" s="39">
        <f t="shared" si="53"/>
        <v>-50.865870369427327</v>
      </c>
      <c r="K66" s="39">
        <f t="shared" si="53"/>
        <v>4.8395061852793475</v>
      </c>
      <c r="L66" s="39">
        <f t="shared" si="53"/>
        <v>157.57896458403548</v>
      </c>
      <c r="M66" s="39">
        <f t="shared" si="53"/>
        <v>-4.9742897628333083</v>
      </c>
      <c r="N66" s="39">
        <f t="shared" si="53"/>
        <v>10.05751348599378</v>
      </c>
      <c r="O66" s="39">
        <f t="shared" si="53"/>
        <v>-29.491347648895669</v>
      </c>
      <c r="P66" s="39">
        <f t="shared" si="49"/>
        <v>-9.0752442120715102</v>
      </c>
      <c r="Q66" s="39">
        <f t="shared" si="50"/>
        <v>14.3905183517643</v>
      </c>
      <c r="R66" s="39">
        <f t="shared" si="50"/>
        <v>2.9961959414105905</v>
      </c>
      <c r="S66" s="39">
        <f t="shared" si="51"/>
        <v>-4.6072335807044027</v>
      </c>
      <c r="T66" s="39">
        <f t="shared" si="51"/>
        <v>13.160731516568916</v>
      </c>
      <c r="U66" s="39">
        <f t="shared" si="29"/>
        <v>18.935430816084704</v>
      </c>
    </row>
    <row r="67" spans="1:21" ht="13.5" thickBot="1" x14ac:dyDescent="0.25">
      <c r="A67" s="75"/>
      <c r="B67" s="75"/>
      <c r="C67" s="75"/>
      <c r="D67" s="75"/>
      <c r="E67" s="75"/>
      <c r="F67" s="75"/>
      <c r="G67" s="75"/>
      <c r="H67" s="75"/>
      <c r="I67" s="75"/>
      <c r="J67" s="75"/>
      <c r="K67" s="75"/>
      <c r="L67" s="75"/>
      <c r="M67" s="75"/>
      <c r="N67" s="75"/>
      <c r="O67" s="103"/>
      <c r="P67" s="107"/>
      <c r="Q67" s="107"/>
      <c r="R67" s="107"/>
      <c r="S67" s="107"/>
      <c r="T67" s="107"/>
      <c r="U67" s="75"/>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2:U2"/>
    <mergeCell ref="C7:U8"/>
    <mergeCell ref="C27:U28"/>
    <mergeCell ref="C47:U48"/>
    <mergeCell ref="C5:U5"/>
    <mergeCell ref="C4:U4"/>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3" zoomScale="55" zoomScaleNormal="55" workbookViewId="0">
      <selection activeCell="U47" sqref="U47:U63"/>
    </sheetView>
  </sheetViews>
  <sheetFormatPr baseColWidth="10" defaultColWidth="10.85546875" defaultRowHeight="12.75" x14ac:dyDescent="0.2"/>
  <cols>
    <col min="1" max="1" width="10.140625" style="1" customWidth="1"/>
    <col min="2" max="2" width="12.42578125" style="1" bestFit="1" customWidth="1"/>
    <col min="3" max="3" width="9.42578125" style="1" bestFit="1" customWidth="1"/>
    <col min="4" max="4" width="10.140625" style="1" bestFit="1" customWidth="1"/>
    <col min="5" max="5" width="10.42578125" style="1" bestFit="1" customWidth="1"/>
    <col min="6" max="6" width="10.85546875" style="1" bestFit="1" customWidth="1"/>
    <col min="7" max="11" width="11.140625" style="1" bestFit="1" customWidth="1"/>
    <col min="12" max="12" width="10.28515625" style="1" bestFit="1" customWidth="1"/>
    <col min="13" max="13" width="9.42578125" style="1" bestFit="1" customWidth="1"/>
    <col min="14" max="20" width="9.42578125" style="1" customWidth="1"/>
    <col min="21" max="21" width="13.28515625" style="1" customWidth="1"/>
    <col min="22" max="16384" width="10.85546875" style="1"/>
  </cols>
  <sheetData>
    <row r="1" spans="1:21" x14ac:dyDescent="0.2">
      <c r="A1" s="5" t="s">
        <v>75</v>
      </c>
    </row>
    <row r="2" spans="1:21" x14ac:dyDescent="0.2">
      <c r="B2" s="110"/>
      <c r="C2" s="201" t="s">
        <v>62</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735</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132</v>
      </c>
      <c r="D5" s="209"/>
      <c r="E5" s="209"/>
      <c r="F5" s="209"/>
      <c r="G5" s="209"/>
      <c r="H5" s="209"/>
      <c r="I5" s="209"/>
      <c r="J5" s="209"/>
      <c r="K5" s="209"/>
      <c r="L5" s="209"/>
      <c r="M5" s="209"/>
      <c r="N5" s="209"/>
      <c r="O5" s="209"/>
      <c r="P5" s="209"/>
      <c r="Q5" s="209"/>
      <c r="R5" s="209"/>
      <c r="S5" s="209"/>
      <c r="T5" s="209"/>
      <c r="U5" s="209"/>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34</v>
      </c>
      <c r="C9" s="24">
        <v>258.4638635</v>
      </c>
      <c r="D9" s="24">
        <v>2571.2412825000001</v>
      </c>
      <c r="E9" s="24">
        <v>2657.4060125000001</v>
      </c>
      <c r="F9" s="24">
        <v>4206.8329254999999</v>
      </c>
      <c r="G9" s="24">
        <v>12149.825991</v>
      </c>
      <c r="H9" s="24">
        <v>14558.263939</v>
      </c>
      <c r="I9" s="24">
        <v>18122.860397500001</v>
      </c>
      <c r="J9" s="24">
        <v>22424.466071499999</v>
      </c>
      <c r="K9" s="24">
        <v>22846.783286000002</v>
      </c>
      <c r="L9" s="28">
        <v>45261.225963999997</v>
      </c>
      <c r="M9" s="28">
        <v>60206.730829</v>
      </c>
      <c r="N9" s="28">
        <v>66206.606897999998</v>
      </c>
      <c r="O9" s="28">
        <v>8236.8897849999994</v>
      </c>
      <c r="P9" s="28">
        <v>66596.465320999996</v>
      </c>
      <c r="Q9" s="28">
        <v>65365.140283000001</v>
      </c>
      <c r="R9" s="28">
        <v>66300.357199000005</v>
      </c>
      <c r="S9" s="28">
        <v>60264.237251999999</v>
      </c>
      <c r="T9" s="28">
        <v>55337.364911999997</v>
      </c>
      <c r="U9" s="24">
        <f>(SUM(C9:N9)+P9+Q9+R9+S9+T9)</f>
        <v>585334.27242700011</v>
      </c>
    </row>
    <row r="10" spans="1:21" x14ac:dyDescent="0.2">
      <c r="A10" s="74"/>
      <c r="B10" s="35" t="s">
        <v>41</v>
      </c>
      <c r="C10" s="24">
        <v>335.28857349999998</v>
      </c>
      <c r="D10" s="24">
        <v>2113.6795314999999</v>
      </c>
      <c r="E10" s="24">
        <v>3151.9743715</v>
      </c>
      <c r="F10" s="24">
        <v>5162.3752834999996</v>
      </c>
      <c r="G10" s="24">
        <v>10108.7150955</v>
      </c>
      <c r="H10" s="24">
        <v>12529.290299</v>
      </c>
      <c r="I10" s="24">
        <v>15630.275023</v>
      </c>
      <c r="J10" s="24">
        <v>18525.047686499998</v>
      </c>
      <c r="K10" s="24">
        <v>18312.934032000001</v>
      </c>
      <c r="L10" s="28">
        <v>29465.612324999998</v>
      </c>
      <c r="M10" s="28">
        <v>43312.557794</v>
      </c>
      <c r="N10" s="28">
        <v>47566.184679999998</v>
      </c>
      <c r="O10" s="28">
        <v>19345.603496</v>
      </c>
      <c r="P10" s="28">
        <v>55472.446600000003</v>
      </c>
      <c r="Q10" s="28">
        <v>58194.465442000001</v>
      </c>
      <c r="R10" s="28">
        <v>54217.407714000001</v>
      </c>
      <c r="S10" s="28">
        <v>47928.672515999999</v>
      </c>
      <c r="T10" s="28">
        <v>43794.517642999999</v>
      </c>
      <c r="U10" s="24">
        <f t="shared" ref="U10:U25" si="0">(SUM(C10:N10)+P10+Q10+R10+S10+T10)</f>
        <v>465821.44461000001</v>
      </c>
    </row>
    <row r="11" spans="1:21" x14ac:dyDescent="0.2">
      <c r="A11" s="74"/>
      <c r="B11" s="35" t="s">
        <v>26</v>
      </c>
      <c r="C11" s="24">
        <v>77.192549499999998</v>
      </c>
      <c r="D11" s="24">
        <v>1131.622828</v>
      </c>
      <c r="E11" s="24">
        <v>1112.037536</v>
      </c>
      <c r="F11" s="24">
        <v>1417.9577220000001</v>
      </c>
      <c r="G11" s="24">
        <v>3804.9784574999999</v>
      </c>
      <c r="H11" s="24">
        <v>5346.6305014999998</v>
      </c>
      <c r="I11" s="24">
        <v>6133.9825835000001</v>
      </c>
      <c r="J11" s="24">
        <v>9063.2644070000006</v>
      </c>
      <c r="K11" s="24">
        <v>8575.5162839999994</v>
      </c>
      <c r="L11" s="28">
        <v>12837.513758999999</v>
      </c>
      <c r="M11" s="28">
        <v>18415.830049</v>
      </c>
      <c r="N11" s="28">
        <v>20109.297458000001</v>
      </c>
      <c r="O11" s="28">
        <v>1338.8758029999999</v>
      </c>
      <c r="P11" s="28">
        <v>19381.627240999998</v>
      </c>
      <c r="Q11" s="28">
        <v>20169.754989000001</v>
      </c>
      <c r="R11" s="28">
        <v>20725.618767</v>
      </c>
      <c r="S11" s="28">
        <v>15359.021527999999</v>
      </c>
      <c r="T11" s="28">
        <v>13541.195121999999</v>
      </c>
      <c r="U11" s="24">
        <f t="shared" si="0"/>
        <v>177203.04178200001</v>
      </c>
    </row>
    <row r="12" spans="1:21" x14ac:dyDescent="0.2">
      <c r="A12" s="74"/>
      <c r="B12" s="35" t="s">
        <v>29</v>
      </c>
      <c r="C12" s="24">
        <v>127.13826400000001</v>
      </c>
      <c r="D12" s="24">
        <v>988.82006650000005</v>
      </c>
      <c r="E12" s="24">
        <v>1237.7677665000001</v>
      </c>
      <c r="F12" s="24">
        <v>2284.219552</v>
      </c>
      <c r="G12" s="24">
        <v>4570.446132</v>
      </c>
      <c r="H12" s="24">
        <v>5135.8489959999997</v>
      </c>
      <c r="I12" s="24">
        <v>5172.8397894999998</v>
      </c>
      <c r="J12" s="24">
        <v>6015.1457554999997</v>
      </c>
      <c r="K12" s="24">
        <v>6464.2884855000002</v>
      </c>
      <c r="L12" s="28">
        <v>11002.022149</v>
      </c>
      <c r="M12" s="28">
        <v>12836.749264</v>
      </c>
      <c r="N12" s="28">
        <v>14181.240527</v>
      </c>
      <c r="O12" s="28">
        <v>2595.0728200000003</v>
      </c>
      <c r="P12" s="28">
        <v>15256.678029999999</v>
      </c>
      <c r="Q12" s="28">
        <v>15114.979964</v>
      </c>
      <c r="R12" s="28">
        <v>15124.750784</v>
      </c>
      <c r="S12" s="28">
        <v>12209.544529999999</v>
      </c>
      <c r="T12" s="28">
        <v>11086.700869</v>
      </c>
      <c r="U12" s="24">
        <f t="shared" si="0"/>
        <v>138809.18092449999</v>
      </c>
    </row>
    <row r="13" spans="1:21" x14ac:dyDescent="0.2">
      <c r="A13" s="74"/>
      <c r="B13" s="35" t="s">
        <v>36</v>
      </c>
      <c r="C13" s="24">
        <v>67.981914500000002</v>
      </c>
      <c r="D13" s="24">
        <v>309.18926499999998</v>
      </c>
      <c r="E13" s="24">
        <v>416.01689249999998</v>
      </c>
      <c r="F13" s="24">
        <v>621.32692350000002</v>
      </c>
      <c r="G13" s="24">
        <v>2588.3107494999999</v>
      </c>
      <c r="H13" s="24">
        <v>3588.8472040000001</v>
      </c>
      <c r="I13" s="24">
        <v>4244.1148489999996</v>
      </c>
      <c r="J13" s="24">
        <v>5187.3595859999996</v>
      </c>
      <c r="K13" s="24">
        <v>5925.6442470000002</v>
      </c>
      <c r="L13" s="28">
        <v>8813.4274949999999</v>
      </c>
      <c r="M13" s="28">
        <v>11071.366818</v>
      </c>
      <c r="N13" s="28">
        <v>11300.793127000001</v>
      </c>
      <c r="O13" s="28">
        <v>1240.3987510000002</v>
      </c>
      <c r="P13" s="28">
        <v>12212.907257999999</v>
      </c>
      <c r="Q13" s="28">
        <v>10896.689256</v>
      </c>
      <c r="R13" s="28">
        <v>11506.402373999999</v>
      </c>
      <c r="S13" s="28">
        <v>10312.137688999999</v>
      </c>
      <c r="T13" s="28">
        <v>9371.9575659999991</v>
      </c>
      <c r="U13" s="24">
        <f t="shared" si="0"/>
        <v>108434.47321399998</v>
      </c>
    </row>
    <row r="14" spans="1:21" x14ac:dyDescent="0.2">
      <c r="A14" s="74"/>
      <c r="B14" s="35" t="s">
        <v>44</v>
      </c>
      <c r="C14" s="24">
        <v>2.0679560000000001</v>
      </c>
      <c r="D14" s="24">
        <v>52.916514499999998</v>
      </c>
      <c r="E14" s="24">
        <v>134.286732</v>
      </c>
      <c r="F14" s="24">
        <v>180.35847949999999</v>
      </c>
      <c r="G14" s="24">
        <v>303.78685899999999</v>
      </c>
      <c r="H14" s="24">
        <v>350.60708749999998</v>
      </c>
      <c r="I14" s="24">
        <v>659.19704950000005</v>
      </c>
      <c r="J14" s="24">
        <v>964.40176250000002</v>
      </c>
      <c r="K14" s="24">
        <v>1194.543625</v>
      </c>
      <c r="L14" s="28">
        <v>2463.831635</v>
      </c>
      <c r="M14" s="28">
        <v>3064.8599220000001</v>
      </c>
      <c r="N14" s="28">
        <v>3451.1171079999999</v>
      </c>
      <c r="O14" s="28">
        <v>1485.0743920000002</v>
      </c>
      <c r="P14" s="28">
        <v>3508.503592</v>
      </c>
      <c r="Q14" s="28">
        <v>3914.3790650000001</v>
      </c>
      <c r="R14" s="28">
        <v>4445.3378309999998</v>
      </c>
      <c r="S14" s="28">
        <v>4049.6014970000001</v>
      </c>
      <c r="T14" s="28">
        <v>4022.7006649999998</v>
      </c>
      <c r="U14" s="24">
        <f t="shared" si="0"/>
        <v>32762.497380500001</v>
      </c>
    </row>
    <row r="15" spans="1:21" x14ac:dyDescent="0.2">
      <c r="A15" s="105"/>
      <c r="B15" s="35" t="s">
        <v>792</v>
      </c>
      <c r="C15" s="24">
        <v>12.230843999999999</v>
      </c>
      <c r="D15" s="24">
        <v>385.66958</v>
      </c>
      <c r="E15" s="24">
        <v>511.75935099999998</v>
      </c>
      <c r="F15" s="24">
        <v>558.94135900000003</v>
      </c>
      <c r="G15" s="24">
        <v>1045.3403470000001</v>
      </c>
      <c r="H15" s="24">
        <v>1403.231712</v>
      </c>
      <c r="I15" s="24">
        <v>2390.411478</v>
      </c>
      <c r="J15" s="24">
        <v>3852.2112590000002</v>
      </c>
      <c r="K15" s="24">
        <v>5067.969462</v>
      </c>
      <c r="L15" s="28">
        <v>5300.430816</v>
      </c>
      <c r="M15" s="28">
        <v>7600.6942479999998</v>
      </c>
      <c r="N15" s="28">
        <v>2182.426629</v>
      </c>
      <c r="O15" s="197" t="s">
        <v>28</v>
      </c>
      <c r="P15" s="28">
        <v>8958.4032860000007</v>
      </c>
      <c r="Q15" s="28">
        <v>9333.2504480000007</v>
      </c>
      <c r="R15" s="28">
        <v>9316.4022609999993</v>
      </c>
      <c r="S15" s="28">
        <v>7878.5487149999999</v>
      </c>
      <c r="T15" s="28">
        <v>7144.727073</v>
      </c>
      <c r="U15" s="24">
        <f t="shared" si="0"/>
        <v>72942.648868000004</v>
      </c>
    </row>
    <row r="16" spans="1:21" x14ac:dyDescent="0.2">
      <c r="A16" s="105"/>
      <c r="B16" s="35" t="s">
        <v>793</v>
      </c>
      <c r="C16" s="24">
        <v>0</v>
      </c>
      <c r="D16" s="24">
        <v>2.2804549999999999</v>
      </c>
      <c r="E16" s="24">
        <v>2.4889739999999998</v>
      </c>
      <c r="F16" s="24">
        <v>1.1588590000000001</v>
      </c>
      <c r="G16" s="24">
        <v>3.069445</v>
      </c>
      <c r="H16" s="24">
        <v>4.858644</v>
      </c>
      <c r="I16" s="24">
        <v>4.7029639999999997</v>
      </c>
      <c r="J16" s="24">
        <v>11.280357</v>
      </c>
      <c r="K16" s="24">
        <v>13.066969</v>
      </c>
      <c r="L16" s="28">
        <v>48.950901000000002</v>
      </c>
      <c r="M16" s="28">
        <v>13.354362999999999</v>
      </c>
      <c r="N16" s="28">
        <v>7.1269539999999996</v>
      </c>
      <c r="O16" s="197" t="s">
        <v>28</v>
      </c>
      <c r="P16" s="28">
        <v>21.058019000000002</v>
      </c>
      <c r="Q16" s="28">
        <v>17.520121</v>
      </c>
      <c r="R16" s="28">
        <v>20.224757</v>
      </c>
      <c r="S16" s="28">
        <v>25.662268999999998</v>
      </c>
      <c r="T16" s="28">
        <v>29.216252999999998</v>
      </c>
      <c r="U16" s="24">
        <f t="shared" si="0"/>
        <v>226.02030400000001</v>
      </c>
    </row>
    <row r="17" spans="1:21" x14ac:dyDescent="0.2">
      <c r="A17" s="105"/>
      <c r="B17" s="35" t="s">
        <v>794</v>
      </c>
      <c r="C17" s="24">
        <v>3.3255E-2</v>
      </c>
      <c r="D17" s="24">
        <v>9.9544999999999995E-2</v>
      </c>
      <c r="E17" s="24">
        <v>0.33239099999999999</v>
      </c>
      <c r="F17" s="24">
        <v>0.45587299999999997</v>
      </c>
      <c r="G17" s="24">
        <v>1.1006929999999999</v>
      </c>
      <c r="H17" s="24">
        <v>1.728324</v>
      </c>
      <c r="I17" s="24">
        <v>2.8546559999999999</v>
      </c>
      <c r="J17" s="24">
        <v>4.3754220000000004</v>
      </c>
      <c r="K17" s="24">
        <v>3.1144579999999999</v>
      </c>
      <c r="L17" s="28">
        <v>2.7338260000000001</v>
      </c>
      <c r="M17" s="28">
        <v>4.3106840000000002</v>
      </c>
      <c r="N17" s="28">
        <v>2.9389850000000002</v>
      </c>
      <c r="O17" s="197" t="s">
        <v>28</v>
      </c>
      <c r="P17" s="28">
        <v>6.8764510000000003</v>
      </c>
      <c r="Q17" s="28">
        <v>8.0168970000000002</v>
      </c>
      <c r="R17" s="28">
        <v>12.380547999999999</v>
      </c>
      <c r="S17" s="28">
        <v>7.293183</v>
      </c>
      <c r="T17" s="28">
        <v>12.087672</v>
      </c>
      <c r="U17" s="24">
        <f t="shared" si="0"/>
        <v>70.732862999999995</v>
      </c>
    </row>
    <row r="18" spans="1:21" x14ac:dyDescent="0.2">
      <c r="A18" s="105"/>
      <c r="B18" s="35" t="s">
        <v>795</v>
      </c>
      <c r="C18" s="24">
        <v>1.1098E-2</v>
      </c>
      <c r="D18" s="24">
        <v>0.98843400000000003</v>
      </c>
      <c r="E18" s="24">
        <v>1.3106009999999999</v>
      </c>
      <c r="F18" s="24">
        <v>0.82557700000000001</v>
      </c>
      <c r="G18" s="24">
        <v>5.2216899999999997</v>
      </c>
      <c r="H18" s="24">
        <v>3.9805480000000002</v>
      </c>
      <c r="I18" s="24">
        <v>8.0225580000000001</v>
      </c>
      <c r="J18" s="24">
        <v>9.1750209999999992</v>
      </c>
      <c r="K18" s="24">
        <v>12.811519000000001</v>
      </c>
      <c r="L18" s="28">
        <v>8.5563179999999992</v>
      </c>
      <c r="M18" s="28">
        <v>18.864079</v>
      </c>
      <c r="N18" s="28">
        <v>9.0265869999999993</v>
      </c>
      <c r="O18" s="197" t="s">
        <v>28</v>
      </c>
      <c r="P18" s="28">
        <v>17.990635000000001</v>
      </c>
      <c r="Q18" s="28">
        <v>15.081486</v>
      </c>
      <c r="R18" s="28">
        <v>28.151517999999999</v>
      </c>
      <c r="S18" s="28">
        <v>29.292157</v>
      </c>
      <c r="T18" s="28">
        <v>24.758037999999999</v>
      </c>
      <c r="U18" s="24">
        <f t="shared" si="0"/>
        <v>194.06786399999999</v>
      </c>
    </row>
    <row r="19" spans="1:21" x14ac:dyDescent="0.2">
      <c r="A19" s="105"/>
      <c r="B19" s="35" t="s">
        <v>796</v>
      </c>
      <c r="C19" s="24">
        <v>2.728E-3</v>
      </c>
      <c r="D19" s="24">
        <v>0.14790600000000001</v>
      </c>
      <c r="E19" s="24">
        <v>0.139983</v>
      </c>
      <c r="F19" s="24">
        <v>0.17430100000000001</v>
      </c>
      <c r="G19" s="24">
        <v>0.97722299999999995</v>
      </c>
      <c r="H19" s="24">
        <v>1.2749060000000001</v>
      </c>
      <c r="I19" s="24">
        <v>2.2550949999999998</v>
      </c>
      <c r="J19" s="24">
        <v>2.4981</v>
      </c>
      <c r="K19" s="24">
        <v>6.3557499999999996</v>
      </c>
      <c r="L19" s="28">
        <v>2.1691549999999999</v>
      </c>
      <c r="M19" s="28">
        <v>3.2046929999999998</v>
      </c>
      <c r="N19" s="28">
        <v>2.6234139999999999</v>
      </c>
      <c r="O19" s="197" t="s">
        <v>28</v>
      </c>
      <c r="P19" s="28">
        <v>22.210329999999999</v>
      </c>
      <c r="Q19" s="28">
        <v>18.078627999999998</v>
      </c>
      <c r="R19" s="28">
        <v>5.2297349999999998</v>
      </c>
      <c r="S19" s="28">
        <v>6.6348039999999999</v>
      </c>
      <c r="T19" s="28">
        <v>8.6278059999999996</v>
      </c>
      <c r="U19" s="24">
        <f t="shared" si="0"/>
        <v>82.604557</v>
      </c>
    </row>
    <row r="20" spans="1:21" x14ac:dyDescent="0.2">
      <c r="A20" s="105"/>
      <c r="B20" s="35" t="s">
        <v>797</v>
      </c>
      <c r="C20" s="24">
        <v>1.4729999999999999E-3</v>
      </c>
      <c r="D20" s="24">
        <v>7.7941999999999997E-2</v>
      </c>
      <c r="E20" s="24">
        <v>1.1783E-2</v>
      </c>
      <c r="F20" s="24">
        <v>6.5048999999999996E-2</v>
      </c>
      <c r="G20" s="24">
        <v>0.18224299999999999</v>
      </c>
      <c r="H20" s="24">
        <v>0.274368</v>
      </c>
      <c r="I20" s="24">
        <v>0.235703</v>
      </c>
      <c r="J20" s="24">
        <v>0.58764899999999998</v>
      </c>
      <c r="K20" s="24">
        <v>0.599858</v>
      </c>
      <c r="L20" s="28">
        <v>1.3279399999999999</v>
      </c>
      <c r="M20" s="28">
        <v>3.4198559999999998</v>
      </c>
      <c r="N20" s="28">
        <v>0.98549799999999999</v>
      </c>
      <c r="O20" s="197" t="s">
        <v>28</v>
      </c>
      <c r="P20" s="28">
        <v>5.8579359999999996</v>
      </c>
      <c r="Q20" s="28">
        <v>5.031256</v>
      </c>
      <c r="R20" s="28">
        <v>7.2911390000000003</v>
      </c>
      <c r="S20" s="28">
        <v>10.927273</v>
      </c>
      <c r="T20" s="28">
        <v>29.683724000000002</v>
      </c>
      <c r="U20" s="24">
        <f t="shared" si="0"/>
        <v>66.560689999999994</v>
      </c>
    </row>
    <row r="21" spans="1:21" x14ac:dyDescent="0.2">
      <c r="A21" s="105"/>
      <c r="B21" s="35" t="s">
        <v>798</v>
      </c>
      <c r="C21" s="24">
        <v>0.16306599999999999</v>
      </c>
      <c r="D21" s="24">
        <v>9.0357319999999994</v>
      </c>
      <c r="E21" s="24">
        <v>11.858632</v>
      </c>
      <c r="F21" s="24">
        <v>7.4243300000000003</v>
      </c>
      <c r="G21" s="24">
        <v>7.9634260000000001</v>
      </c>
      <c r="H21" s="24">
        <v>23.142187</v>
      </c>
      <c r="I21" s="24">
        <v>24.269714</v>
      </c>
      <c r="J21" s="24">
        <v>28.943401000000001</v>
      </c>
      <c r="K21" s="24">
        <v>86.219007000000005</v>
      </c>
      <c r="L21" s="28">
        <v>49.704120000000003</v>
      </c>
      <c r="M21" s="28">
        <v>91.310562000000004</v>
      </c>
      <c r="N21" s="28">
        <v>66.504209000000003</v>
      </c>
      <c r="O21" s="197" t="s">
        <v>28</v>
      </c>
      <c r="P21" s="28">
        <v>143.64471800000001</v>
      </c>
      <c r="Q21" s="28">
        <v>155.119202</v>
      </c>
      <c r="R21" s="28">
        <v>197.00432499999999</v>
      </c>
      <c r="S21" s="28">
        <v>169.049331</v>
      </c>
      <c r="T21" s="28">
        <v>284.42039899999997</v>
      </c>
      <c r="U21" s="24">
        <f t="shared" si="0"/>
        <v>1355.7763609999997</v>
      </c>
    </row>
    <row r="22" spans="1:21" x14ac:dyDescent="0.2">
      <c r="A22" s="105"/>
      <c r="B22" s="35" t="s">
        <v>799</v>
      </c>
      <c r="C22" s="24">
        <v>0.21162</v>
      </c>
      <c r="D22" s="24">
        <v>12.630013999999999</v>
      </c>
      <c r="E22" s="24">
        <v>16.142364000000001</v>
      </c>
      <c r="F22" s="24">
        <v>10.103989</v>
      </c>
      <c r="G22" s="24">
        <v>18.514720000000001</v>
      </c>
      <c r="H22" s="24">
        <v>35.258977000000002</v>
      </c>
      <c r="I22" s="24">
        <v>42.340690000000002</v>
      </c>
      <c r="J22" s="24">
        <v>56.859949999999998</v>
      </c>
      <c r="K22" s="24">
        <v>122.16756100000001</v>
      </c>
      <c r="L22" s="28">
        <v>113.44226</v>
      </c>
      <c r="M22" s="28">
        <v>134.46423700000003</v>
      </c>
      <c r="N22" s="28">
        <v>89.205646999999999</v>
      </c>
      <c r="O22" s="197" t="s">
        <v>28</v>
      </c>
      <c r="P22" s="28">
        <v>217.63808900000001</v>
      </c>
      <c r="Q22" s="28">
        <v>218.84759</v>
      </c>
      <c r="R22" s="28">
        <v>270.28202199999998</v>
      </c>
      <c r="S22" s="28">
        <v>248.85901699999999</v>
      </c>
      <c r="T22" s="28">
        <v>388.79389199999997</v>
      </c>
      <c r="U22" s="24">
        <f t="shared" si="0"/>
        <v>1995.762639</v>
      </c>
    </row>
    <row r="23" spans="1:21" x14ac:dyDescent="0.2">
      <c r="A23" s="74"/>
      <c r="B23" s="35" t="s">
        <v>79</v>
      </c>
      <c r="C23" s="24">
        <f t="shared" ref="C23:K23" si="1">SUM(C9:C14)</f>
        <v>868.13312100000007</v>
      </c>
      <c r="D23" s="24">
        <f t="shared" si="1"/>
        <v>7167.4694880000006</v>
      </c>
      <c r="E23" s="24">
        <f t="shared" si="1"/>
        <v>8709.4893110000012</v>
      </c>
      <c r="F23" s="24">
        <f t="shared" si="1"/>
        <v>13873.070886000001</v>
      </c>
      <c r="G23" s="24">
        <f t="shared" si="1"/>
        <v>33526.0632845</v>
      </c>
      <c r="H23" s="24">
        <f t="shared" si="1"/>
        <v>41509.488026999999</v>
      </c>
      <c r="I23" s="24">
        <f t="shared" si="1"/>
        <v>49963.269692000002</v>
      </c>
      <c r="J23" s="24">
        <f t="shared" si="1"/>
        <v>62179.685269000001</v>
      </c>
      <c r="K23" s="24">
        <f t="shared" si="1"/>
        <v>63319.709959499996</v>
      </c>
      <c r="L23" s="24">
        <f t="shared" ref="L23:Q23" si="2">SUM(L9:L14)</f>
        <v>109843.63332699997</v>
      </c>
      <c r="M23" s="24">
        <f t="shared" si="2"/>
        <v>148908.09467600001</v>
      </c>
      <c r="N23" s="24">
        <f t="shared" si="2"/>
        <v>162815.23979800002</v>
      </c>
      <c r="O23" s="24">
        <f t="shared" si="2"/>
        <v>34241.915047000002</v>
      </c>
      <c r="P23" s="24">
        <f t="shared" si="2"/>
        <v>172428.628042</v>
      </c>
      <c r="Q23" s="24">
        <f t="shared" si="2"/>
        <v>173655.40899900001</v>
      </c>
      <c r="R23" s="28">
        <f t="shared" ref="R23:T23" si="3">SUM(R9:R14)</f>
        <v>172319.87466900001</v>
      </c>
      <c r="S23" s="28">
        <f t="shared" si="3"/>
        <v>150123.21501199997</v>
      </c>
      <c r="T23" s="28">
        <f t="shared" si="3"/>
        <v>137154.436777</v>
      </c>
      <c r="U23" s="24">
        <f t="shared" si="0"/>
        <v>1508364.9103380002</v>
      </c>
    </row>
    <row r="24" spans="1:21" x14ac:dyDescent="0.2">
      <c r="A24" s="74"/>
      <c r="B24" s="35" t="s">
        <v>80</v>
      </c>
      <c r="C24" s="24">
        <f>+C25-C23</f>
        <v>304.74775349999982</v>
      </c>
      <c r="D24" s="24">
        <f t="shared" ref="D24:K24" si="4">+D25-D23</f>
        <v>2403.2149669999999</v>
      </c>
      <c r="E24" s="24">
        <f t="shared" si="4"/>
        <v>3263.3541504999994</v>
      </c>
      <c r="F24" s="24">
        <f t="shared" si="4"/>
        <v>4573.2309854999985</v>
      </c>
      <c r="G24" s="24">
        <f t="shared" si="4"/>
        <v>11711.702510499999</v>
      </c>
      <c r="H24" s="24">
        <f t="shared" si="4"/>
        <v>14839.773999500001</v>
      </c>
      <c r="I24" s="24">
        <f t="shared" si="4"/>
        <v>18074.562466000003</v>
      </c>
      <c r="J24" s="24">
        <f t="shared" si="4"/>
        <v>25497.865666499994</v>
      </c>
      <c r="K24" s="24">
        <f t="shared" si="4"/>
        <v>30791.49315450008</v>
      </c>
      <c r="L24" s="24">
        <f t="shared" ref="L24:Q24" si="5">+L25-L23</f>
        <v>57750.030835000143</v>
      </c>
      <c r="M24" s="24">
        <f t="shared" si="5"/>
        <v>72395.800163999869</v>
      </c>
      <c r="N24" s="24">
        <f t="shared" si="5"/>
        <v>73157.996058999968</v>
      </c>
      <c r="O24" s="24">
        <f t="shared" si="5"/>
        <v>18657.844533999996</v>
      </c>
      <c r="P24" s="24">
        <f t="shared" si="5"/>
        <v>74441.092560000136</v>
      </c>
      <c r="Q24" s="24">
        <f t="shared" si="5"/>
        <v>73565.005747999996</v>
      </c>
      <c r="R24" s="28">
        <f t="shared" ref="R24:T24" si="6">+R25-R23</f>
        <v>75854.566634000017</v>
      </c>
      <c r="S24" s="28">
        <f t="shared" si="6"/>
        <v>70617.352559000021</v>
      </c>
      <c r="T24" s="28">
        <f t="shared" si="6"/>
        <v>63990.617813000019</v>
      </c>
      <c r="U24" s="24">
        <f t="shared" si="0"/>
        <v>673232.40802550025</v>
      </c>
    </row>
    <row r="25" spans="1:21" x14ac:dyDescent="0.2">
      <c r="A25" s="74"/>
      <c r="B25" s="35" t="s">
        <v>81</v>
      </c>
      <c r="C25" s="24">
        <v>1172.8808744999999</v>
      </c>
      <c r="D25" s="24">
        <v>9570.6844550000005</v>
      </c>
      <c r="E25" s="24">
        <v>11972.843461500001</v>
      </c>
      <c r="F25" s="24">
        <v>18446.3018715</v>
      </c>
      <c r="G25" s="24">
        <v>45237.765794999999</v>
      </c>
      <c r="H25" s="24">
        <v>56349.262026500001</v>
      </c>
      <c r="I25" s="24">
        <v>68037.832158000005</v>
      </c>
      <c r="J25" s="24">
        <v>87677.550935499996</v>
      </c>
      <c r="K25" s="24">
        <v>94111.203114000076</v>
      </c>
      <c r="L25" s="28">
        <v>167593.66416200012</v>
      </c>
      <c r="M25" s="24">
        <v>221303.89483999988</v>
      </c>
      <c r="N25" s="24">
        <v>235973.23585699999</v>
      </c>
      <c r="O25" s="24">
        <v>52899.759580999998</v>
      </c>
      <c r="P25" s="24">
        <v>246869.72060200013</v>
      </c>
      <c r="Q25" s="24">
        <v>247220.414747</v>
      </c>
      <c r="R25" s="24">
        <v>248174.44130300003</v>
      </c>
      <c r="S25" s="24">
        <v>220740.56757099999</v>
      </c>
      <c r="T25" s="24">
        <v>201145.05459000001</v>
      </c>
      <c r="U25" s="24">
        <f t="shared" si="0"/>
        <v>2181597.3183635003</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34</v>
      </c>
      <c r="C28" s="37">
        <f>IFERROR(C9/C$25*100,"--")</f>
        <v>22.036667927608878</v>
      </c>
      <c r="D28" s="37">
        <f t="shared" ref="D28:U28" si="7">IFERROR(D9/D$25*100,"--")</f>
        <v>26.865803533588551</v>
      </c>
      <c r="E28" s="37">
        <f t="shared" si="7"/>
        <v>22.195279016594366</v>
      </c>
      <c r="F28" s="37">
        <f t="shared" si="7"/>
        <v>22.805833683117061</v>
      </c>
      <c r="G28" s="37">
        <f t="shared" si="7"/>
        <v>26.857705674631006</v>
      </c>
      <c r="H28" s="37">
        <f t="shared" si="7"/>
        <v>25.835766814751761</v>
      </c>
      <c r="I28" s="37">
        <f t="shared" si="7"/>
        <v>26.636445963496332</v>
      </c>
      <c r="J28" s="37">
        <f t="shared" si="7"/>
        <v>25.57606346463368</v>
      </c>
      <c r="K28" s="37">
        <f t="shared" si="7"/>
        <v>24.276369369462763</v>
      </c>
      <c r="L28" s="37">
        <f t="shared" si="7"/>
        <v>27.006525688375305</v>
      </c>
      <c r="M28" s="37">
        <f t="shared" si="7"/>
        <v>27.205454685977742</v>
      </c>
      <c r="N28" s="37">
        <f t="shared" si="7"/>
        <v>28.056828842285007</v>
      </c>
      <c r="O28" s="37">
        <f t="shared" si="7"/>
        <v>15.570750888551188</v>
      </c>
      <c r="P28" s="37">
        <f t="shared" si="7"/>
        <v>26.976360308020876</v>
      </c>
      <c r="Q28" s="37">
        <f t="shared" si="7"/>
        <v>26.440025331198179</v>
      </c>
      <c r="R28" s="37">
        <f t="shared" si="7"/>
        <v>26.715223715585147</v>
      </c>
      <c r="S28" s="37">
        <f t="shared" si="7"/>
        <v>27.300934266473849</v>
      </c>
      <c r="T28" s="37">
        <f t="shared" si="7"/>
        <v>27.511173478659867</v>
      </c>
      <c r="U28" s="37">
        <f t="shared" si="7"/>
        <v>26.830536850223201</v>
      </c>
    </row>
    <row r="29" spans="1:21" x14ac:dyDescent="0.2">
      <c r="A29" s="74"/>
      <c r="B29" s="35" t="s">
        <v>41</v>
      </c>
      <c r="C29" s="37">
        <f t="shared" ref="C29:U29" si="8">IFERROR(C10/C$25*100,"--")</f>
        <v>28.586754272289909</v>
      </c>
      <c r="D29" s="37">
        <f t="shared" si="8"/>
        <v>22.084935946203441</v>
      </c>
      <c r="E29" s="37">
        <f t="shared" si="8"/>
        <v>26.326030083292423</v>
      </c>
      <c r="F29" s="37">
        <f t="shared" si="8"/>
        <v>27.985963362531756</v>
      </c>
      <c r="G29" s="37">
        <f t="shared" si="8"/>
        <v>22.345743468651335</v>
      </c>
      <c r="H29" s="37">
        <f t="shared" si="8"/>
        <v>22.235056588864836</v>
      </c>
      <c r="I29" s="37">
        <f t="shared" si="8"/>
        <v>22.972917459660959</v>
      </c>
      <c r="J29" s="37">
        <f t="shared" si="8"/>
        <v>21.12860987657827</v>
      </c>
      <c r="K29" s="37">
        <f t="shared" si="8"/>
        <v>19.458824694672032</v>
      </c>
      <c r="L29" s="37">
        <f t="shared" si="8"/>
        <v>17.581578917278055</v>
      </c>
      <c r="M29" s="37">
        <f t="shared" si="8"/>
        <v>19.571529830197733</v>
      </c>
      <c r="N29" s="37">
        <f t="shared" si="8"/>
        <v>20.157449003591726</v>
      </c>
      <c r="O29" s="37">
        <f t="shared" si="8"/>
        <v>36.570305137924215</v>
      </c>
      <c r="P29" s="37">
        <f t="shared" si="8"/>
        <v>22.4703323132252</v>
      </c>
      <c r="Q29" s="37">
        <f t="shared" si="8"/>
        <v>23.53950643661647</v>
      </c>
      <c r="R29" s="37">
        <f t="shared" si="8"/>
        <v>21.846491294325158</v>
      </c>
      <c r="S29" s="37">
        <f t="shared" si="8"/>
        <v>21.712670690032546</v>
      </c>
      <c r="T29" s="37">
        <f t="shared" si="8"/>
        <v>21.772604716664638</v>
      </c>
      <c r="U29" s="37">
        <f t="shared" si="8"/>
        <v>21.352311019497883</v>
      </c>
    </row>
    <row r="30" spans="1:21" x14ac:dyDescent="0.2">
      <c r="A30" s="74"/>
      <c r="B30" s="35" t="s">
        <v>26</v>
      </c>
      <c r="C30" s="37">
        <f t="shared" ref="C30:U30" si="9">IFERROR(C11/C$25*100,"--")</f>
        <v>6.5814483958490033</v>
      </c>
      <c r="D30" s="37">
        <f t="shared" si="9"/>
        <v>11.823844295783962</v>
      </c>
      <c r="E30" s="37">
        <f t="shared" si="9"/>
        <v>9.2879986243525146</v>
      </c>
      <c r="F30" s="37">
        <f t="shared" si="9"/>
        <v>7.6869484836458222</v>
      </c>
      <c r="G30" s="37">
        <f t="shared" si="9"/>
        <v>8.4110662642860969</v>
      </c>
      <c r="H30" s="37">
        <f t="shared" si="9"/>
        <v>9.4883771485517929</v>
      </c>
      <c r="I30" s="37">
        <f t="shared" si="9"/>
        <v>9.0155467758811536</v>
      </c>
      <c r="J30" s="37">
        <f t="shared" si="9"/>
        <v>10.337041021672004</v>
      </c>
      <c r="K30" s="37">
        <f t="shared" si="9"/>
        <v>9.1121099297946362</v>
      </c>
      <c r="L30" s="37">
        <f t="shared" si="9"/>
        <v>7.6599039845509589</v>
      </c>
      <c r="M30" s="37">
        <f t="shared" si="9"/>
        <v>8.3215119473222252</v>
      </c>
      <c r="N30" s="37">
        <f t="shared" si="9"/>
        <v>8.5218551947078662</v>
      </c>
      <c r="O30" s="37">
        <f t="shared" si="9"/>
        <v>2.5309676520361424</v>
      </c>
      <c r="P30" s="37">
        <f t="shared" si="9"/>
        <v>7.8509536097571013</v>
      </c>
      <c r="Q30" s="37">
        <f t="shared" si="9"/>
        <v>8.1586122285415996</v>
      </c>
      <c r="R30" s="37">
        <f t="shared" si="9"/>
        <v>8.3512301501248345</v>
      </c>
      <c r="S30" s="37">
        <f t="shared" si="9"/>
        <v>6.9579514526979063</v>
      </c>
      <c r="T30" s="37">
        <f t="shared" si="9"/>
        <v>6.7320547102693737</v>
      </c>
      <c r="U30" s="37">
        <f t="shared" si="9"/>
        <v>8.1226283278953986</v>
      </c>
    </row>
    <row r="31" spans="1:21" x14ac:dyDescent="0.2">
      <c r="A31" s="74"/>
      <c r="B31" s="35" t="s">
        <v>29</v>
      </c>
      <c r="C31" s="37">
        <f t="shared" ref="C31:U31" si="10">IFERROR(C12/C$25*100,"--")</f>
        <v>10.839827536125453</v>
      </c>
      <c r="D31" s="37">
        <f t="shared" si="10"/>
        <v>10.331759145850974</v>
      </c>
      <c r="E31" s="37">
        <f t="shared" si="10"/>
        <v>10.338127032898901</v>
      </c>
      <c r="F31" s="37">
        <f t="shared" si="10"/>
        <v>12.38307584854814</v>
      </c>
      <c r="G31" s="37">
        <f t="shared" si="10"/>
        <v>10.103165025239063</v>
      </c>
      <c r="H31" s="37">
        <f t="shared" si="10"/>
        <v>9.1143145647314885</v>
      </c>
      <c r="I31" s="37">
        <f t="shared" si="10"/>
        <v>7.6028874310507684</v>
      </c>
      <c r="J31" s="37">
        <f t="shared" si="10"/>
        <v>6.8605312207283733</v>
      </c>
      <c r="K31" s="37">
        <f t="shared" si="10"/>
        <v>6.8687767997924638</v>
      </c>
      <c r="L31" s="37">
        <f t="shared" si="10"/>
        <v>6.5647005237412666</v>
      </c>
      <c r="M31" s="37">
        <f t="shared" si="10"/>
        <v>5.8005076111655507</v>
      </c>
      <c r="N31" s="37">
        <f t="shared" si="10"/>
        <v>6.0096817656023687</v>
      </c>
      <c r="O31" s="37">
        <f t="shared" si="10"/>
        <v>4.9056419926189463</v>
      </c>
      <c r="P31" s="37">
        <f t="shared" si="10"/>
        <v>6.1800523745059035</v>
      </c>
      <c r="Q31" s="37">
        <f t="shared" si="10"/>
        <v>6.1139691798787501</v>
      </c>
      <c r="R31" s="37">
        <f t="shared" si="10"/>
        <v>6.094403075751849</v>
      </c>
      <c r="S31" s="37">
        <f t="shared" si="10"/>
        <v>5.5311738410171776</v>
      </c>
      <c r="T31" s="37">
        <f t="shared" si="10"/>
        <v>5.5117939099215505</v>
      </c>
      <c r="U31" s="37">
        <f t="shared" si="10"/>
        <v>6.3627315525225381</v>
      </c>
    </row>
    <row r="32" spans="1:21" x14ac:dyDescent="0.2">
      <c r="A32" s="74"/>
      <c r="B32" s="35" t="s">
        <v>36</v>
      </c>
      <c r="C32" s="37">
        <f t="shared" ref="C32:U32" si="11">IFERROR(C13/C$25*100,"--")</f>
        <v>5.7961482685938375</v>
      </c>
      <c r="D32" s="37">
        <f t="shared" si="11"/>
        <v>3.2305867616236226</v>
      </c>
      <c r="E32" s="37">
        <f t="shared" si="11"/>
        <v>3.4746707733860229</v>
      </c>
      <c r="F32" s="37">
        <f t="shared" si="11"/>
        <v>3.3683007457444125</v>
      </c>
      <c r="G32" s="37">
        <f t="shared" si="11"/>
        <v>5.7215706921275018</v>
      </c>
      <c r="H32" s="37">
        <f t="shared" si="11"/>
        <v>6.3689338155169324</v>
      </c>
      <c r="I32" s="37">
        <f t="shared" si="11"/>
        <v>6.2378748916399287</v>
      </c>
      <c r="J32" s="37">
        <f t="shared" si="11"/>
        <v>5.9164056598890191</v>
      </c>
      <c r="K32" s="37">
        <f t="shared" si="11"/>
        <v>6.2964281094377972</v>
      </c>
      <c r="L32" s="37">
        <f t="shared" si="11"/>
        <v>5.2588070909892668</v>
      </c>
      <c r="M32" s="37">
        <f t="shared" si="11"/>
        <v>5.0027889595004504</v>
      </c>
      <c r="N32" s="37">
        <f t="shared" si="11"/>
        <v>4.7890147736280957</v>
      </c>
      <c r="O32" s="37">
        <f t="shared" si="11"/>
        <v>2.3448098078795692</v>
      </c>
      <c r="P32" s="37">
        <f t="shared" si="11"/>
        <v>4.9471062016914891</v>
      </c>
      <c r="Q32" s="37">
        <f t="shared" si="11"/>
        <v>4.4076818118566123</v>
      </c>
      <c r="R32" s="37">
        <f t="shared" si="11"/>
        <v>4.6364171562500482</v>
      </c>
      <c r="S32" s="37">
        <f t="shared" si="11"/>
        <v>4.6716096648991154</v>
      </c>
      <c r="T32" s="37">
        <f t="shared" si="11"/>
        <v>4.6593030015593184</v>
      </c>
      <c r="U32" s="37">
        <f t="shared" si="11"/>
        <v>4.9704165063486982</v>
      </c>
    </row>
    <row r="33" spans="1:21" x14ac:dyDescent="0.2">
      <c r="A33" s="74"/>
      <c r="B33" s="35" t="s">
        <v>44</v>
      </c>
      <c r="C33" s="37">
        <f t="shared" ref="C33:U33" si="12">IFERROR(C14/C$25*100,"--")</f>
        <v>0.17631424000170279</v>
      </c>
      <c r="D33" s="37">
        <f t="shared" si="12"/>
        <v>0.55290209126427614</v>
      </c>
      <c r="E33" s="37">
        <f t="shared" si="12"/>
        <v>1.1215943182737986</v>
      </c>
      <c r="F33" s="37">
        <f t="shared" si="12"/>
        <v>0.9777487149262063</v>
      </c>
      <c r="G33" s="37">
        <f t="shared" si="12"/>
        <v>0.67153373660548166</v>
      </c>
      <c r="H33" s="37">
        <f t="shared" si="12"/>
        <v>0.6222035123283709</v>
      </c>
      <c r="I33" s="37">
        <f t="shared" si="12"/>
        <v>0.96886839070531805</v>
      </c>
      <c r="J33" s="37">
        <f t="shared" si="12"/>
        <v>1.0999414926740625</v>
      </c>
      <c r="K33" s="37">
        <f t="shared" si="12"/>
        <v>1.269289505897623</v>
      </c>
      <c r="L33" s="37">
        <f t="shared" si="12"/>
        <v>1.4701221835083218</v>
      </c>
      <c r="M33" s="37">
        <f t="shared" si="12"/>
        <v>1.3849100686708917</v>
      </c>
      <c r="N33" s="37">
        <f t="shared" si="12"/>
        <v>1.4625036163386682</v>
      </c>
      <c r="O33" s="37">
        <f t="shared" si="12"/>
        <v>2.8073367511738074</v>
      </c>
      <c r="P33" s="37">
        <f t="shared" si="12"/>
        <v>1.4211964040970257</v>
      </c>
      <c r="Q33" s="37">
        <f t="shared" si="12"/>
        <v>1.5833559170288953</v>
      </c>
      <c r="R33" s="37">
        <f t="shared" si="12"/>
        <v>1.7912150049217268</v>
      </c>
      <c r="S33" s="37">
        <f t="shared" si="12"/>
        <v>1.8345524529366213</v>
      </c>
      <c r="T33" s="37">
        <f t="shared" si="12"/>
        <v>1.9999003570828975</v>
      </c>
      <c r="U33" s="37">
        <f t="shared" si="12"/>
        <v>1.5017664857177404</v>
      </c>
    </row>
    <row r="34" spans="1:21" x14ac:dyDescent="0.2">
      <c r="A34" s="105"/>
      <c r="B34" s="35" t="s">
        <v>792</v>
      </c>
      <c r="C34" s="37">
        <f t="shared" ref="C34:U34" si="13">IFERROR(C15/C$25*100,"--")</f>
        <v>1.0428036014496374</v>
      </c>
      <c r="D34" s="37">
        <f t="shared" si="13"/>
        <v>4.0296969544170391</v>
      </c>
      <c r="E34" s="37">
        <f t="shared" si="13"/>
        <v>4.2743342685939112</v>
      </c>
      <c r="F34" s="37">
        <f t="shared" si="13"/>
        <v>3.0300998156361003</v>
      </c>
      <c r="G34" s="37">
        <f t="shared" si="13"/>
        <v>2.3107691740062428</v>
      </c>
      <c r="H34" s="37">
        <f t="shared" si="13"/>
        <v>2.4902397325808572</v>
      </c>
      <c r="I34" s="37">
        <f t="shared" si="13"/>
        <v>3.5133563227718616</v>
      </c>
      <c r="J34" s="37">
        <f t="shared" si="13"/>
        <v>4.3936118400865007</v>
      </c>
      <c r="K34" s="37">
        <f t="shared" si="13"/>
        <v>5.3850862536110577</v>
      </c>
      <c r="L34" s="37">
        <f t="shared" si="13"/>
        <v>3.1626677789420929</v>
      </c>
      <c r="M34" s="37">
        <f t="shared" si="13"/>
        <v>3.4345054132441786</v>
      </c>
      <c r="N34" s="37">
        <f t="shared" si="13"/>
        <v>0.9248619323602244</v>
      </c>
      <c r="O34" s="37" t="str">
        <f t="shared" si="13"/>
        <v>--</v>
      </c>
      <c r="P34" s="37">
        <f t="shared" si="13"/>
        <v>3.6287979198723246</v>
      </c>
      <c r="Q34" s="37">
        <f t="shared" si="13"/>
        <v>3.7752749737724716</v>
      </c>
      <c r="R34" s="37">
        <f t="shared" si="13"/>
        <v>3.7539732988158354</v>
      </c>
      <c r="S34" s="37">
        <f t="shared" si="13"/>
        <v>3.5691439963639251</v>
      </c>
      <c r="T34" s="37">
        <f t="shared" si="13"/>
        <v>3.5520272111901092</v>
      </c>
      <c r="U34" s="37">
        <f t="shared" si="13"/>
        <v>3.3435432035971275</v>
      </c>
    </row>
    <row r="35" spans="1:21" x14ac:dyDescent="0.2">
      <c r="A35" s="105"/>
      <c r="B35" s="35" t="s">
        <v>793</v>
      </c>
      <c r="C35" s="37">
        <f t="shared" ref="C35:U35" si="14">IFERROR(C16/C$25*100,"--")</f>
        <v>0</v>
      </c>
      <c r="D35" s="37">
        <f t="shared" si="14"/>
        <v>2.3827501687286586E-2</v>
      </c>
      <c r="E35" s="37">
        <f t="shared" si="14"/>
        <v>2.0788495297742515E-2</v>
      </c>
      <c r="F35" s="37">
        <f t="shared" si="14"/>
        <v>6.2823378261550964E-3</v>
      </c>
      <c r="G35" s="37">
        <f t="shared" si="14"/>
        <v>6.7851383596385676E-3</v>
      </c>
      <c r="H35" s="37">
        <f t="shared" si="14"/>
        <v>8.6223737902992783E-3</v>
      </c>
      <c r="I35" s="37">
        <f t="shared" si="14"/>
        <v>6.9122778472403418E-3</v>
      </c>
      <c r="J35" s="37">
        <f t="shared" si="14"/>
        <v>1.2865730029683879E-2</v>
      </c>
      <c r="K35" s="37">
        <f t="shared" si="14"/>
        <v>1.3884605198566572E-2</v>
      </c>
      <c r="L35" s="37">
        <f t="shared" si="14"/>
        <v>2.9208085666462227E-2</v>
      </c>
      <c r="M35" s="37">
        <f t="shared" si="14"/>
        <v>6.0344003478361953E-3</v>
      </c>
      <c r="N35" s="37">
        <f t="shared" si="14"/>
        <v>3.020238280039072E-3</v>
      </c>
      <c r="O35" s="37" t="str">
        <f t="shared" si="14"/>
        <v>--</v>
      </c>
      <c r="P35" s="37">
        <f t="shared" si="14"/>
        <v>8.5300128945134755E-3</v>
      </c>
      <c r="Q35" s="37">
        <f t="shared" si="14"/>
        <v>7.086842329720104E-3</v>
      </c>
      <c r="R35" s="37">
        <f t="shared" si="14"/>
        <v>8.1494117177470671E-3</v>
      </c>
      <c r="S35" s="37">
        <f t="shared" si="14"/>
        <v>1.1625533667138855E-2</v>
      </c>
      <c r="T35" s="37">
        <f t="shared" si="14"/>
        <v>1.4524967098769772E-2</v>
      </c>
      <c r="U35" s="37">
        <f t="shared" si="14"/>
        <v>1.0360312698291475E-2</v>
      </c>
    </row>
    <row r="36" spans="1:21" x14ac:dyDescent="0.2">
      <c r="A36" s="105"/>
      <c r="B36" s="35" t="s">
        <v>794</v>
      </c>
      <c r="C36" s="37">
        <f t="shared" ref="C36:U36" si="15">IFERROR(C17/C$25*100,"--")</f>
        <v>2.8353263083240772E-3</v>
      </c>
      <c r="D36" s="37">
        <f t="shared" si="15"/>
        <v>1.040103249334428E-3</v>
      </c>
      <c r="E36" s="37">
        <f t="shared" si="15"/>
        <v>2.7762076825679706E-3</v>
      </c>
      <c r="F36" s="37">
        <f t="shared" si="15"/>
        <v>2.471351727710448E-3</v>
      </c>
      <c r="G36" s="37">
        <f t="shared" si="15"/>
        <v>2.4331285611847268E-3</v>
      </c>
      <c r="H36" s="37">
        <f t="shared" si="15"/>
        <v>3.0671635046208802E-3</v>
      </c>
      <c r="I36" s="37">
        <f t="shared" si="15"/>
        <v>4.1956892356164593E-3</v>
      </c>
      <c r="J36" s="37">
        <f t="shared" si="15"/>
        <v>4.9903560869518134E-3</v>
      </c>
      <c r="K36" s="37">
        <f t="shared" si="15"/>
        <v>3.3093382051734605E-3</v>
      </c>
      <c r="L36" s="37">
        <f t="shared" si="15"/>
        <v>1.6312227635034086E-3</v>
      </c>
      <c r="M36" s="37">
        <f t="shared" si="15"/>
        <v>1.9478572679963787E-3</v>
      </c>
      <c r="N36" s="37">
        <f t="shared" si="15"/>
        <v>1.2454738730544119E-3</v>
      </c>
      <c r="O36" s="37" t="str">
        <f t="shared" si="15"/>
        <v>--</v>
      </c>
      <c r="P36" s="37">
        <f t="shared" si="15"/>
        <v>2.7854574401556995E-3</v>
      </c>
      <c r="Q36" s="37">
        <f t="shared" si="15"/>
        <v>3.2428135064025022E-3</v>
      </c>
      <c r="R36" s="37">
        <f t="shared" si="15"/>
        <v>4.9886474751380206E-3</v>
      </c>
      <c r="S36" s="37">
        <f t="shared" si="15"/>
        <v>3.3039613335478935E-3</v>
      </c>
      <c r="T36" s="37">
        <f t="shared" si="15"/>
        <v>6.0094303708528472E-3</v>
      </c>
      <c r="U36" s="37">
        <f t="shared" si="15"/>
        <v>3.2422510976067489E-3</v>
      </c>
    </row>
    <row r="37" spans="1:21" x14ac:dyDescent="0.2">
      <c r="A37" s="105"/>
      <c r="B37" s="35" t="s">
        <v>795</v>
      </c>
      <c r="C37" s="37">
        <f t="shared" ref="C37:U37" si="16">IFERROR(C18/C$25*100,"--")</f>
        <v>9.4621715139920639E-4</v>
      </c>
      <c r="D37" s="37">
        <f t="shared" si="16"/>
        <v>1.0327725301648763E-2</v>
      </c>
      <c r="E37" s="37">
        <f t="shared" si="16"/>
        <v>1.0946447301465037E-2</v>
      </c>
      <c r="F37" s="37">
        <f t="shared" si="16"/>
        <v>4.4755691723528451E-3</v>
      </c>
      <c r="G37" s="37">
        <f t="shared" si="16"/>
        <v>1.1542767217246477E-2</v>
      </c>
      <c r="H37" s="37">
        <f t="shared" si="16"/>
        <v>7.0640641187599291E-3</v>
      </c>
      <c r="I37" s="37">
        <f t="shared" si="16"/>
        <v>1.1791319249222573E-2</v>
      </c>
      <c r="J37" s="37">
        <f t="shared" si="16"/>
        <v>1.0464504199883052E-2</v>
      </c>
      <c r="K37" s="37">
        <f t="shared" si="16"/>
        <v>1.3613170989303978E-2</v>
      </c>
      <c r="L37" s="37">
        <f t="shared" si="16"/>
        <v>5.1053946715606466E-3</v>
      </c>
      <c r="M37" s="37">
        <f t="shared" si="16"/>
        <v>8.5240610038239528E-3</v>
      </c>
      <c r="N37" s="37">
        <f t="shared" si="16"/>
        <v>3.8252588126011541E-3</v>
      </c>
      <c r="O37" s="37" t="str">
        <f t="shared" si="16"/>
        <v>--</v>
      </c>
      <c r="P37" s="37">
        <f t="shared" si="16"/>
        <v>7.2875016653031529E-3</v>
      </c>
      <c r="Q37" s="37">
        <f t="shared" si="16"/>
        <v>6.1004209605562167E-3</v>
      </c>
      <c r="R37" s="37">
        <f t="shared" si="16"/>
        <v>1.1343439659698629E-2</v>
      </c>
      <c r="S37" s="37">
        <f t="shared" si="16"/>
        <v>1.3269947306164437E-2</v>
      </c>
      <c r="T37" s="37">
        <f t="shared" si="16"/>
        <v>1.2308549196233061E-2</v>
      </c>
      <c r="U37" s="37">
        <f t="shared" si="16"/>
        <v>8.8956776012897604E-3</v>
      </c>
    </row>
    <row r="38" spans="1:21" x14ac:dyDescent="0.2">
      <c r="A38" s="105"/>
      <c r="B38" s="35" t="s">
        <v>796</v>
      </c>
      <c r="C38" s="37">
        <f t="shared" ref="C38:U38" si="17">IFERROR(C19/C$25*100,"--")</f>
        <v>2.3258969084673231E-4</v>
      </c>
      <c r="D38" s="37">
        <f t="shared" si="17"/>
        <v>1.5454067125024653E-3</v>
      </c>
      <c r="E38" s="37">
        <f t="shared" si="17"/>
        <v>1.1691708861819733E-3</v>
      </c>
      <c r="F38" s="37">
        <f t="shared" si="17"/>
        <v>9.4491026556005483E-4</v>
      </c>
      <c r="G38" s="37">
        <f t="shared" si="17"/>
        <v>2.1601928893402816E-3</v>
      </c>
      <c r="H38" s="37">
        <f t="shared" si="17"/>
        <v>2.2625070039079408E-3</v>
      </c>
      <c r="I38" s="37">
        <f t="shared" si="17"/>
        <v>3.3144721524388577E-3</v>
      </c>
      <c r="J38" s="37">
        <f t="shared" si="17"/>
        <v>2.8491899846036159E-3</v>
      </c>
      <c r="K38" s="37">
        <f t="shared" si="17"/>
        <v>6.7534467626570085E-3</v>
      </c>
      <c r="L38" s="37">
        <f t="shared" si="17"/>
        <v>1.2942941553585473E-3</v>
      </c>
      <c r="M38" s="37">
        <f t="shared" si="17"/>
        <v>1.4480960682219152E-3</v>
      </c>
      <c r="N38" s="37">
        <f t="shared" si="17"/>
        <v>1.1117421814691693E-3</v>
      </c>
      <c r="O38" s="37" t="str">
        <f t="shared" si="17"/>
        <v>--</v>
      </c>
      <c r="P38" s="37">
        <f t="shared" si="17"/>
        <v>8.9967817623965232E-3</v>
      </c>
      <c r="Q38" s="37">
        <f t="shared" si="17"/>
        <v>7.3127569252325999E-3</v>
      </c>
      <c r="R38" s="37">
        <f t="shared" si="17"/>
        <v>2.1072818669570148E-3</v>
      </c>
      <c r="S38" s="37">
        <f t="shared" si="17"/>
        <v>3.0057021566124004E-3</v>
      </c>
      <c r="T38" s="37">
        <f t="shared" si="17"/>
        <v>4.2893453272248305E-3</v>
      </c>
      <c r="U38" s="37">
        <f t="shared" si="17"/>
        <v>3.7864254922152563E-3</v>
      </c>
    </row>
    <row r="39" spans="1:21" x14ac:dyDescent="0.2">
      <c r="A39" s="105"/>
      <c r="B39" s="35" t="s">
        <v>797</v>
      </c>
      <c r="C39" s="37">
        <f t="shared" ref="C39:U39" si="18">IFERROR(C20/C$25*100,"--")</f>
        <v>1.25588201839163E-4</v>
      </c>
      <c r="D39" s="37">
        <f t="shared" si="18"/>
        <v>8.1438271595382986E-4</v>
      </c>
      <c r="E39" s="37">
        <f t="shared" si="18"/>
        <v>9.8414382831359465E-5</v>
      </c>
      <c r="F39" s="37">
        <f t="shared" si="18"/>
        <v>3.5263978901105557E-4</v>
      </c>
      <c r="G39" s="37">
        <f t="shared" si="18"/>
        <v>4.0285588113669131E-4</v>
      </c>
      <c r="H39" s="37">
        <f t="shared" si="18"/>
        <v>4.8690611044909497E-4</v>
      </c>
      <c r="I39" s="37">
        <f t="shared" si="18"/>
        <v>3.4642932104691647E-4</v>
      </c>
      <c r="J39" s="37">
        <f t="shared" si="18"/>
        <v>6.7023883962304565E-4</v>
      </c>
      <c r="K39" s="37">
        <f t="shared" si="18"/>
        <v>6.3739276531548717E-4</v>
      </c>
      <c r="L39" s="37">
        <f t="shared" si="18"/>
        <v>7.9235692270346249E-4</v>
      </c>
      <c r="M39" s="37">
        <f t="shared" si="18"/>
        <v>1.5453211984689718E-3</v>
      </c>
      <c r="N39" s="37">
        <f t="shared" si="18"/>
        <v>4.1763126077451116E-4</v>
      </c>
      <c r="O39" s="37" t="str">
        <f t="shared" si="18"/>
        <v>--</v>
      </c>
      <c r="P39" s="37">
        <f t="shared" si="18"/>
        <v>2.3728855793716721E-3</v>
      </c>
      <c r="Q39" s="37">
        <f t="shared" si="18"/>
        <v>2.0351296656260683E-3</v>
      </c>
      <c r="R39" s="37">
        <f t="shared" si="18"/>
        <v>2.9379089005777733E-3</v>
      </c>
      <c r="S39" s="37">
        <f t="shared" si="18"/>
        <v>4.9502785646708559E-3</v>
      </c>
      <c r="T39" s="37">
        <f t="shared" si="18"/>
        <v>1.4757372017176971E-2</v>
      </c>
      <c r="U39" s="37">
        <f t="shared" si="18"/>
        <v>3.0510071423231174E-3</v>
      </c>
    </row>
    <row r="40" spans="1:21" x14ac:dyDescent="0.2">
      <c r="A40" s="105"/>
      <c r="B40" s="35" t="s">
        <v>798</v>
      </c>
      <c r="C40" s="37">
        <f t="shared" ref="C40:U40" si="19">IFERROR(C21/C$25*100,"--")</f>
        <v>1.3903031718333301E-2</v>
      </c>
      <c r="D40" s="37">
        <f t="shared" si="19"/>
        <v>9.4410509953438845E-2</v>
      </c>
      <c r="E40" s="37">
        <f t="shared" si="19"/>
        <v>9.9046079054927433E-2</v>
      </c>
      <c r="F40" s="37">
        <f t="shared" si="19"/>
        <v>4.0248338402564997E-2</v>
      </c>
      <c r="G40" s="37">
        <f t="shared" si="19"/>
        <v>1.7603490932967723E-2</v>
      </c>
      <c r="H40" s="37">
        <f t="shared" si="19"/>
        <v>4.1069192688125464E-2</v>
      </c>
      <c r="I40" s="37">
        <f t="shared" si="19"/>
        <v>3.5670910183675401E-2</v>
      </c>
      <c r="J40" s="37">
        <f t="shared" si="19"/>
        <v>3.3011187802556456E-2</v>
      </c>
      <c r="K40" s="37">
        <f t="shared" si="19"/>
        <v>9.1613967463108514E-2</v>
      </c>
      <c r="L40" s="37">
        <f t="shared" si="19"/>
        <v>2.9657517334279886E-2</v>
      </c>
      <c r="M40" s="37">
        <f t="shared" si="19"/>
        <v>4.1260259818751255E-2</v>
      </c>
      <c r="N40" s="37">
        <f t="shared" si="19"/>
        <v>2.8182945730464797E-2</v>
      </c>
      <c r="O40" s="37" t="str">
        <f t="shared" si="19"/>
        <v>--</v>
      </c>
      <c r="P40" s="37">
        <f t="shared" si="19"/>
        <v>5.8186446539380168E-2</v>
      </c>
      <c r="Q40" s="37">
        <f t="shared" si="19"/>
        <v>6.2745304492246579E-2</v>
      </c>
      <c r="R40" s="37">
        <f t="shared" si="19"/>
        <v>7.9381391558961692E-2</v>
      </c>
      <c r="S40" s="37">
        <f t="shared" si="19"/>
        <v>7.6582810699544937E-2</v>
      </c>
      <c r="T40" s="37">
        <f t="shared" si="19"/>
        <v>0.14140064222793972</v>
      </c>
      <c r="U40" s="37">
        <f t="shared" si="19"/>
        <v>6.2146040865920182E-2</v>
      </c>
    </row>
    <row r="41" spans="1:21" x14ac:dyDescent="0.2">
      <c r="A41" s="105"/>
      <c r="B41" s="35" t="s">
        <v>799</v>
      </c>
      <c r="C41" s="37">
        <f t="shared" ref="C41:U41" si="20">IFERROR(C22/C$25*100,"--")</f>
        <v>1.8042753070742483E-2</v>
      </c>
      <c r="D41" s="37">
        <f t="shared" si="20"/>
        <v>0.13196562962016492</v>
      </c>
      <c r="E41" s="37">
        <f t="shared" si="20"/>
        <v>0.1348248146057163</v>
      </c>
      <c r="F41" s="37">
        <f t="shared" si="20"/>
        <v>5.4775147183354495E-2</v>
      </c>
      <c r="G41" s="37">
        <f t="shared" si="20"/>
        <v>4.0927573841514471E-2</v>
      </c>
      <c r="H41" s="37">
        <f t="shared" si="20"/>
        <v>6.2572207216162593E-2</v>
      </c>
      <c r="I41" s="37">
        <f t="shared" si="20"/>
        <v>6.2231097989240557E-2</v>
      </c>
      <c r="J41" s="37">
        <f t="shared" si="20"/>
        <v>6.4851206943301862E-2</v>
      </c>
      <c r="K41" s="37">
        <f t="shared" si="20"/>
        <v>0.12981192138412503</v>
      </c>
      <c r="L41" s="37">
        <f t="shared" si="20"/>
        <v>6.7688871513868182E-2</v>
      </c>
      <c r="M41" s="37">
        <f t="shared" si="20"/>
        <v>6.0759995705098678E-2</v>
      </c>
      <c r="N41" s="37">
        <f t="shared" si="20"/>
        <v>3.7803290138403112E-2</v>
      </c>
      <c r="O41" s="37" t="str">
        <f t="shared" si="20"/>
        <v>--</v>
      </c>
      <c r="P41" s="37">
        <f t="shared" si="20"/>
        <v>8.8159085881120702E-2</v>
      </c>
      <c r="Q41" s="37">
        <f t="shared" si="20"/>
        <v>8.8523267879784068E-2</v>
      </c>
      <c r="R41" s="37">
        <f t="shared" si="20"/>
        <v>0.1089080811790802</v>
      </c>
      <c r="S41" s="37">
        <f t="shared" si="20"/>
        <v>0.11273823372767938</v>
      </c>
      <c r="T41" s="37">
        <f t="shared" si="20"/>
        <v>0.19329030623819721</v>
      </c>
      <c r="U41" s="37">
        <f t="shared" si="20"/>
        <v>9.148171489764656E-2</v>
      </c>
    </row>
    <row r="42" spans="1:21" x14ac:dyDescent="0.2">
      <c r="A42" s="74"/>
      <c r="B42" s="35" t="s">
        <v>79</v>
      </c>
      <c r="C42" s="37">
        <f t="shared" ref="C42:U42" si="21">IFERROR(C23/C$25*100,"--")</f>
        <v>74.017160640468788</v>
      </c>
      <c r="D42" s="37">
        <f t="shared" si="21"/>
        <v>74.889831774314828</v>
      </c>
      <c r="E42" s="37">
        <f t="shared" si="21"/>
        <v>72.743699848798045</v>
      </c>
      <c r="F42" s="37">
        <f t="shared" si="21"/>
        <v>75.207870838513415</v>
      </c>
      <c r="G42" s="37">
        <f t="shared" si="21"/>
        <v>74.110784861540495</v>
      </c>
      <c r="H42" s="37">
        <f t="shared" si="21"/>
        <v>73.664652444745187</v>
      </c>
      <c r="I42" s="37">
        <f t="shared" si="21"/>
        <v>73.434540912434457</v>
      </c>
      <c r="J42" s="37">
        <f t="shared" si="21"/>
        <v>70.918592736175412</v>
      </c>
      <c r="K42" s="37">
        <f t="shared" si="21"/>
        <v>67.281798409057316</v>
      </c>
      <c r="L42" s="37">
        <f t="shared" si="21"/>
        <v>65.541638388443161</v>
      </c>
      <c r="M42" s="37">
        <f t="shared" si="21"/>
        <v>67.286703102834593</v>
      </c>
      <c r="N42" s="37">
        <f t="shared" si="21"/>
        <v>68.997333196153747</v>
      </c>
      <c r="O42" s="37">
        <f t="shared" si="21"/>
        <v>64.729812230183867</v>
      </c>
      <c r="P42" s="37">
        <f t="shared" si="21"/>
        <v>69.84600121129759</v>
      </c>
      <c r="Q42" s="37">
        <f t="shared" si="21"/>
        <v>70.243150905120515</v>
      </c>
      <c r="R42" s="37">
        <f t="shared" si="21"/>
        <v>69.434980396958764</v>
      </c>
      <c r="S42" s="37">
        <f t="shared" si="21"/>
        <v>68.008892368057204</v>
      </c>
      <c r="T42" s="37">
        <f t="shared" si="21"/>
        <v>68.186830174157649</v>
      </c>
      <c r="U42" s="37">
        <f t="shared" si="21"/>
        <v>69.140390742205454</v>
      </c>
    </row>
    <row r="43" spans="1:21" x14ac:dyDescent="0.2">
      <c r="A43" s="74"/>
      <c r="B43" s="35" t="s">
        <v>80</v>
      </c>
      <c r="C43" s="37">
        <f t="shared" ref="C43:U43" si="22">IFERROR(C24/C$25*100,"--")</f>
        <v>25.982839359531205</v>
      </c>
      <c r="D43" s="37">
        <f t="shared" si="22"/>
        <v>25.110168225685172</v>
      </c>
      <c r="E43" s="37">
        <f t="shared" si="22"/>
        <v>27.256300151201966</v>
      </c>
      <c r="F43" s="37">
        <f t="shared" si="22"/>
        <v>24.792129161486592</v>
      </c>
      <c r="G43" s="37">
        <f t="shared" si="22"/>
        <v>25.889215138459516</v>
      </c>
      <c r="H43" s="37">
        <f t="shared" si="22"/>
        <v>26.335347555254824</v>
      </c>
      <c r="I43" s="37">
        <f t="shared" si="22"/>
        <v>26.565459087565539</v>
      </c>
      <c r="J43" s="37">
        <f t="shared" si="22"/>
        <v>29.081407263824584</v>
      </c>
      <c r="K43" s="37">
        <f t="shared" si="22"/>
        <v>32.718201590942691</v>
      </c>
      <c r="L43" s="37">
        <f t="shared" si="22"/>
        <v>34.458361611556839</v>
      </c>
      <c r="M43" s="37">
        <f t="shared" si="22"/>
        <v>32.713296897165407</v>
      </c>
      <c r="N43" s="37">
        <f t="shared" si="22"/>
        <v>31.002666803846257</v>
      </c>
      <c r="O43" s="37">
        <f t="shared" si="22"/>
        <v>35.270187769816125</v>
      </c>
      <c r="P43" s="37">
        <f t="shared" si="22"/>
        <v>30.153998788702406</v>
      </c>
      <c r="Q43" s="37">
        <f t="shared" si="22"/>
        <v>29.756849094879488</v>
      </c>
      <c r="R43" s="37">
        <f t="shared" si="22"/>
        <v>30.565019603041232</v>
      </c>
      <c r="S43" s="37">
        <f t="shared" si="22"/>
        <v>31.991107631942796</v>
      </c>
      <c r="T43" s="37">
        <f t="shared" si="22"/>
        <v>31.813169825842358</v>
      </c>
      <c r="U43" s="37">
        <f t="shared" si="22"/>
        <v>30.859609257794546</v>
      </c>
    </row>
    <row r="44" spans="1:21" x14ac:dyDescent="0.2">
      <c r="A44" s="74"/>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34</v>
      </c>
      <c r="C47" s="38" t="s">
        <v>28</v>
      </c>
      <c r="D47" s="39">
        <f>IFERROR(IF(C9=0,"--",(D9/C9)*100-100),"--")</f>
        <v>894.81654714954004</v>
      </c>
      <c r="E47" s="39">
        <f>IFERROR(IF(D9=0,"--",(E9/D9)*100-100),"--")</f>
        <v>3.3510946866963138</v>
      </c>
      <c r="F47" s="39">
        <f t="shared" ref="F47:O47" si="24">IFERROR(IF(E9=0,"--",(F9/E9)*100-100),"--")</f>
        <v>58.305991094765005</v>
      </c>
      <c r="G47" s="39">
        <f t="shared" si="24"/>
        <v>188.81170719552506</v>
      </c>
      <c r="H47" s="39">
        <f t="shared" si="24"/>
        <v>19.822818448462186</v>
      </c>
      <c r="I47" s="39">
        <f t="shared" si="24"/>
        <v>24.485038006151512</v>
      </c>
      <c r="J47" s="39">
        <f t="shared" si="24"/>
        <v>23.735798762723988</v>
      </c>
      <c r="K47" s="39">
        <f t="shared" si="24"/>
        <v>1.8832877142022113</v>
      </c>
      <c r="L47" s="39">
        <f t="shared" si="24"/>
        <v>98.107652168850677</v>
      </c>
      <c r="M47" s="39">
        <f t="shared" si="24"/>
        <v>33.020548044561139</v>
      </c>
      <c r="N47" s="39">
        <f t="shared" si="24"/>
        <v>9.9654573274222855</v>
      </c>
      <c r="O47" s="39">
        <f t="shared" si="24"/>
        <v>-87.5588099573053</v>
      </c>
      <c r="P47" s="39">
        <f>IF(N9=0,"--",(P9/N9)*100-100)</f>
        <v>0.58885123595085531</v>
      </c>
      <c r="Q47" s="39">
        <f t="shared" ref="Q47:T51" si="25">IF(P9=0,"--",(Q9/P9)*100-100)</f>
        <v>-1.8489345223727867</v>
      </c>
      <c r="R47" s="39">
        <f t="shared" si="25"/>
        <v>1.430757911558004</v>
      </c>
      <c r="S47" s="39">
        <f t="shared" si="25"/>
        <v>-9.1042042637608063</v>
      </c>
      <c r="T47" s="39">
        <f t="shared" si="25"/>
        <v>-8.1754495944217638</v>
      </c>
      <c r="U47" s="39">
        <f>IFERROR(POWER(T9/C9,1/21)*100-100,"--")</f>
        <v>29.116528289803114</v>
      </c>
    </row>
    <row r="48" spans="1:21" x14ac:dyDescent="0.2">
      <c r="A48" s="74"/>
      <c r="B48" s="35" t="s">
        <v>41</v>
      </c>
      <c r="C48" s="38" t="s">
        <v>28</v>
      </c>
      <c r="D48" s="39">
        <f t="shared" ref="D48" si="26">IFERROR(IF(C10=0,"--",(D10/C10)*100-100),"--")</f>
        <v>530.40607362063895</v>
      </c>
      <c r="E48" s="39">
        <f t="shared" ref="E48:O48" si="27">IFERROR(IF(D10=0,"--",(E10/D10)*100-100),"--")</f>
        <v>49.122623582542843</v>
      </c>
      <c r="F48" s="39">
        <f t="shared" si="27"/>
        <v>63.782273427663227</v>
      </c>
      <c r="G48" s="39">
        <f t="shared" si="27"/>
        <v>95.815192433016392</v>
      </c>
      <c r="H48" s="39">
        <f t="shared" si="27"/>
        <v>23.945429074141629</v>
      </c>
      <c r="I48" s="39">
        <f t="shared" si="27"/>
        <v>24.749883273496337</v>
      </c>
      <c r="J48" s="39">
        <f t="shared" si="27"/>
        <v>18.52029256836704</v>
      </c>
      <c r="K48" s="39">
        <f t="shared" si="27"/>
        <v>-1.1450100323065442</v>
      </c>
      <c r="L48" s="39">
        <f t="shared" si="27"/>
        <v>60.900554075670357</v>
      </c>
      <c r="M48" s="39">
        <f t="shared" si="27"/>
        <v>46.993577857031681</v>
      </c>
      <c r="N48" s="39">
        <f t="shared" si="27"/>
        <v>9.8207704708430867</v>
      </c>
      <c r="O48" s="39">
        <f t="shared" si="27"/>
        <v>-59.329082990054943</v>
      </c>
      <c r="P48" s="39">
        <f>IF(N10=0,"--",(P10/N10)*100-100)</f>
        <v>16.621602033438521</v>
      </c>
      <c r="Q48" s="39">
        <f t="shared" si="25"/>
        <v>4.906974559149873</v>
      </c>
      <c r="R48" s="39">
        <f t="shared" si="25"/>
        <v>-6.8340824128091242</v>
      </c>
      <c r="S48" s="39">
        <f t="shared" si="25"/>
        <v>-11.599107119199516</v>
      </c>
      <c r="T48" s="39">
        <f t="shared" si="25"/>
        <v>-8.6256402607852323</v>
      </c>
      <c r="U48" s="39">
        <f t="shared" ref="U48:U63" si="28">IFERROR(POWER(T10/C10,1/21)*100-100,"--")</f>
        <v>26.113608422247708</v>
      </c>
    </row>
    <row r="49" spans="1:21" x14ac:dyDescent="0.2">
      <c r="A49" s="74"/>
      <c r="B49" s="35" t="s">
        <v>26</v>
      </c>
      <c r="C49" s="38" t="s">
        <v>28</v>
      </c>
      <c r="D49" s="39">
        <f t="shared" ref="D49" si="29">IFERROR(IF(C11=0,"--",(D11/C11)*100-100),"--")</f>
        <v>1365.9741585552893</v>
      </c>
      <c r="E49" s="39">
        <f t="shared" ref="E49:O49" si="30">IFERROR(IF(D11=0,"--",(E11/D11)*100-100),"--")</f>
        <v>-1.7307261320111849</v>
      </c>
      <c r="F49" s="39">
        <f t="shared" si="30"/>
        <v>27.509879486657908</v>
      </c>
      <c r="G49" s="39">
        <f t="shared" si="30"/>
        <v>168.34216552896629</v>
      </c>
      <c r="H49" s="39">
        <f t="shared" si="30"/>
        <v>40.516708864967342</v>
      </c>
      <c r="I49" s="39">
        <f t="shared" si="30"/>
        <v>14.726136054831329</v>
      </c>
      <c r="J49" s="39">
        <f t="shared" si="30"/>
        <v>47.754974580129584</v>
      </c>
      <c r="K49" s="39">
        <f t="shared" si="30"/>
        <v>-5.3815943251450165</v>
      </c>
      <c r="L49" s="39">
        <f t="shared" si="30"/>
        <v>49.699602144677129</v>
      </c>
      <c r="M49" s="39">
        <f t="shared" si="30"/>
        <v>43.453244878426801</v>
      </c>
      <c r="N49" s="39">
        <f t="shared" si="30"/>
        <v>9.1957158840741897</v>
      </c>
      <c r="O49" s="39">
        <f t="shared" si="30"/>
        <v>-93.342006075566005</v>
      </c>
      <c r="P49" s="39">
        <f>IF(N11=0,"--",(P11/N11)*100-100)</f>
        <v>-3.6185760269338232</v>
      </c>
      <c r="Q49" s="39">
        <f t="shared" si="25"/>
        <v>4.0663652138185284</v>
      </c>
      <c r="R49" s="39">
        <f t="shared" si="25"/>
        <v>2.7559272698312469</v>
      </c>
      <c r="S49" s="39">
        <f t="shared" si="25"/>
        <v>-25.893544117220131</v>
      </c>
      <c r="T49" s="39">
        <f t="shared" si="25"/>
        <v>-11.835561286804904</v>
      </c>
      <c r="U49" s="39">
        <f t="shared" si="28"/>
        <v>27.897197746332054</v>
      </c>
    </row>
    <row r="50" spans="1:21" x14ac:dyDescent="0.2">
      <c r="A50" s="74"/>
      <c r="B50" s="35" t="s">
        <v>29</v>
      </c>
      <c r="C50" s="38" t="s">
        <v>28</v>
      </c>
      <c r="D50" s="39">
        <f t="shared" ref="D50" si="31">IFERROR(IF(C12=0,"--",(D12/C12)*100-100),"--")</f>
        <v>677.75174474617654</v>
      </c>
      <c r="E50" s="39">
        <f t="shared" ref="E50:O50" si="32">IFERROR(IF(D12=0,"--",(E12/D12)*100-100),"--")</f>
        <v>25.176238674157219</v>
      </c>
      <c r="F50" s="39">
        <f t="shared" si="32"/>
        <v>84.54346718520722</v>
      </c>
      <c r="G50" s="39">
        <f t="shared" si="32"/>
        <v>100.08786493392208</v>
      </c>
      <c r="H50" s="39">
        <f t="shared" si="32"/>
        <v>12.370846251557992</v>
      </c>
      <c r="I50" s="39">
        <f t="shared" si="32"/>
        <v>0.72024690618455622</v>
      </c>
      <c r="J50" s="39">
        <f t="shared" si="32"/>
        <v>16.283240932954072</v>
      </c>
      <c r="K50" s="39">
        <f t="shared" si="32"/>
        <v>7.4668636182144468</v>
      </c>
      <c r="L50" s="39">
        <f t="shared" si="32"/>
        <v>70.196954756560729</v>
      </c>
      <c r="M50" s="39">
        <f t="shared" si="32"/>
        <v>16.676271781244893</v>
      </c>
      <c r="N50" s="39">
        <f t="shared" si="32"/>
        <v>10.473767426232712</v>
      </c>
      <c r="O50" s="39">
        <f t="shared" si="32"/>
        <v>-81.700664232729281</v>
      </c>
      <c r="P50" s="39">
        <f>IF(N12=0,"--",(P12/N12)*100-100)</f>
        <v>7.5835220547345585</v>
      </c>
      <c r="Q50" s="39">
        <f t="shared" si="25"/>
        <v>-0.92876093813720217</v>
      </c>
      <c r="R50" s="39">
        <f t="shared" si="25"/>
        <v>6.4643287806347871E-2</v>
      </c>
      <c r="S50" s="39">
        <f t="shared" si="25"/>
        <v>-19.274408521718627</v>
      </c>
      <c r="T50" s="39">
        <f t="shared" si="25"/>
        <v>-9.1964418348372163</v>
      </c>
      <c r="U50" s="39">
        <f t="shared" si="28"/>
        <v>23.710340575723492</v>
      </c>
    </row>
    <row r="51" spans="1:21" x14ac:dyDescent="0.2">
      <c r="A51" s="74"/>
      <c r="B51" s="35" t="s">
        <v>36</v>
      </c>
      <c r="C51" s="38" t="s">
        <v>28</v>
      </c>
      <c r="D51" s="39">
        <f t="shared" ref="D51" si="33">IFERROR(IF(C13=0,"--",(D13/C13)*100-100),"--")</f>
        <v>354.81105860883036</v>
      </c>
      <c r="E51" s="39">
        <f t="shared" ref="E51:O51" si="34">IFERROR(IF(D13=0,"--",(E13/D13)*100-100),"--")</f>
        <v>34.550885038004168</v>
      </c>
      <c r="F51" s="39">
        <f t="shared" si="34"/>
        <v>49.351368826928109</v>
      </c>
      <c r="G51" s="39">
        <f t="shared" si="34"/>
        <v>316.57791600592049</v>
      </c>
      <c r="H51" s="39">
        <f t="shared" si="34"/>
        <v>38.655963341854516</v>
      </c>
      <c r="I51" s="39">
        <f t="shared" si="34"/>
        <v>18.258443665967761</v>
      </c>
      <c r="J51" s="39">
        <f t="shared" si="34"/>
        <v>22.224769370278665</v>
      </c>
      <c r="K51" s="39">
        <f t="shared" si="34"/>
        <v>14.232378703657517</v>
      </c>
      <c r="L51" s="39">
        <f t="shared" si="34"/>
        <v>48.733658782536736</v>
      </c>
      <c r="M51" s="39">
        <f t="shared" si="34"/>
        <v>25.619310129696601</v>
      </c>
      <c r="N51" s="39">
        <f t="shared" si="34"/>
        <v>2.072249188121873</v>
      </c>
      <c r="O51" s="39">
        <f t="shared" si="34"/>
        <v>-89.023790303386548</v>
      </c>
      <c r="P51" s="39">
        <f>IF(N13=0,"--",(P13/N13)*100-100)</f>
        <v>8.0712399629789218</v>
      </c>
      <c r="Q51" s="39">
        <f t="shared" si="25"/>
        <v>-10.777270097894316</v>
      </c>
      <c r="R51" s="39">
        <f t="shared" si="25"/>
        <v>5.5953978651293284</v>
      </c>
      <c r="S51" s="39">
        <f t="shared" si="25"/>
        <v>-10.379131949170954</v>
      </c>
      <c r="T51" s="39">
        <f t="shared" si="25"/>
        <v>-9.1172184793740172</v>
      </c>
      <c r="U51" s="39">
        <f t="shared" si="28"/>
        <v>26.438096410535493</v>
      </c>
    </row>
    <row r="52" spans="1:21" x14ac:dyDescent="0.2">
      <c r="A52" s="74"/>
      <c r="B52" s="35" t="s">
        <v>44</v>
      </c>
      <c r="C52" s="38" t="s">
        <v>28</v>
      </c>
      <c r="D52" s="39">
        <f t="shared" ref="D52" si="35">IFERROR(IF(C14=0,"--",(D14/C14)*100-100),"--")</f>
        <v>2458.8800970620264</v>
      </c>
      <c r="E52" s="39">
        <f t="shared" ref="E52:O52" si="36">IFERROR(IF(D14=0,"--",(E14/D14)*100-100),"--")</f>
        <v>153.77093194601849</v>
      </c>
      <c r="F52" s="39">
        <f t="shared" si="36"/>
        <v>34.30848812375595</v>
      </c>
      <c r="G52" s="39">
        <f t="shared" si="36"/>
        <v>68.435029970409573</v>
      </c>
      <c r="H52" s="39">
        <f t="shared" si="36"/>
        <v>15.412196779716524</v>
      </c>
      <c r="I52" s="39">
        <f t="shared" si="36"/>
        <v>88.015893860103461</v>
      </c>
      <c r="J52" s="39">
        <f t="shared" si="36"/>
        <v>46.299465877691262</v>
      </c>
      <c r="K52" s="39">
        <f t="shared" si="36"/>
        <v>23.863691611617099</v>
      </c>
      <c r="L52" s="39">
        <f t="shared" si="36"/>
        <v>106.25714988014775</v>
      </c>
      <c r="M52" s="39">
        <f t="shared" si="36"/>
        <v>24.394048621751722</v>
      </c>
      <c r="N52" s="39">
        <f t="shared" si="36"/>
        <v>12.60276801648881</v>
      </c>
      <c r="O52" s="39">
        <f t="shared" si="36"/>
        <v>-56.968299089084397</v>
      </c>
      <c r="P52" s="39">
        <f t="shared" ref="P52:P60" si="37">IF(N14=0,"--",(P14/N14)*100-100)</f>
        <v>1.6628379218709597</v>
      </c>
      <c r="Q52" s="39">
        <f t="shared" ref="Q52:Q60" si="38">IF(P14=0,"--",(Q14/P14)*100-100)</f>
        <v>11.568335683778884</v>
      </c>
      <c r="R52" s="39">
        <f t="shared" ref="R52:R60" si="39">IF(Q14=0,"--",(R14/Q14)*100-100)</f>
        <v>13.564316515677049</v>
      </c>
      <c r="S52" s="39">
        <f t="shared" ref="S52:S60" si="40">IF(R14=0,"--",(S14/R14)*100-100)</f>
        <v>-8.9022780505070642</v>
      </c>
      <c r="T52" s="39">
        <f t="shared" ref="T52:T60" si="41">IF(S14=0,"--",(T14/S14)*100-100)</f>
        <v>-0.66428343677591783</v>
      </c>
      <c r="U52" s="39">
        <f t="shared" si="28"/>
        <v>43.422710196797794</v>
      </c>
    </row>
    <row r="53" spans="1:21" x14ac:dyDescent="0.2">
      <c r="A53" s="105"/>
      <c r="B53" s="35" t="s">
        <v>792</v>
      </c>
      <c r="C53" s="38" t="s">
        <v>28</v>
      </c>
      <c r="D53" s="39">
        <f t="shared" ref="D53" si="42">IFERROR(IF(C15=0,"--",(D15/C15)*100-100),"--")</f>
        <v>3053.2540191012167</v>
      </c>
      <c r="E53" s="39">
        <f t="shared" ref="E53:O53" si="43">IFERROR(IF(D15=0,"--",(E15/D15)*100-100),"--")</f>
        <v>32.693729954019176</v>
      </c>
      <c r="F53" s="39">
        <f t="shared" si="43"/>
        <v>9.2195692971324092</v>
      </c>
      <c r="G53" s="39">
        <f t="shared" si="43"/>
        <v>87.021470171793084</v>
      </c>
      <c r="H53" s="39">
        <f t="shared" si="43"/>
        <v>34.236826888687943</v>
      </c>
      <c r="I53" s="39">
        <f t="shared" si="43"/>
        <v>70.350445871337314</v>
      </c>
      <c r="J53" s="39">
        <f t="shared" si="43"/>
        <v>61.152642315081806</v>
      </c>
      <c r="K53" s="39">
        <f t="shared" si="43"/>
        <v>31.560008557671893</v>
      </c>
      <c r="L53" s="39">
        <f t="shared" si="43"/>
        <v>4.586873613643732</v>
      </c>
      <c r="M53" s="39">
        <f t="shared" si="43"/>
        <v>43.397669205611976</v>
      </c>
      <c r="N53" s="39">
        <f t="shared" si="43"/>
        <v>-71.286483079170424</v>
      </c>
      <c r="O53" s="39" t="str">
        <f t="shared" si="43"/>
        <v>--</v>
      </c>
      <c r="P53" s="39">
        <f t="shared" si="37"/>
        <v>310.47901299228516</v>
      </c>
      <c r="Q53" s="39">
        <f t="shared" si="38"/>
        <v>4.1843077391459076</v>
      </c>
      <c r="R53" s="39">
        <f t="shared" si="39"/>
        <v>-0.18051789238776905</v>
      </c>
      <c r="S53" s="39">
        <f t="shared" si="40"/>
        <v>-15.433570875520175</v>
      </c>
      <c r="T53" s="39">
        <f t="shared" si="41"/>
        <v>-9.3141728070155096</v>
      </c>
      <c r="U53" s="39">
        <f t="shared" si="28"/>
        <v>35.43767396563419</v>
      </c>
    </row>
    <row r="54" spans="1:21" x14ac:dyDescent="0.2">
      <c r="A54" s="105"/>
      <c r="B54" s="35" t="s">
        <v>793</v>
      </c>
      <c r="C54" s="38" t="s">
        <v>28</v>
      </c>
      <c r="D54" s="39" t="str">
        <f t="shared" ref="D54" si="44">IFERROR(IF(C16=0,"--",(D16/C16)*100-100),"--")</f>
        <v>--</v>
      </c>
      <c r="E54" s="39">
        <f t="shared" ref="E54:O54" si="45">IFERROR(IF(D16=0,"--",(E16/D16)*100-100),"--")</f>
        <v>9.1437454367658972</v>
      </c>
      <c r="F54" s="39">
        <f t="shared" si="45"/>
        <v>-53.440293068549522</v>
      </c>
      <c r="G54" s="39">
        <f t="shared" si="45"/>
        <v>164.86785709046569</v>
      </c>
      <c r="H54" s="39">
        <f t="shared" si="45"/>
        <v>58.290635603504882</v>
      </c>
      <c r="I54" s="39">
        <f t="shared" si="45"/>
        <v>-3.2041861885744254</v>
      </c>
      <c r="J54" s="39">
        <f t="shared" si="45"/>
        <v>139.8563331550061</v>
      </c>
      <c r="K54" s="39">
        <f t="shared" si="45"/>
        <v>15.838257601244351</v>
      </c>
      <c r="L54" s="39">
        <f t="shared" si="45"/>
        <v>274.61557458351666</v>
      </c>
      <c r="M54" s="39">
        <f t="shared" si="45"/>
        <v>-72.718861701851012</v>
      </c>
      <c r="N54" s="39">
        <f t="shared" si="45"/>
        <v>-46.63201831491326</v>
      </c>
      <c r="O54" s="39" t="str">
        <f t="shared" si="45"/>
        <v>--</v>
      </c>
      <c r="P54" s="39">
        <f t="shared" si="37"/>
        <v>195.47011247722384</v>
      </c>
      <c r="Q54" s="39">
        <f t="shared" si="38"/>
        <v>-16.800716154734218</v>
      </c>
      <c r="R54" s="39">
        <f t="shared" si="39"/>
        <v>15.437313475175202</v>
      </c>
      <c r="S54" s="39">
        <f t="shared" si="40"/>
        <v>26.885425619699646</v>
      </c>
      <c r="T54" s="39">
        <f t="shared" si="41"/>
        <v>13.849063775303733</v>
      </c>
      <c r="U54" s="39" t="str">
        <f t="shared" si="28"/>
        <v>--</v>
      </c>
    </row>
    <row r="55" spans="1:21" x14ac:dyDescent="0.2">
      <c r="A55" s="105"/>
      <c r="B55" s="35" t="s">
        <v>794</v>
      </c>
      <c r="C55" s="38" t="s">
        <v>28</v>
      </c>
      <c r="D55" s="39">
        <f t="shared" ref="D55" si="46">IFERROR(IF(C17=0,"--",(D17/C17)*100-100),"--")</f>
        <v>199.33844534656441</v>
      </c>
      <c r="E55" s="39">
        <f t="shared" ref="E55:O55" si="47">IFERROR(IF(D17=0,"--",(E17/D17)*100-100),"--")</f>
        <v>233.91029182781659</v>
      </c>
      <c r="F55" s="39">
        <f t="shared" si="47"/>
        <v>37.149621981341227</v>
      </c>
      <c r="G55" s="39">
        <f t="shared" si="47"/>
        <v>141.44728904760754</v>
      </c>
      <c r="H55" s="39">
        <f t="shared" si="47"/>
        <v>57.021440129082322</v>
      </c>
      <c r="I55" s="39">
        <f t="shared" si="47"/>
        <v>65.169030806723725</v>
      </c>
      <c r="J55" s="39">
        <f t="shared" si="47"/>
        <v>53.273178974979857</v>
      </c>
      <c r="K55" s="39">
        <f t="shared" si="47"/>
        <v>-28.819254462769536</v>
      </c>
      <c r="L55" s="39">
        <f t="shared" si="47"/>
        <v>-12.221452336168923</v>
      </c>
      <c r="M55" s="39">
        <f t="shared" si="47"/>
        <v>57.679530445609913</v>
      </c>
      <c r="N55" s="39">
        <f t="shared" si="47"/>
        <v>-31.820912876007611</v>
      </c>
      <c r="O55" s="39" t="str">
        <f t="shared" si="47"/>
        <v>--</v>
      </c>
      <c r="P55" s="39">
        <f t="shared" si="37"/>
        <v>133.97366777986278</v>
      </c>
      <c r="Q55" s="39">
        <f t="shared" si="38"/>
        <v>16.584805156031805</v>
      </c>
      <c r="R55" s="39">
        <f t="shared" si="39"/>
        <v>54.430673114547915</v>
      </c>
      <c r="S55" s="39">
        <f t="shared" si="40"/>
        <v>-41.091597884035501</v>
      </c>
      <c r="T55" s="39">
        <f t="shared" si="41"/>
        <v>65.739321226411022</v>
      </c>
      <c r="U55" s="39">
        <f t="shared" si="28"/>
        <v>32.412166414712061</v>
      </c>
    </row>
    <row r="56" spans="1:21" x14ac:dyDescent="0.2">
      <c r="A56" s="105"/>
      <c r="B56" s="35" t="s">
        <v>795</v>
      </c>
      <c r="C56" s="38" t="s">
        <v>28</v>
      </c>
      <c r="D56" s="39">
        <f t="shared" ref="D56" si="48">IFERROR(IF(C18=0,"--",(D18/C18)*100-100),"--")</f>
        <v>8806.4155703730412</v>
      </c>
      <c r="E56" s="39">
        <f t="shared" ref="E56:O56" si="49">IFERROR(IF(D18=0,"--",(E18/D18)*100-100),"--")</f>
        <v>32.593678485361664</v>
      </c>
      <c r="F56" s="39">
        <f t="shared" si="49"/>
        <v>-37.007754457687724</v>
      </c>
      <c r="G56" s="39">
        <f t="shared" si="49"/>
        <v>532.48976170605522</v>
      </c>
      <c r="H56" s="39">
        <f t="shared" si="49"/>
        <v>-23.768971348356558</v>
      </c>
      <c r="I56" s="39">
        <f t="shared" si="49"/>
        <v>101.5440587577389</v>
      </c>
      <c r="J56" s="39">
        <f t="shared" si="49"/>
        <v>14.36528099890333</v>
      </c>
      <c r="K56" s="39">
        <f t="shared" si="49"/>
        <v>39.634764868658095</v>
      </c>
      <c r="L56" s="39">
        <f t="shared" si="49"/>
        <v>-33.213867926199853</v>
      </c>
      <c r="M56" s="39">
        <f t="shared" si="49"/>
        <v>120.46958750247478</v>
      </c>
      <c r="N56" s="39">
        <f t="shared" si="49"/>
        <v>-52.149336312681896</v>
      </c>
      <c r="O56" s="39" t="str">
        <f t="shared" si="49"/>
        <v>--</v>
      </c>
      <c r="P56" s="39">
        <f t="shared" si="37"/>
        <v>99.307168922207268</v>
      </c>
      <c r="Q56" s="39">
        <f t="shared" si="38"/>
        <v>-16.170351963674435</v>
      </c>
      <c r="R56" s="39">
        <f t="shared" si="39"/>
        <v>86.662759889841084</v>
      </c>
      <c r="S56" s="39">
        <f t="shared" si="40"/>
        <v>4.0517850582693313</v>
      </c>
      <c r="T56" s="39">
        <f t="shared" si="41"/>
        <v>-15.478952266983953</v>
      </c>
      <c r="U56" s="39">
        <f t="shared" si="28"/>
        <v>44.361379686238791</v>
      </c>
    </row>
    <row r="57" spans="1:21" x14ac:dyDescent="0.2">
      <c r="A57" s="105"/>
      <c r="B57" s="35" t="s">
        <v>796</v>
      </c>
      <c r="C57" s="38" t="s">
        <v>28</v>
      </c>
      <c r="D57" s="39">
        <f t="shared" ref="D57" si="50">IFERROR(IF(C19=0,"--",(D19/C19)*100-100),"--")</f>
        <v>5321.7741935483873</v>
      </c>
      <c r="E57" s="39">
        <f t="shared" ref="E57:O57" si="51">IFERROR(IF(D19=0,"--",(E19/D19)*100-100),"--")</f>
        <v>-5.3567806579854818</v>
      </c>
      <c r="F57" s="39">
        <f t="shared" si="51"/>
        <v>24.515834065565116</v>
      </c>
      <c r="G57" s="39">
        <f t="shared" si="51"/>
        <v>460.65254932559185</v>
      </c>
      <c r="H57" s="39">
        <f t="shared" si="51"/>
        <v>30.462136073342549</v>
      </c>
      <c r="I57" s="39">
        <f t="shared" si="51"/>
        <v>76.883236881777918</v>
      </c>
      <c r="J57" s="39">
        <f t="shared" si="51"/>
        <v>10.775820974282695</v>
      </c>
      <c r="K57" s="39">
        <f t="shared" si="51"/>
        <v>154.42336175493372</v>
      </c>
      <c r="L57" s="39">
        <f t="shared" si="51"/>
        <v>-65.870982968178424</v>
      </c>
      <c r="M57" s="39">
        <f t="shared" si="51"/>
        <v>47.739234863345388</v>
      </c>
      <c r="N57" s="39">
        <f t="shared" si="51"/>
        <v>-18.138367700119801</v>
      </c>
      <c r="O57" s="39" t="str">
        <f t="shared" si="51"/>
        <v>--</v>
      </c>
      <c r="P57" s="39">
        <f t="shared" si="37"/>
        <v>746.61932885926512</v>
      </c>
      <c r="Q57" s="39">
        <f t="shared" si="38"/>
        <v>-18.602614188983239</v>
      </c>
      <c r="R57" s="39">
        <f t="shared" si="39"/>
        <v>-71.072279378722769</v>
      </c>
      <c r="S57" s="39">
        <f t="shared" si="40"/>
        <v>26.866925379584245</v>
      </c>
      <c r="T57" s="39">
        <f t="shared" si="41"/>
        <v>30.038596467958968</v>
      </c>
      <c r="U57" s="39">
        <f t="shared" si="28"/>
        <v>46.780828111589784</v>
      </c>
    </row>
    <row r="58" spans="1:21" x14ac:dyDescent="0.2">
      <c r="A58" s="105"/>
      <c r="B58" s="35" t="s">
        <v>797</v>
      </c>
      <c r="C58" s="38" t="s">
        <v>28</v>
      </c>
      <c r="D58" s="39">
        <f t="shared" ref="D58" si="52">IFERROR(IF(C20=0,"--",(D20/C20)*100-100),"--")</f>
        <v>5191.3781398506453</v>
      </c>
      <c r="E58" s="39">
        <f t="shared" ref="E58:O58" si="53">IFERROR(IF(D20=0,"--",(E20/D20)*100-100),"--")</f>
        <v>-84.882348412922425</v>
      </c>
      <c r="F58" s="39">
        <f t="shared" si="53"/>
        <v>452.05804973266572</v>
      </c>
      <c r="G58" s="39">
        <f t="shared" si="53"/>
        <v>180.16264662024014</v>
      </c>
      <c r="H58" s="39">
        <f t="shared" si="53"/>
        <v>50.550638433300605</v>
      </c>
      <c r="I58" s="39">
        <f t="shared" si="53"/>
        <v>-14.092386867273149</v>
      </c>
      <c r="J58" s="39">
        <f t="shared" si="53"/>
        <v>149.31757338684699</v>
      </c>
      <c r="K58" s="39">
        <f t="shared" si="53"/>
        <v>2.077600744662206</v>
      </c>
      <c r="L58" s="39">
        <f t="shared" si="53"/>
        <v>121.37572558838926</v>
      </c>
      <c r="M58" s="39">
        <f t="shared" si="53"/>
        <v>157.53091254122927</v>
      </c>
      <c r="N58" s="39">
        <f t="shared" si="53"/>
        <v>-71.183055660823143</v>
      </c>
      <c r="O58" s="39" t="str">
        <f t="shared" si="53"/>
        <v>--</v>
      </c>
      <c r="P58" s="39">
        <f t="shared" si="37"/>
        <v>494.41378876466513</v>
      </c>
      <c r="Q58" s="39">
        <f t="shared" si="38"/>
        <v>-14.112137790511866</v>
      </c>
      <c r="R58" s="39">
        <f t="shared" si="39"/>
        <v>44.916875627080003</v>
      </c>
      <c r="S58" s="39">
        <f t="shared" si="40"/>
        <v>49.870589492259029</v>
      </c>
      <c r="T58" s="39">
        <f t="shared" si="41"/>
        <v>171.64804979247799</v>
      </c>
      <c r="U58" s="39">
        <f t="shared" si="28"/>
        <v>60.312509059267853</v>
      </c>
    </row>
    <row r="59" spans="1:21" x14ac:dyDescent="0.2">
      <c r="A59" s="105"/>
      <c r="B59" s="35" t="s">
        <v>798</v>
      </c>
      <c r="C59" s="38" t="s">
        <v>28</v>
      </c>
      <c r="D59" s="39">
        <f t="shared" ref="D59" si="54">IFERROR(IF(C21=0,"--",(D21/C21)*100-100),"--")</f>
        <v>5441.1502091177808</v>
      </c>
      <c r="E59" s="39">
        <f t="shared" ref="E59:O59" si="55">IFERROR(IF(D21=0,"--",(E21/D21)*100-100),"--")</f>
        <v>31.241519779471105</v>
      </c>
      <c r="F59" s="39">
        <f t="shared" si="55"/>
        <v>-37.393031506500918</v>
      </c>
      <c r="G59" s="39">
        <f t="shared" si="55"/>
        <v>7.2612074086146379</v>
      </c>
      <c r="H59" s="39">
        <f t="shared" si="55"/>
        <v>190.60591509232336</v>
      </c>
      <c r="I59" s="39">
        <f t="shared" si="55"/>
        <v>4.8721713293562203</v>
      </c>
      <c r="J59" s="39">
        <f t="shared" si="55"/>
        <v>19.257280905741212</v>
      </c>
      <c r="K59" s="39">
        <f t="shared" si="55"/>
        <v>197.8883062152924</v>
      </c>
      <c r="L59" s="39">
        <f t="shared" si="55"/>
        <v>-42.351319355835301</v>
      </c>
      <c r="M59" s="39">
        <f t="shared" si="55"/>
        <v>83.708235856504444</v>
      </c>
      <c r="N59" s="39">
        <f t="shared" si="55"/>
        <v>-27.16701382256305</v>
      </c>
      <c r="O59" s="39" t="str">
        <f t="shared" si="55"/>
        <v>--</v>
      </c>
      <c r="P59" s="39">
        <f t="shared" si="37"/>
        <v>115.99342381472425</v>
      </c>
      <c r="Q59" s="39">
        <f t="shared" si="38"/>
        <v>7.9881001959292348</v>
      </c>
      <c r="R59" s="39">
        <f t="shared" si="39"/>
        <v>27.001894323824587</v>
      </c>
      <c r="S59" s="39">
        <f t="shared" si="40"/>
        <v>-14.190040751643394</v>
      </c>
      <c r="T59" s="39">
        <f t="shared" si="41"/>
        <v>68.246982888089605</v>
      </c>
      <c r="U59" s="39">
        <f t="shared" si="28"/>
        <v>42.679565230222181</v>
      </c>
    </row>
    <row r="60" spans="1:21" x14ac:dyDescent="0.2">
      <c r="A60" s="105"/>
      <c r="B60" s="35" t="s">
        <v>799</v>
      </c>
      <c r="C60" s="38" t="s">
        <v>28</v>
      </c>
      <c r="D60" s="39">
        <f t="shared" ref="D60" si="56">IFERROR(IF(C22=0,"--",(D22/C22)*100-100),"--")</f>
        <v>5868.2515830261782</v>
      </c>
      <c r="E60" s="39">
        <f t="shared" ref="E60:O60" si="57">IFERROR(IF(D22=0,"--",(E22/D22)*100-100),"--")</f>
        <v>27.809549538108215</v>
      </c>
      <c r="F60" s="39">
        <f t="shared" si="57"/>
        <v>-37.407005566223141</v>
      </c>
      <c r="G60" s="39">
        <f t="shared" si="57"/>
        <v>83.241688010547108</v>
      </c>
      <c r="H60" s="39">
        <f t="shared" si="57"/>
        <v>90.43753834786591</v>
      </c>
      <c r="I60" s="39">
        <f t="shared" si="57"/>
        <v>20.08485101538821</v>
      </c>
      <c r="J60" s="39">
        <f t="shared" si="57"/>
        <v>34.291505405320493</v>
      </c>
      <c r="K60" s="39">
        <f t="shared" si="57"/>
        <v>114.85696171030756</v>
      </c>
      <c r="L60" s="39">
        <f t="shared" si="57"/>
        <v>-7.142076774373848</v>
      </c>
      <c r="M60" s="39">
        <f t="shared" si="57"/>
        <v>18.530992771124289</v>
      </c>
      <c r="N60" s="39">
        <f t="shared" si="57"/>
        <v>-33.658458940275708</v>
      </c>
      <c r="O60" s="39" t="str">
        <f t="shared" si="57"/>
        <v>--</v>
      </c>
      <c r="P60" s="39">
        <f t="shared" si="37"/>
        <v>143.97344374398182</v>
      </c>
      <c r="Q60" s="39">
        <f t="shared" si="38"/>
        <v>0.55573957920573491</v>
      </c>
      <c r="R60" s="39">
        <f t="shared" si="39"/>
        <v>23.502398175826372</v>
      </c>
      <c r="S60" s="39">
        <f t="shared" si="40"/>
        <v>-7.9261672091531068</v>
      </c>
      <c r="T60" s="39">
        <f t="shared" si="41"/>
        <v>56.230582555101876</v>
      </c>
      <c r="U60" s="39">
        <f t="shared" si="28"/>
        <v>43.033023863517087</v>
      </c>
    </row>
    <row r="61" spans="1:21" x14ac:dyDescent="0.2">
      <c r="A61" s="74"/>
      <c r="B61" s="35" t="s">
        <v>79</v>
      </c>
      <c r="C61" s="38" t="s">
        <v>28</v>
      </c>
      <c r="D61" s="39">
        <f t="shared" ref="D61" si="58">IFERROR(IF(C23=0,"--",(D23/C23)*100-100),"--")</f>
        <v>725.6187115339884</v>
      </c>
      <c r="E61" s="39">
        <f t="shared" ref="E61:O61" si="59">IFERROR(IF(D23=0,"--",(E23/D23)*100-100),"--")</f>
        <v>21.514145621152593</v>
      </c>
      <c r="F61" s="39">
        <f t="shared" si="59"/>
        <v>59.286846686618532</v>
      </c>
      <c r="G61" s="39">
        <f t="shared" si="59"/>
        <v>141.66288459127534</v>
      </c>
      <c r="H61" s="39">
        <f t="shared" si="59"/>
        <v>23.812592235339935</v>
      </c>
      <c r="I61" s="39">
        <f t="shared" si="59"/>
        <v>20.36590203064226</v>
      </c>
      <c r="J61" s="39">
        <f t="shared" si="59"/>
        <v>24.450792857049677</v>
      </c>
      <c r="K61" s="39">
        <f t="shared" si="59"/>
        <v>1.8334359293844074</v>
      </c>
      <c r="L61" s="39">
        <f t="shared" si="59"/>
        <v>73.474631196600882</v>
      </c>
      <c r="M61" s="39">
        <f t="shared" si="59"/>
        <v>35.563701022804622</v>
      </c>
      <c r="N61" s="39">
        <f t="shared" si="59"/>
        <v>9.3394151286803435</v>
      </c>
      <c r="O61" s="39">
        <f t="shared" si="59"/>
        <v>-78.968851386711151</v>
      </c>
      <c r="P61" s="39">
        <f t="shared" ref="P61:P63" si="60">IF(N23=0,"--",(P23/N23)*100-100)</f>
        <v>5.9044769125586924</v>
      </c>
      <c r="Q61" s="39">
        <f t="shared" ref="Q61:R63" si="61">IF(P23=0,"--",(Q23/P23)*100-100)</f>
        <v>0.71147173815080578</v>
      </c>
      <c r="R61" s="39">
        <f t="shared" si="61"/>
        <v>-0.76907154098935848</v>
      </c>
      <c r="S61" s="39">
        <f t="shared" ref="S61:T63" si="62">IF(R23=0,"--",(S23/R23)*100-100)</f>
        <v>-12.881079271695398</v>
      </c>
      <c r="T61" s="39">
        <f t="shared" si="62"/>
        <v>-8.6387559938436738</v>
      </c>
      <c r="U61" s="39">
        <f t="shared" si="28"/>
        <v>27.261301024417079</v>
      </c>
    </row>
    <row r="62" spans="1:21" x14ac:dyDescent="0.2">
      <c r="A62" s="74"/>
      <c r="B62" s="35" t="s">
        <v>80</v>
      </c>
      <c r="C62" s="38" t="s">
        <v>28</v>
      </c>
      <c r="D62" s="39">
        <f t="shared" ref="D62" si="63">IFERROR(IF(C24=0,"--",(D24/C24)*100-100),"--")</f>
        <v>688.59152837036459</v>
      </c>
      <c r="E62" s="39">
        <f t="shared" ref="E62:O62" si="64">IFERROR(IF(D24=0,"--",(E24/D24)*100-100),"--")</f>
        <v>35.791187859225715</v>
      </c>
      <c r="F62" s="39">
        <f t="shared" si="64"/>
        <v>40.138972804998929</v>
      </c>
      <c r="G62" s="39">
        <f t="shared" si="64"/>
        <v>156.09252075028394</v>
      </c>
      <c r="H62" s="39">
        <f t="shared" si="64"/>
        <v>26.708939082046896</v>
      </c>
      <c r="I62" s="39">
        <f t="shared" si="64"/>
        <v>21.798097913142016</v>
      </c>
      <c r="J62" s="39">
        <f t="shared" si="64"/>
        <v>41.070444800331643</v>
      </c>
      <c r="K62" s="39">
        <f t="shared" si="64"/>
        <v>20.761061169739577</v>
      </c>
      <c r="L62" s="39">
        <f t="shared" si="64"/>
        <v>87.551901251531746</v>
      </c>
      <c r="M62" s="39">
        <f t="shared" si="64"/>
        <v>25.360625989698121</v>
      </c>
      <c r="N62" s="39">
        <f t="shared" si="64"/>
        <v>1.0528178337327176</v>
      </c>
      <c r="O62" s="39">
        <f t="shared" si="64"/>
        <v>-74.496506822093721</v>
      </c>
      <c r="P62" s="39">
        <f t="shared" si="60"/>
        <v>1.7538704859621674</v>
      </c>
      <c r="Q62" s="39">
        <f t="shared" si="61"/>
        <v>-1.1768860207069167</v>
      </c>
      <c r="R62" s="39">
        <f t="shared" si="61"/>
        <v>3.1122962102973446</v>
      </c>
      <c r="S62" s="39">
        <f t="shared" si="62"/>
        <v>-6.9042831663249444</v>
      </c>
      <c r="T62" s="39">
        <f t="shared" si="62"/>
        <v>-9.384003372915231</v>
      </c>
      <c r="U62" s="39">
        <f t="shared" si="28"/>
        <v>28.997056206659551</v>
      </c>
    </row>
    <row r="63" spans="1:21" x14ac:dyDescent="0.2">
      <c r="A63" s="74"/>
      <c r="B63" s="35" t="s">
        <v>81</v>
      </c>
      <c r="C63" s="38" t="s">
        <v>28</v>
      </c>
      <c r="D63" s="39">
        <f t="shared" ref="D63" si="65">IFERROR(IF(C25=0,"--",(D25/C25)*100-100),"--")</f>
        <v>715.99799801322456</v>
      </c>
      <c r="E63" s="39">
        <f t="shared" ref="E63:O63" si="66">IFERROR(IF(D25=0,"--",(E25/D25)*100-100),"--")</f>
        <v>25.099134944784879</v>
      </c>
      <c r="F63" s="39">
        <f t="shared" si="66"/>
        <v>54.067844708870695</v>
      </c>
      <c r="G63" s="39">
        <f t="shared" si="66"/>
        <v>145.24029862534934</v>
      </c>
      <c r="H63" s="39">
        <f t="shared" si="66"/>
        <v>24.56243370163989</v>
      </c>
      <c r="I63" s="39">
        <f t="shared" si="66"/>
        <v>20.743075793970633</v>
      </c>
      <c r="J63" s="39">
        <f t="shared" si="66"/>
        <v>28.865879694538052</v>
      </c>
      <c r="K63" s="39">
        <f t="shared" si="66"/>
        <v>7.3378557109025451</v>
      </c>
      <c r="L63" s="39">
        <f t="shared" si="66"/>
        <v>78.080460791674568</v>
      </c>
      <c r="M63" s="39">
        <f t="shared" si="66"/>
        <v>32.047888532398304</v>
      </c>
      <c r="N63" s="39">
        <f t="shared" si="66"/>
        <v>6.6285959529116525</v>
      </c>
      <c r="O63" s="39">
        <f t="shared" si="66"/>
        <v>-77.582305303022878</v>
      </c>
      <c r="P63" s="39">
        <f t="shared" si="60"/>
        <v>4.6176782317819374</v>
      </c>
      <c r="Q63" s="39">
        <f t="shared" si="61"/>
        <v>0.14205636241848651</v>
      </c>
      <c r="R63" s="39">
        <f t="shared" si="61"/>
        <v>0.38590120357832802</v>
      </c>
      <c r="S63" s="39">
        <f t="shared" si="62"/>
        <v>-11.054270370455114</v>
      </c>
      <c r="T63" s="39">
        <f t="shared" si="62"/>
        <v>-8.8771688850066965</v>
      </c>
      <c r="U63" s="39">
        <f t="shared" si="28"/>
        <v>27.759474529500181</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4:U4"/>
    <mergeCell ref="C5:U5"/>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zoomScale="55" zoomScaleNormal="55" workbookViewId="0">
      <selection activeCell="A53" sqref="A53:A56"/>
    </sheetView>
  </sheetViews>
  <sheetFormatPr baseColWidth="10" defaultColWidth="10.85546875" defaultRowHeight="12.75" x14ac:dyDescent="0.2"/>
  <cols>
    <col min="1" max="1" width="8.28515625" style="1" customWidth="1"/>
    <col min="2" max="2" width="12.42578125" style="1" bestFit="1" customWidth="1"/>
    <col min="3" max="3" width="10.85546875" style="1" customWidth="1"/>
    <col min="4" max="4" width="12.42578125" style="1" customWidth="1"/>
    <col min="5" max="5" width="9.85546875" style="1" customWidth="1"/>
    <col min="6" max="7" width="10.28515625" style="1" customWidth="1"/>
    <col min="8" max="11" width="10.42578125" style="1" customWidth="1"/>
    <col min="12" max="12" width="10.28515625" style="1" customWidth="1"/>
    <col min="13" max="13" width="9.28515625" style="1" customWidth="1"/>
    <col min="14" max="14" width="10.140625" style="1" customWidth="1"/>
    <col min="15" max="15" width="10.7109375" style="1" customWidth="1"/>
    <col min="16" max="16" width="10.42578125" style="1" customWidth="1"/>
    <col min="17" max="20" width="9.42578125" style="1" customWidth="1"/>
    <col min="21" max="21" width="9.140625" style="1" bestFit="1" customWidth="1"/>
    <col min="22" max="16384" width="10.85546875" style="1"/>
  </cols>
  <sheetData>
    <row r="1" spans="1:21" x14ac:dyDescent="0.2">
      <c r="A1" s="5" t="s">
        <v>75</v>
      </c>
    </row>
    <row r="2" spans="1:21" x14ac:dyDescent="0.2">
      <c r="B2" s="110"/>
      <c r="C2" s="201" t="s">
        <v>172</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736</v>
      </c>
      <c r="D4" s="201"/>
      <c r="E4" s="201"/>
      <c r="F4" s="201"/>
      <c r="G4" s="201"/>
      <c r="H4" s="201"/>
      <c r="I4" s="201"/>
      <c r="J4" s="201"/>
      <c r="K4" s="201"/>
      <c r="L4" s="201"/>
      <c r="M4" s="201"/>
      <c r="N4" s="201"/>
      <c r="O4" s="201"/>
      <c r="P4" s="201"/>
      <c r="Q4" s="201"/>
      <c r="R4" s="201"/>
      <c r="S4" s="201"/>
      <c r="T4" s="201"/>
      <c r="U4" s="201"/>
    </row>
    <row r="5" spans="1:21" ht="13.5" thickBot="1" x14ac:dyDescent="0.25">
      <c r="B5" s="123"/>
      <c r="C5" s="208" t="s">
        <v>132</v>
      </c>
      <c r="D5" s="208"/>
      <c r="E5" s="208"/>
      <c r="F5" s="208"/>
      <c r="G5" s="208"/>
      <c r="H5" s="208"/>
      <c r="I5" s="208"/>
      <c r="J5" s="208"/>
      <c r="K5" s="208"/>
      <c r="L5" s="208"/>
      <c r="M5" s="208"/>
      <c r="N5" s="208"/>
      <c r="O5" s="208"/>
      <c r="P5" s="208"/>
      <c r="Q5" s="208"/>
      <c r="R5" s="208"/>
      <c r="S5" s="208"/>
      <c r="T5" s="208"/>
      <c r="U5" s="208"/>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30</v>
      </c>
      <c r="C9" s="10">
        <v>10.078644499999999</v>
      </c>
      <c r="D9" s="16">
        <v>621.3049595</v>
      </c>
      <c r="E9" s="16">
        <v>1026.806644</v>
      </c>
      <c r="F9" s="16">
        <v>1930.0981320000001</v>
      </c>
      <c r="G9" s="16">
        <v>4757.6331840000003</v>
      </c>
      <c r="H9" s="16">
        <v>5941.3918075000001</v>
      </c>
      <c r="I9" s="16">
        <v>7413.4665095</v>
      </c>
      <c r="J9" s="16">
        <v>10303.7283345</v>
      </c>
      <c r="K9" s="16">
        <v>9115.6378910000003</v>
      </c>
      <c r="L9" s="16">
        <v>17603.432853999999</v>
      </c>
      <c r="M9" s="16">
        <v>23868.776752000002</v>
      </c>
      <c r="N9" s="16">
        <v>25324.529696000001</v>
      </c>
      <c r="O9" s="16">
        <v>0</v>
      </c>
      <c r="P9" s="16">
        <v>30399.379894999998</v>
      </c>
      <c r="Q9" s="16">
        <v>29828.783495</v>
      </c>
      <c r="R9" s="16">
        <v>27146.522164999998</v>
      </c>
      <c r="S9" s="16">
        <v>23763.179790999999</v>
      </c>
      <c r="T9" s="16">
        <v>22074.475921000001</v>
      </c>
      <c r="U9" s="16">
        <f>(SUM(C9:N9)+P9+R9+Q9+S9+T9)</f>
        <v>241129.22667550002</v>
      </c>
    </row>
    <row r="10" spans="1:21" x14ac:dyDescent="0.2">
      <c r="A10" s="74"/>
      <c r="B10" s="35" t="s">
        <v>33</v>
      </c>
      <c r="C10" s="10">
        <v>14.7988055</v>
      </c>
      <c r="D10" s="16">
        <v>344.04819300000003</v>
      </c>
      <c r="E10" s="16">
        <v>425.72069149999999</v>
      </c>
      <c r="F10" s="16">
        <v>499.6262625</v>
      </c>
      <c r="G10" s="16">
        <v>1287.0767229999999</v>
      </c>
      <c r="H10" s="16">
        <v>1824.8710189999999</v>
      </c>
      <c r="I10" s="16">
        <v>2373.5419775</v>
      </c>
      <c r="J10" s="16">
        <v>3481.2974749999998</v>
      </c>
      <c r="K10" s="16">
        <v>4242.4237139999996</v>
      </c>
      <c r="L10" s="16">
        <v>8093.2034709999998</v>
      </c>
      <c r="M10" s="16">
        <v>9217.656825</v>
      </c>
      <c r="N10" s="16">
        <v>9951.7981909999999</v>
      </c>
      <c r="O10" s="16">
        <v>2032.6812310000003</v>
      </c>
      <c r="P10" s="16">
        <v>9985.6773190000004</v>
      </c>
      <c r="Q10" s="16">
        <v>6809.7624459999997</v>
      </c>
      <c r="R10" s="16">
        <v>6261.3898140000001</v>
      </c>
      <c r="S10" s="16">
        <v>5919.6242560000001</v>
      </c>
      <c r="T10" s="16">
        <v>6265.0791490000001</v>
      </c>
      <c r="U10" s="16">
        <f t="shared" ref="U10:U26" si="0">(SUM(C10:N10)+P10+R10+Q10+S10+T10)</f>
        <v>76997.596332000001</v>
      </c>
    </row>
    <row r="11" spans="1:21" x14ac:dyDescent="0.2">
      <c r="A11" s="74"/>
      <c r="B11" s="35" t="s">
        <v>29</v>
      </c>
      <c r="C11" s="10">
        <v>449.6648965</v>
      </c>
      <c r="D11" s="16">
        <v>861.22599649999995</v>
      </c>
      <c r="E11" s="16">
        <v>921.75400000000002</v>
      </c>
      <c r="F11" s="16">
        <v>1238.1152545</v>
      </c>
      <c r="G11" s="16">
        <v>2191.4438850000001</v>
      </c>
      <c r="H11" s="16">
        <v>2294.8670855</v>
      </c>
      <c r="I11" s="16">
        <v>2373.6984714999999</v>
      </c>
      <c r="J11" s="16">
        <v>4783.4522040000002</v>
      </c>
      <c r="K11" s="16">
        <v>2519.0918470000001</v>
      </c>
      <c r="L11" s="16">
        <v>4732.1692640000001</v>
      </c>
      <c r="M11" s="16">
        <v>6852.7599309999996</v>
      </c>
      <c r="N11" s="16">
        <v>6988.5185160000001</v>
      </c>
      <c r="O11" s="16">
        <v>3113.9737689999997</v>
      </c>
      <c r="P11" s="16">
        <v>6946.6342249999998</v>
      </c>
      <c r="Q11" s="16">
        <v>6711.8838420000002</v>
      </c>
      <c r="R11" s="16">
        <v>6446.5121449999997</v>
      </c>
      <c r="S11" s="16">
        <v>7810.6523230000003</v>
      </c>
      <c r="T11" s="16">
        <v>7457.61895</v>
      </c>
      <c r="U11" s="16">
        <f t="shared" si="0"/>
        <v>71580.062836500001</v>
      </c>
    </row>
    <row r="12" spans="1:21" x14ac:dyDescent="0.2">
      <c r="A12" s="74"/>
      <c r="B12" s="35" t="s">
        <v>31</v>
      </c>
      <c r="C12" s="10">
        <v>54.188704999999999</v>
      </c>
      <c r="D12" s="16">
        <v>363.70725349999998</v>
      </c>
      <c r="E12" s="16">
        <v>324.08943349999998</v>
      </c>
      <c r="F12" s="16">
        <v>642.71550400000001</v>
      </c>
      <c r="G12" s="16">
        <v>1255.5834494999999</v>
      </c>
      <c r="H12" s="16">
        <v>1491.2561595</v>
      </c>
      <c r="I12" s="16">
        <v>1941.680235</v>
      </c>
      <c r="J12" s="16">
        <v>3266.7603104999998</v>
      </c>
      <c r="K12" s="16">
        <v>2144.4693950000001</v>
      </c>
      <c r="L12" s="16">
        <v>3591.024594</v>
      </c>
      <c r="M12" s="16">
        <v>5423.1296929999999</v>
      </c>
      <c r="N12" s="16">
        <v>4614.3962590000001</v>
      </c>
      <c r="O12" s="16">
        <v>2134.7376109999996</v>
      </c>
      <c r="P12" s="16">
        <v>4373.8838470000001</v>
      </c>
      <c r="Q12" s="16">
        <v>5632.9445720000003</v>
      </c>
      <c r="R12" s="16">
        <v>6607.4923390000004</v>
      </c>
      <c r="S12" s="16">
        <v>7784.2620779999997</v>
      </c>
      <c r="T12" s="16">
        <v>6390.0732209999996</v>
      </c>
      <c r="U12" s="16">
        <f t="shared" si="0"/>
        <v>55901.657048500005</v>
      </c>
    </row>
    <row r="13" spans="1:21" x14ac:dyDescent="0.2">
      <c r="A13" s="74"/>
      <c r="B13" s="35" t="s">
        <v>173</v>
      </c>
      <c r="C13" s="10">
        <v>0.33033249999999997</v>
      </c>
      <c r="D13" s="16">
        <v>196.44450649999999</v>
      </c>
      <c r="E13" s="16">
        <v>201.0495765</v>
      </c>
      <c r="F13" s="16">
        <v>275.00483300000002</v>
      </c>
      <c r="G13" s="16">
        <v>843.77193150000005</v>
      </c>
      <c r="H13" s="16">
        <v>1256.0196945</v>
      </c>
      <c r="I13" s="16">
        <v>1411.6902480000001</v>
      </c>
      <c r="J13" s="16">
        <v>1550.8054855</v>
      </c>
      <c r="K13" s="16">
        <v>1592.2062785000001</v>
      </c>
      <c r="L13" s="16">
        <v>3107.660625</v>
      </c>
      <c r="M13" s="16">
        <v>3936.9713529999999</v>
      </c>
      <c r="N13" s="16">
        <v>4493.0943280000001</v>
      </c>
      <c r="O13" s="16">
        <v>1945.0392469999999</v>
      </c>
      <c r="P13" s="16">
        <v>6104.1960250000002</v>
      </c>
      <c r="Q13" s="16">
        <v>4436.0489269999998</v>
      </c>
      <c r="R13" s="16">
        <v>5156.7333330000001</v>
      </c>
      <c r="S13" s="16">
        <v>4358.2113829999998</v>
      </c>
      <c r="T13" s="16">
        <v>4023.5172200000002</v>
      </c>
      <c r="U13" s="16">
        <f t="shared" si="0"/>
        <v>42943.756080500003</v>
      </c>
    </row>
    <row r="14" spans="1:21" x14ac:dyDescent="0.2">
      <c r="A14" s="74"/>
      <c r="B14" s="35" t="s">
        <v>34</v>
      </c>
      <c r="C14" s="10">
        <v>100.44217</v>
      </c>
      <c r="D14" s="16">
        <v>983.19081849999998</v>
      </c>
      <c r="E14" s="16">
        <v>1184.5719445</v>
      </c>
      <c r="F14" s="16">
        <v>1072.604343</v>
      </c>
      <c r="G14" s="16">
        <v>1053.6439065</v>
      </c>
      <c r="H14" s="16">
        <v>1189.9885635000001</v>
      </c>
      <c r="I14" s="16">
        <v>1285.1240255</v>
      </c>
      <c r="J14" s="16">
        <v>1381.2116189999999</v>
      </c>
      <c r="K14" s="16">
        <v>1195.7266440000001</v>
      </c>
      <c r="L14" s="16">
        <v>1778.044085</v>
      </c>
      <c r="M14" s="16">
        <v>2140.299356</v>
      </c>
      <c r="N14" s="16">
        <v>1961.3258040000001</v>
      </c>
      <c r="O14" s="16">
        <v>872.36652400000003</v>
      </c>
      <c r="P14" s="16">
        <v>1972.828413</v>
      </c>
      <c r="Q14" s="16">
        <v>2948.1800020000001</v>
      </c>
      <c r="R14" s="16">
        <v>2040.0112879999999</v>
      </c>
      <c r="S14" s="16">
        <v>2749.4487009999998</v>
      </c>
      <c r="T14" s="16">
        <v>2453.318346</v>
      </c>
      <c r="U14" s="16">
        <f t="shared" si="0"/>
        <v>27489.960029500002</v>
      </c>
    </row>
    <row r="15" spans="1:21" x14ac:dyDescent="0.2">
      <c r="A15" s="74"/>
      <c r="B15" s="35" t="s">
        <v>44</v>
      </c>
      <c r="C15" s="10">
        <v>6.6259999999999999E-3</v>
      </c>
      <c r="D15" s="16">
        <v>105.98967349999999</v>
      </c>
      <c r="E15" s="16">
        <v>160.59782200000001</v>
      </c>
      <c r="F15" s="16">
        <v>200.5045805</v>
      </c>
      <c r="G15" s="16">
        <v>200.10607150000001</v>
      </c>
      <c r="H15" s="16">
        <v>207.34330800000001</v>
      </c>
      <c r="I15" s="16">
        <v>228.36978400000001</v>
      </c>
      <c r="J15" s="16">
        <v>223.20294899999999</v>
      </c>
      <c r="K15" s="16">
        <v>178.27371550000001</v>
      </c>
      <c r="L15" s="16">
        <v>303.07682499999999</v>
      </c>
      <c r="M15" s="16">
        <v>372.75680299999999</v>
      </c>
      <c r="N15" s="16">
        <v>385.61089800000002</v>
      </c>
      <c r="O15" s="16">
        <v>67.892787999999996</v>
      </c>
      <c r="P15" s="16">
        <v>316.52872400000001</v>
      </c>
      <c r="Q15" s="16">
        <v>247.71022099999999</v>
      </c>
      <c r="R15" s="16">
        <v>561.952898</v>
      </c>
      <c r="S15" s="16">
        <v>291.86954900000001</v>
      </c>
      <c r="T15" s="16">
        <v>254.88202899999999</v>
      </c>
      <c r="U15" s="16">
        <f t="shared" si="0"/>
        <v>4238.7824769999997</v>
      </c>
    </row>
    <row r="16" spans="1:21" x14ac:dyDescent="0.2">
      <c r="A16" s="105"/>
      <c r="B16" s="35" t="s">
        <v>792</v>
      </c>
      <c r="C16" s="10">
        <v>3.2269350000000001</v>
      </c>
      <c r="D16" s="16">
        <v>225.886652</v>
      </c>
      <c r="E16" s="16">
        <v>337.928494</v>
      </c>
      <c r="F16" s="16">
        <v>424.844401</v>
      </c>
      <c r="G16" s="16">
        <v>418.78331300000002</v>
      </c>
      <c r="H16" s="16">
        <v>433.82318400000003</v>
      </c>
      <c r="I16" s="16">
        <v>491.47330299999999</v>
      </c>
      <c r="J16" s="16">
        <v>424.35915</v>
      </c>
      <c r="K16" s="16">
        <v>386.496264</v>
      </c>
      <c r="L16" s="16">
        <v>318.63498499999997</v>
      </c>
      <c r="M16" s="16">
        <v>395.14115500000003</v>
      </c>
      <c r="N16" s="16">
        <v>402.53169700000001</v>
      </c>
      <c r="O16" s="174" t="s">
        <v>28</v>
      </c>
      <c r="P16" s="16">
        <v>339.522829</v>
      </c>
      <c r="Q16" s="16">
        <v>299.87391200000002</v>
      </c>
      <c r="R16" s="16">
        <v>599.45153100000005</v>
      </c>
      <c r="S16" s="16">
        <v>301.68655899999999</v>
      </c>
      <c r="T16" s="16">
        <v>262.509345</v>
      </c>
      <c r="U16" s="16">
        <f t="shared" si="0"/>
        <v>6066.1737090000006</v>
      </c>
    </row>
    <row r="17" spans="1:21" x14ac:dyDescent="0.2">
      <c r="A17" s="105"/>
      <c r="B17" s="35" t="s">
        <v>793</v>
      </c>
      <c r="C17" s="10">
        <v>3.9179999999999996E-3</v>
      </c>
      <c r="D17" s="16">
        <v>0.66810599999999998</v>
      </c>
      <c r="E17" s="16">
        <v>3.0610249999999999</v>
      </c>
      <c r="F17" s="16">
        <v>8.6818170000000006</v>
      </c>
      <c r="G17" s="16">
        <v>5.4473029999999998</v>
      </c>
      <c r="H17" s="16">
        <v>1.4509350000000001</v>
      </c>
      <c r="I17" s="16">
        <v>2.6805829999999999</v>
      </c>
      <c r="J17" s="16">
        <v>5.5034330000000002</v>
      </c>
      <c r="K17" s="16">
        <v>4.9751000000000003</v>
      </c>
      <c r="L17" s="16">
        <v>2.652015</v>
      </c>
      <c r="M17" s="16">
        <v>3.4211809999999998</v>
      </c>
      <c r="N17" s="16">
        <v>2.366276</v>
      </c>
      <c r="O17" s="174" t="s">
        <v>28</v>
      </c>
      <c r="P17" s="16">
        <v>3.334441</v>
      </c>
      <c r="Q17" s="16">
        <v>23.014417000000002</v>
      </c>
      <c r="R17" s="16">
        <v>11.821327999999999</v>
      </c>
      <c r="S17" s="16">
        <v>1.5877490000000001</v>
      </c>
      <c r="T17" s="16">
        <v>0.89436000000000004</v>
      </c>
      <c r="U17" s="16">
        <f t="shared" si="0"/>
        <v>81.563986999999997</v>
      </c>
    </row>
    <row r="18" spans="1:21" x14ac:dyDescent="0.2">
      <c r="A18" s="105"/>
      <c r="B18" s="35" t="s">
        <v>794</v>
      </c>
      <c r="C18" s="10">
        <v>0</v>
      </c>
      <c r="D18" s="16">
        <v>0</v>
      </c>
      <c r="E18" s="16">
        <v>0</v>
      </c>
      <c r="F18" s="16">
        <v>0</v>
      </c>
      <c r="G18" s="16">
        <v>3.3790000000000001E-3</v>
      </c>
      <c r="H18" s="16">
        <v>5.0699999999999996E-4</v>
      </c>
      <c r="I18" s="16">
        <v>4.5209999999999998E-3</v>
      </c>
      <c r="J18" s="16">
        <v>4.7060000000000001E-3</v>
      </c>
      <c r="K18" s="16">
        <v>3.016E-3</v>
      </c>
      <c r="L18" s="16">
        <v>1.049E-3</v>
      </c>
      <c r="M18" s="16">
        <v>5.4900000000000001E-4</v>
      </c>
      <c r="N18" s="16">
        <v>1.8569999999999999E-3</v>
      </c>
      <c r="O18" s="174" t="s">
        <v>28</v>
      </c>
      <c r="P18" s="16">
        <v>2.3917999999999998E-2</v>
      </c>
      <c r="Q18" s="16">
        <v>8.293E-3</v>
      </c>
      <c r="R18" s="16">
        <v>9.7169999999999999E-3</v>
      </c>
      <c r="S18" s="16">
        <v>1.0548999999999999E-2</v>
      </c>
      <c r="T18" s="16">
        <v>6.0790000000000002E-3</v>
      </c>
      <c r="U18" s="16">
        <f t="shared" si="0"/>
        <v>7.8140000000000001E-2</v>
      </c>
    </row>
    <row r="19" spans="1:21" x14ac:dyDescent="0.2">
      <c r="A19" s="105"/>
      <c r="B19" s="35" t="s">
        <v>795</v>
      </c>
      <c r="C19" s="10">
        <v>0</v>
      </c>
      <c r="D19" s="16">
        <v>0</v>
      </c>
      <c r="E19" s="16">
        <v>0</v>
      </c>
      <c r="F19" s="16">
        <v>2.0999999999999999E-5</v>
      </c>
      <c r="G19" s="16">
        <v>0</v>
      </c>
      <c r="H19" s="16">
        <v>0</v>
      </c>
      <c r="I19" s="16">
        <v>1.35E-4</v>
      </c>
      <c r="J19" s="16">
        <v>0</v>
      </c>
      <c r="K19" s="16">
        <v>0</v>
      </c>
      <c r="L19" s="16">
        <v>2.3499999999999999E-4</v>
      </c>
      <c r="M19" s="16">
        <v>0</v>
      </c>
      <c r="N19" s="16">
        <v>4.0000000000000002E-4</v>
      </c>
      <c r="O19" s="174" t="s">
        <v>28</v>
      </c>
      <c r="P19" s="16">
        <v>0</v>
      </c>
      <c r="Q19" s="16">
        <v>0</v>
      </c>
      <c r="R19" s="16">
        <v>0</v>
      </c>
      <c r="S19" s="16">
        <v>0</v>
      </c>
      <c r="T19" s="16">
        <v>0</v>
      </c>
      <c r="U19" s="16">
        <f t="shared" si="0"/>
        <v>7.9100000000000004E-4</v>
      </c>
    </row>
    <row r="20" spans="1:21" x14ac:dyDescent="0.2">
      <c r="A20" s="105"/>
      <c r="B20" s="35" t="s">
        <v>796</v>
      </c>
      <c r="C20" s="10">
        <v>0</v>
      </c>
      <c r="D20" s="16">
        <v>0</v>
      </c>
      <c r="E20" s="16">
        <v>0</v>
      </c>
      <c r="F20" s="16">
        <v>0</v>
      </c>
      <c r="G20" s="16">
        <v>1.2692E-2</v>
      </c>
      <c r="H20" s="16">
        <v>2.3698E-2</v>
      </c>
      <c r="I20" s="16">
        <v>5.4219999999999997E-2</v>
      </c>
      <c r="J20" s="16">
        <v>4.2851E-2</v>
      </c>
      <c r="K20" s="16">
        <v>2.7269999999999999E-2</v>
      </c>
      <c r="L20" s="16">
        <v>4.4235999999999998E-2</v>
      </c>
      <c r="M20" s="16">
        <v>9.6366999999999994E-2</v>
      </c>
      <c r="N20" s="16">
        <v>0.196548</v>
      </c>
      <c r="O20" s="174" t="s">
        <v>28</v>
      </c>
      <c r="P20" s="16">
        <v>0.24343999999999999</v>
      </c>
      <c r="Q20" s="16">
        <v>0.21484800000000001</v>
      </c>
      <c r="R20" s="16">
        <v>0.21104100000000001</v>
      </c>
      <c r="S20" s="16">
        <v>0.25597700000000001</v>
      </c>
      <c r="T20" s="16">
        <v>0.30632199999999998</v>
      </c>
      <c r="U20" s="16">
        <f t="shared" si="0"/>
        <v>1.7295100000000001</v>
      </c>
    </row>
    <row r="21" spans="1:21" x14ac:dyDescent="0.2">
      <c r="A21" s="105"/>
      <c r="B21" s="35" t="s">
        <v>797</v>
      </c>
      <c r="C21" s="10">
        <v>0</v>
      </c>
      <c r="D21" s="16">
        <v>0</v>
      </c>
      <c r="E21" s="16">
        <v>0</v>
      </c>
      <c r="F21" s="16">
        <v>0</v>
      </c>
      <c r="G21" s="16">
        <v>0</v>
      </c>
      <c r="H21" s="16">
        <v>7.9799999999999999E-4</v>
      </c>
      <c r="I21" s="16">
        <v>0</v>
      </c>
      <c r="J21" s="16">
        <v>0</v>
      </c>
      <c r="K21" s="16">
        <v>0</v>
      </c>
      <c r="L21" s="16">
        <v>8.5000000000000006E-5</v>
      </c>
      <c r="M21" s="16">
        <v>0</v>
      </c>
      <c r="N21" s="16">
        <v>0</v>
      </c>
      <c r="O21" s="174" t="s">
        <v>28</v>
      </c>
      <c r="P21" s="16">
        <v>0</v>
      </c>
      <c r="Q21" s="16">
        <v>0</v>
      </c>
      <c r="R21" s="16">
        <v>9.1000000000000004E-3</v>
      </c>
      <c r="S21" s="16">
        <v>0</v>
      </c>
      <c r="T21" s="16">
        <v>0</v>
      </c>
      <c r="U21" s="16">
        <f t="shared" si="0"/>
        <v>9.9830000000000006E-3</v>
      </c>
    </row>
    <row r="22" spans="1:21" x14ac:dyDescent="0.2">
      <c r="A22" s="105"/>
      <c r="B22" s="35" t="s">
        <v>798</v>
      </c>
      <c r="C22" s="10">
        <v>0</v>
      </c>
      <c r="D22" s="16">
        <v>0</v>
      </c>
      <c r="E22" s="16">
        <v>0</v>
      </c>
      <c r="F22" s="16">
        <v>5.3348E-2</v>
      </c>
      <c r="G22" s="16">
        <v>0</v>
      </c>
      <c r="H22" s="16">
        <v>0</v>
      </c>
      <c r="I22" s="16">
        <v>4.6480000000000002E-3</v>
      </c>
      <c r="J22" s="16">
        <v>6.7199999999999996E-4</v>
      </c>
      <c r="K22" s="16">
        <v>3.7100000000000002E-4</v>
      </c>
      <c r="L22" s="16">
        <v>9.3999999999999994E-5</v>
      </c>
      <c r="M22" s="16">
        <v>3.5729999999999998E-3</v>
      </c>
      <c r="N22" s="16">
        <v>5.3364000000000002E-2</v>
      </c>
      <c r="O22" s="174" t="s">
        <v>28</v>
      </c>
      <c r="P22" s="16">
        <v>3.7320000000000001E-3</v>
      </c>
      <c r="Q22" s="16">
        <v>1.921E-3</v>
      </c>
      <c r="R22" s="16">
        <v>1.4059999999999999E-3</v>
      </c>
      <c r="S22" s="16">
        <v>3.4999999999999997E-5</v>
      </c>
      <c r="T22" s="16">
        <v>1.1379999999999999E-2</v>
      </c>
      <c r="U22" s="16">
        <f t="shared" si="0"/>
        <v>0.134544</v>
      </c>
    </row>
    <row r="23" spans="1:21" x14ac:dyDescent="0.2">
      <c r="A23" s="105"/>
      <c r="B23" s="35" t="s">
        <v>799</v>
      </c>
      <c r="C23" s="10">
        <v>3.9179999999999996E-3</v>
      </c>
      <c r="D23" s="16">
        <v>0.66810599999999998</v>
      </c>
      <c r="E23" s="16">
        <v>3.0610249999999999</v>
      </c>
      <c r="F23" s="16">
        <v>8.7351860000000006</v>
      </c>
      <c r="G23" s="16">
        <v>5.463374</v>
      </c>
      <c r="H23" s="16">
        <v>1.4759380000000002</v>
      </c>
      <c r="I23" s="16">
        <v>2.7441070000000001</v>
      </c>
      <c r="J23" s="16">
        <v>5.5516619999999994</v>
      </c>
      <c r="K23" s="16">
        <v>5.005757</v>
      </c>
      <c r="L23" s="16">
        <v>2.6977139999999999</v>
      </c>
      <c r="M23" s="16">
        <v>3.5216699999999994</v>
      </c>
      <c r="N23" s="16">
        <v>2.6184450000000004</v>
      </c>
      <c r="O23" s="174" t="s">
        <v>28</v>
      </c>
      <c r="P23" s="16">
        <v>3.605531</v>
      </c>
      <c r="Q23" s="16">
        <v>23.239478999999999</v>
      </c>
      <c r="R23" s="16">
        <v>12.052591999999999</v>
      </c>
      <c r="S23" s="16">
        <v>1.8543099999999999</v>
      </c>
      <c r="T23" s="16">
        <v>1.2181409999999999</v>
      </c>
      <c r="U23" s="16">
        <f t="shared" si="0"/>
        <v>83.516954999999996</v>
      </c>
    </row>
    <row r="24" spans="1:21" x14ac:dyDescent="0.2">
      <c r="A24" s="74"/>
      <c r="B24" s="35" t="s">
        <v>79</v>
      </c>
      <c r="C24" s="10">
        <f t="shared" ref="C24:K24" si="1">SUM(C9:C15)</f>
        <v>629.5101800000001</v>
      </c>
      <c r="D24" s="16">
        <f t="shared" si="1"/>
        <v>3475.9114010000003</v>
      </c>
      <c r="E24" s="16">
        <f t="shared" si="1"/>
        <v>4244.5901119999999</v>
      </c>
      <c r="F24" s="16">
        <f t="shared" si="1"/>
        <v>5858.6689095000002</v>
      </c>
      <c r="G24" s="16">
        <f t="shared" si="1"/>
        <v>11589.259151</v>
      </c>
      <c r="H24" s="16">
        <f t="shared" si="1"/>
        <v>14205.737637500002</v>
      </c>
      <c r="I24" s="16">
        <f t="shared" si="1"/>
        <v>17027.571250999998</v>
      </c>
      <c r="J24" s="16">
        <f t="shared" si="1"/>
        <v>24990.458377499999</v>
      </c>
      <c r="K24" s="16">
        <f t="shared" si="1"/>
        <v>20987.829484999998</v>
      </c>
      <c r="L24" s="16">
        <f t="shared" ref="L24:Q24" si="2">SUM(L9:L15)</f>
        <v>39208.611717999993</v>
      </c>
      <c r="M24" s="16">
        <f t="shared" si="2"/>
        <v>51812.350713000007</v>
      </c>
      <c r="N24" s="16">
        <f t="shared" si="2"/>
        <v>53719.273692000002</v>
      </c>
      <c r="O24" s="16">
        <f t="shared" si="2"/>
        <v>10166.69117</v>
      </c>
      <c r="P24" s="16">
        <f t="shared" si="2"/>
        <v>60099.128448000003</v>
      </c>
      <c r="Q24" s="16">
        <f t="shared" si="2"/>
        <v>56615.313505000006</v>
      </c>
      <c r="R24" s="16">
        <f t="shared" ref="R24:T24" si="3">SUM(R9:R15)</f>
        <v>54220.613982000003</v>
      </c>
      <c r="S24" s="16">
        <f t="shared" si="3"/>
        <v>52677.248081000005</v>
      </c>
      <c r="T24" s="16">
        <f t="shared" si="3"/>
        <v>48918.964836000006</v>
      </c>
      <c r="U24" s="16">
        <f t="shared" si="0"/>
        <v>520281.04147950001</v>
      </c>
    </row>
    <row r="25" spans="1:21" x14ac:dyDescent="0.2">
      <c r="A25" s="74"/>
      <c r="B25" s="35" t="s">
        <v>80</v>
      </c>
      <c r="C25" s="10">
        <f>+C26-C24</f>
        <v>383.4924974999999</v>
      </c>
      <c r="D25" s="10">
        <f t="shared" ref="D25:K25" si="4">+D26-D24</f>
        <v>2548.9599244999999</v>
      </c>
      <c r="E25" s="10">
        <f t="shared" si="4"/>
        <v>2779.8712105000004</v>
      </c>
      <c r="F25" s="10">
        <f t="shared" si="4"/>
        <v>3669.2164434999995</v>
      </c>
      <c r="G25" s="10">
        <f t="shared" si="4"/>
        <v>5007.2243260000014</v>
      </c>
      <c r="H25" s="10">
        <f t="shared" si="4"/>
        <v>5563.3145394999992</v>
      </c>
      <c r="I25" s="10">
        <f t="shared" si="4"/>
        <v>5790.2172880000035</v>
      </c>
      <c r="J25" s="16">
        <f t="shared" si="4"/>
        <v>7110.9482649999991</v>
      </c>
      <c r="K25" s="16">
        <f t="shared" si="4"/>
        <v>5923.2540544999938</v>
      </c>
      <c r="L25" s="16">
        <f t="shared" ref="L25:Q25" si="5">+L26-L24</f>
        <v>11181.673748000045</v>
      </c>
      <c r="M25" s="16">
        <f t="shared" si="5"/>
        <v>15320.362786000012</v>
      </c>
      <c r="N25" s="16">
        <f t="shared" si="5"/>
        <v>16050.511069999993</v>
      </c>
      <c r="O25" s="16">
        <f t="shared" si="5"/>
        <v>6623.5876959999969</v>
      </c>
      <c r="P25" s="16">
        <f t="shared" si="5"/>
        <v>14605.766801999998</v>
      </c>
      <c r="Q25" s="16">
        <f t="shared" si="5"/>
        <v>14773.700885999999</v>
      </c>
      <c r="R25" s="16">
        <f t="shared" ref="R25:T25" si="6">+R26-R24</f>
        <v>15997.679609000006</v>
      </c>
      <c r="S25" s="16">
        <f t="shared" si="6"/>
        <v>18034.546074999998</v>
      </c>
      <c r="T25" s="16">
        <f t="shared" si="6"/>
        <v>16535.132468999996</v>
      </c>
      <c r="U25" s="16">
        <f t="shared" si="0"/>
        <v>161275.87199400004</v>
      </c>
    </row>
    <row r="26" spans="1:21" x14ac:dyDescent="0.2">
      <c r="A26" s="74"/>
      <c r="B26" s="35" t="s">
        <v>81</v>
      </c>
      <c r="C26" s="10">
        <v>1013.0026775</v>
      </c>
      <c r="D26" s="16">
        <v>6024.8713255000002</v>
      </c>
      <c r="E26" s="16">
        <v>7024.4613225000003</v>
      </c>
      <c r="F26" s="16">
        <v>9527.8853529999997</v>
      </c>
      <c r="G26" s="16">
        <v>16596.483477000002</v>
      </c>
      <c r="H26" s="16">
        <v>19769.052177000001</v>
      </c>
      <c r="I26" s="16">
        <v>22817.788539000001</v>
      </c>
      <c r="J26" s="16">
        <v>32101.406642499998</v>
      </c>
      <c r="K26" s="16">
        <v>26911.083539499992</v>
      </c>
      <c r="L26" s="16">
        <v>50390.285466000038</v>
      </c>
      <c r="M26" s="16">
        <v>67132.71349900002</v>
      </c>
      <c r="N26" s="16">
        <v>69769.784761999996</v>
      </c>
      <c r="O26" s="16">
        <v>16790.278865999997</v>
      </c>
      <c r="P26" s="16">
        <v>74704.895250000001</v>
      </c>
      <c r="Q26" s="16">
        <v>71389.014391000004</v>
      </c>
      <c r="R26" s="16">
        <v>70218.293591000009</v>
      </c>
      <c r="S26" s="16">
        <v>70711.794156000004</v>
      </c>
      <c r="T26" s="16">
        <v>65454.097305000003</v>
      </c>
      <c r="U26" s="16">
        <f t="shared" si="0"/>
        <v>681556.91347350017</v>
      </c>
    </row>
    <row r="27" spans="1:21" x14ac:dyDescent="0.2">
      <c r="A27" s="74"/>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74"/>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A29" s="74"/>
      <c r="B29" s="35" t="s">
        <v>30</v>
      </c>
      <c r="C29" s="49">
        <f t="shared" ref="C29:U29" si="7">IFERROR(C9/C$26*100,"--")</f>
        <v>0.9949277256475958</v>
      </c>
      <c r="D29" s="49">
        <f t="shared" si="7"/>
        <v>10.312335748489007</v>
      </c>
      <c r="E29" s="49">
        <f t="shared" si="7"/>
        <v>14.617585560775218</v>
      </c>
      <c r="F29" s="49">
        <f t="shared" si="7"/>
        <v>20.257361003953299</v>
      </c>
      <c r="G29" s="49">
        <f t="shared" si="7"/>
        <v>28.666513545434473</v>
      </c>
      <c r="H29" s="49">
        <f t="shared" si="7"/>
        <v>30.05400438171953</v>
      </c>
      <c r="I29" s="49">
        <f t="shared" si="7"/>
        <v>32.489855433750542</v>
      </c>
      <c r="J29" s="49">
        <f t="shared" si="7"/>
        <v>32.097435633423579</v>
      </c>
      <c r="K29" s="49">
        <f t="shared" si="7"/>
        <v>33.873173027834795</v>
      </c>
      <c r="L29" s="49">
        <f t="shared" si="7"/>
        <v>34.934179656270466</v>
      </c>
      <c r="M29" s="49">
        <f t="shared" si="7"/>
        <v>35.554613403725355</v>
      </c>
      <c r="N29" s="49">
        <f t="shared" si="7"/>
        <v>36.297273644153435</v>
      </c>
      <c r="O29" s="118">
        <f t="shared" si="7"/>
        <v>0</v>
      </c>
      <c r="P29" s="49">
        <f t="shared" si="7"/>
        <v>40.692621003307003</v>
      </c>
      <c r="Q29" s="49">
        <f t="shared" si="7"/>
        <v>41.783436498544106</v>
      </c>
      <c r="R29" s="49">
        <f t="shared" si="7"/>
        <v>38.660184941434423</v>
      </c>
      <c r="S29" s="49">
        <f t="shared" si="7"/>
        <v>33.605680741992117</v>
      </c>
      <c r="T29" s="49">
        <f t="shared" si="7"/>
        <v>33.725124674989203</v>
      </c>
      <c r="U29" s="49">
        <f t="shared" si="7"/>
        <v>35.379176985617271</v>
      </c>
    </row>
    <row r="30" spans="1:21" x14ac:dyDescent="0.2">
      <c r="A30" s="74"/>
      <c r="B30" s="35" t="s">
        <v>33</v>
      </c>
      <c r="C30" s="49">
        <f>IFERROR(C10/C$26*100,"--")</f>
        <v>1.4608851317670877</v>
      </c>
      <c r="D30" s="49">
        <f t="shared" ref="D30:U30" si="8">IFERROR(D10/D$26*100,"--")</f>
        <v>5.710465409341297</v>
      </c>
      <c r="E30" s="49">
        <f t="shared" si="8"/>
        <v>6.0605457408723602</v>
      </c>
      <c r="F30" s="49">
        <f t="shared" si="8"/>
        <v>5.2438315952519838</v>
      </c>
      <c r="G30" s="49">
        <f t="shared" si="8"/>
        <v>7.7551170691289917</v>
      </c>
      <c r="H30" s="49">
        <f t="shared" si="8"/>
        <v>9.2309484676413458</v>
      </c>
      <c r="I30" s="49">
        <f t="shared" si="8"/>
        <v>10.402156078548799</v>
      </c>
      <c r="J30" s="49">
        <f t="shared" si="8"/>
        <v>10.844688252355295</v>
      </c>
      <c r="K30" s="49">
        <f t="shared" si="8"/>
        <v>15.764596426498342</v>
      </c>
      <c r="L30" s="49">
        <f t="shared" si="8"/>
        <v>16.061039139103006</v>
      </c>
      <c r="M30" s="49">
        <f t="shared" si="8"/>
        <v>13.730499401215626</v>
      </c>
      <c r="N30" s="49">
        <f t="shared" si="8"/>
        <v>14.263765073875117</v>
      </c>
      <c r="O30" s="118">
        <f t="shared" si="8"/>
        <v>12.106298217095977</v>
      </c>
      <c r="P30" s="49">
        <f t="shared" si="8"/>
        <v>13.366831297444326</v>
      </c>
      <c r="Q30" s="49">
        <f t="shared" si="8"/>
        <v>9.5389500808943861</v>
      </c>
      <c r="R30" s="49">
        <f t="shared" si="8"/>
        <v>8.9170349972767387</v>
      </c>
      <c r="S30" s="49">
        <f t="shared" si="8"/>
        <v>8.3714807786385528</v>
      </c>
      <c r="T30" s="49">
        <f t="shared" si="8"/>
        <v>9.5717142347961381</v>
      </c>
      <c r="U30" s="49">
        <f t="shared" si="8"/>
        <v>11.297309851878389</v>
      </c>
    </row>
    <row r="31" spans="1:21" x14ac:dyDescent="0.2">
      <c r="A31" s="74"/>
      <c r="B31" s="35" t="s">
        <v>29</v>
      </c>
      <c r="C31" s="49">
        <f t="shared" ref="C31:U31" si="9">IFERROR(C11/C$26*100,"--")</f>
        <v>44.389309770605223</v>
      </c>
      <c r="D31" s="49">
        <f t="shared" si="9"/>
        <v>14.294512695315154</v>
      </c>
      <c r="E31" s="49">
        <f t="shared" si="9"/>
        <v>13.122059581245562</v>
      </c>
      <c r="F31" s="49">
        <f t="shared" si="9"/>
        <v>12.994648955449076</v>
      </c>
      <c r="G31" s="49">
        <f t="shared" si="9"/>
        <v>13.204266361828884</v>
      </c>
      <c r="H31" s="49">
        <f t="shared" si="9"/>
        <v>11.608381954547763</v>
      </c>
      <c r="I31" s="49">
        <f t="shared" si="9"/>
        <v>10.402841920648408</v>
      </c>
      <c r="J31" s="49">
        <f t="shared" si="9"/>
        <v>14.901067287397451</v>
      </c>
      <c r="K31" s="49">
        <f t="shared" si="9"/>
        <v>9.3607968007029001</v>
      </c>
      <c r="L31" s="49">
        <f t="shared" si="9"/>
        <v>9.3910348398263164</v>
      </c>
      <c r="M31" s="49">
        <f t="shared" si="9"/>
        <v>10.207780341103112</v>
      </c>
      <c r="N31" s="49">
        <f t="shared" si="9"/>
        <v>10.016540168268207</v>
      </c>
      <c r="O31" s="118">
        <f t="shared" si="9"/>
        <v>18.54628975404178</v>
      </c>
      <c r="P31" s="49">
        <f t="shared" si="9"/>
        <v>9.2987671045559761</v>
      </c>
      <c r="Q31" s="49">
        <f t="shared" si="9"/>
        <v>9.4018441062076992</v>
      </c>
      <c r="R31" s="49">
        <f t="shared" si="9"/>
        <v>9.1806733193332093</v>
      </c>
      <c r="S31" s="49">
        <f t="shared" si="9"/>
        <v>11.04575610932544</v>
      </c>
      <c r="T31" s="49">
        <f t="shared" si="9"/>
        <v>11.393662516265909</v>
      </c>
      <c r="U31" s="49">
        <f t="shared" si="9"/>
        <v>10.502433681099053</v>
      </c>
    </row>
    <row r="32" spans="1:21" x14ac:dyDescent="0.2">
      <c r="A32" s="74"/>
      <c r="B32" s="35" t="s">
        <v>31</v>
      </c>
      <c r="C32" s="49">
        <f t="shared" ref="C32:U32" si="10">IFERROR(C12/C$26*100,"--")</f>
        <v>5.3493150811538701</v>
      </c>
      <c r="D32" s="49">
        <f t="shared" si="10"/>
        <v>6.0367638386005886</v>
      </c>
      <c r="E32" s="49">
        <f t="shared" si="10"/>
        <v>4.6137264997375889</v>
      </c>
      <c r="F32" s="49">
        <f t="shared" si="10"/>
        <v>6.7456259200015589</v>
      </c>
      <c r="G32" s="49">
        <f t="shared" si="10"/>
        <v>7.5653583558229807</v>
      </c>
      <c r="H32" s="49">
        <f t="shared" si="10"/>
        <v>7.5433872405626961</v>
      </c>
      <c r="I32" s="49">
        <f t="shared" si="10"/>
        <v>8.5095022757411147</v>
      </c>
      <c r="J32" s="49">
        <f t="shared" si="10"/>
        <v>10.176377461836951</v>
      </c>
      <c r="K32" s="49">
        <f t="shared" si="10"/>
        <v>7.9687218534042135</v>
      </c>
      <c r="L32" s="49">
        <f t="shared" si="10"/>
        <v>7.1264224062056183</v>
      </c>
      <c r="M32" s="49">
        <f t="shared" si="10"/>
        <v>8.0782220922453565</v>
      </c>
      <c r="N32" s="49">
        <f t="shared" si="10"/>
        <v>6.6137458711399439</v>
      </c>
      <c r="O32" s="118">
        <f t="shared" si="10"/>
        <v>12.714128383673268</v>
      </c>
      <c r="P32" s="49">
        <f t="shared" si="10"/>
        <v>5.8548825111966138</v>
      </c>
      <c r="Q32" s="49">
        <f t="shared" si="10"/>
        <v>7.8904921437186051</v>
      </c>
      <c r="R32" s="49">
        <f t="shared" si="10"/>
        <v>9.4099300924152534</v>
      </c>
      <c r="S32" s="49">
        <f t="shared" si="10"/>
        <v>11.008435255972774</v>
      </c>
      <c r="T32" s="49">
        <f t="shared" si="10"/>
        <v>9.7626787078337198</v>
      </c>
      <c r="U32" s="49">
        <f t="shared" si="10"/>
        <v>8.2020526743103055</v>
      </c>
    </row>
    <row r="33" spans="1:21" x14ac:dyDescent="0.2">
      <c r="A33" s="74"/>
      <c r="B33" s="35" t="s">
        <v>173</v>
      </c>
      <c r="C33" s="49">
        <f t="shared" ref="C33:U33" si="11">IFERROR(C13/C$26*100,"--")</f>
        <v>3.2609242535787862E-2</v>
      </c>
      <c r="D33" s="49">
        <f t="shared" si="11"/>
        <v>3.2605593694351169</v>
      </c>
      <c r="E33" s="49">
        <f t="shared" si="11"/>
        <v>2.8621351484421957</v>
      </c>
      <c r="F33" s="49">
        <f t="shared" si="11"/>
        <v>2.8863155129528355</v>
      </c>
      <c r="G33" s="49">
        <f t="shared" si="11"/>
        <v>5.0840404394661638</v>
      </c>
      <c r="H33" s="49">
        <f t="shared" si="11"/>
        <v>6.3534644112138912</v>
      </c>
      <c r="I33" s="49">
        <f t="shared" si="11"/>
        <v>6.1867969614458884</v>
      </c>
      <c r="J33" s="49">
        <f t="shared" si="11"/>
        <v>4.8309580410935729</v>
      </c>
      <c r="K33" s="49">
        <f t="shared" si="11"/>
        <v>5.9165446689018131</v>
      </c>
      <c r="L33" s="49">
        <f t="shared" si="11"/>
        <v>6.1671820198296743</v>
      </c>
      <c r="M33" s="49">
        <f t="shared" si="11"/>
        <v>5.8644603320833193</v>
      </c>
      <c r="N33" s="49">
        <f t="shared" si="11"/>
        <v>6.4398856085437677</v>
      </c>
      <c r="O33" s="118">
        <f t="shared" si="11"/>
        <v>11.584317702659892</v>
      </c>
      <c r="P33" s="49">
        <f t="shared" si="11"/>
        <v>8.1710790230978887</v>
      </c>
      <c r="Q33" s="49">
        <f t="shared" si="11"/>
        <v>6.2139097518612774</v>
      </c>
      <c r="R33" s="49">
        <f t="shared" si="11"/>
        <v>7.343860223998588</v>
      </c>
      <c r="S33" s="49">
        <f t="shared" si="11"/>
        <v>6.1633443685295024</v>
      </c>
      <c r="T33" s="49">
        <f t="shared" si="11"/>
        <v>6.1470822846297901</v>
      </c>
      <c r="U33" s="49">
        <f t="shared" si="11"/>
        <v>6.300831996794015</v>
      </c>
    </row>
    <row r="34" spans="1:21" x14ac:dyDescent="0.2">
      <c r="A34" s="74"/>
      <c r="B34" s="35" t="s">
        <v>34</v>
      </c>
      <c r="C34" s="49">
        <f t="shared" ref="C34:U34" si="12">IFERROR(C14/C$26*100,"--")</f>
        <v>9.9152916602236729</v>
      </c>
      <c r="D34" s="49">
        <f t="shared" si="12"/>
        <v>16.318868327339846</v>
      </c>
      <c r="E34" s="49">
        <f t="shared" si="12"/>
        <v>16.86352718187381</v>
      </c>
      <c r="F34" s="49">
        <f t="shared" si="12"/>
        <v>11.257527806653069</v>
      </c>
      <c r="G34" s="49">
        <f t="shared" si="12"/>
        <v>6.3485973276217047</v>
      </c>
      <c r="H34" s="49">
        <f t="shared" si="12"/>
        <v>6.0194517817322257</v>
      </c>
      <c r="I34" s="49">
        <f t="shared" si="12"/>
        <v>5.6321147130602736</v>
      </c>
      <c r="J34" s="49">
        <f t="shared" si="12"/>
        <v>4.3026513896477461</v>
      </c>
      <c r="K34" s="49">
        <f t="shared" si="12"/>
        <v>4.4432497199338581</v>
      </c>
      <c r="L34" s="49">
        <f t="shared" si="12"/>
        <v>3.5285453705153227</v>
      </c>
      <c r="M34" s="49">
        <f t="shared" si="12"/>
        <v>3.1881615451636423</v>
      </c>
      <c r="N34" s="49">
        <f t="shared" si="12"/>
        <v>2.8111392498780261</v>
      </c>
      <c r="O34" s="118">
        <f t="shared" si="12"/>
        <v>5.1956642945730112</v>
      </c>
      <c r="P34" s="49">
        <f t="shared" si="12"/>
        <v>2.6408288324318345</v>
      </c>
      <c r="Q34" s="49">
        <f t="shared" si="12"/>
        <v>4.1297390461965486</v>
      </c>
      <c r="R34" s="49">
        <f t="shared" si="12"/>
        <v>2.9052419016082034</v>
      </c>
      <c r="S34" s="49">
        <f t="shared" si="12"/>
        <v>3.8882462732232974</v>
      </c>
      <c r="T34" s="49">
        <f t="shared" si="12"/>
        <v>3.7481509134075131</v>
      </c>
      <c r="U34" s="49">
        <f t="shared" si="12"/>
        <v>4.0334063797254478</v>
      </c>
    </row>
    <row r="35" spans="1:21" x14ac:dyDescent="0.2">
      <c r="A35" s="74"/>
      <c r="B35" s="35" t="s">
        <v>44</v>
      </c>
      <c r="C35" s="49">
        <f t="shared" ref="C35:U35" si="13">IFERROR(C15/C$26*100,"--")</f>
        <v>6.5409501348529257E-4</v>
      </c>
      <c r="D35" s="49">
        <f t="shared" si="13"/>
        <v>1.7592022762611279</v>
      </c>
      <c r="E35" s="49">
        <f t="shared" si="13"/>
        <v>2.2862653038687863</v>
      </c>
      <c r="F35" s="49">
        <f t="shared" si="13"/>
        <v>2.1043974929533351</v>
      </c>
      <c r="G35" s="49">
        <f t="shared" si="13"/>
        <v>1.2057136789086325</v>
      </c>
      <c r="H35" s="49">
        <f t="shared" si="13"/>
        <v>1.0488277644450268</v>
      </c>
      <c r="I35" s="49">
        <f t="shared" si="13"/>
        <v>1.0008410044193021</v>
      </c>
      <c r="J35" s="49">
        <f t="shared" si="13"/>
        <v>0.69530582097450844</v>
      </c>
      <c r="K35" s="49">
        <f t="shared" si="13"/>
        <v>0.66245461740078393</v>
      </c>
      <c r="L35" s="49">
        <f t="shared" si="13"/>
        <v>0.60145883714926707</v>
      </c>
      <c r="M35" s="49">
        <f t="shared" si="13"/>
        <v>0.55525359183574841</v>
      </c>
      <c r="N35" s="49">
        <f t="shared" si="13"/>
        <v>0.55269039357854288</v>
      </c>
      <c r="O35" s="118">
        <f t="shared" si="13"/>
        <v>0.40435771521032704</v>
      </c>
      <c r="P35" s="49">
        <f t="shared" si="13"/>
        <v>0.42370546527203651</v>
      </c>
      <c r="Q35" s="49">
        <f t="shared" si="13"/>
        <v>0.34698646999562549</v>
      </c>
      <c r="R35" s="49">
        <f t="shared" si="13"/>
        <v>0.80029415307811802</v>
      </c>
      <c r="S35" s="49">
        <f t="shared" si="13"/>
        <v>0.41275935999600771</v>
      </c>
      <c r="T35" s="49">
        <f t="shared" si="13"/>
        <v>0.38940576601692695</v>
      </c>
      <c r="U35" s="49">
        <f t="shared" si="13"/>
        <v>0.62192641483121125</v>
      </c>
    </row>
    <row r="36" spans="1:21" x14ac:dyDescent="0.2">
      <c r="A36" s="105"/>
      <c r="B36" s="35" t="s">
        <v>792</v>
      </c>
      <c r="C36" s="49">
        <f t="shared" ref="C36:U36" si="14">IFERROR(C16/C$26*100,"--")</f>
        <v>0.31855147786615795</v>
      </c>
      <c r="D36" s="49">
        <f t="shared" si="14"/>
        <v>3.7492361213416259</v>
      </c>
      <c r="E36" s="49">
        <f t="shared" si="14"/>
        <v>4.8107389091542681</v>
      </c>
      <c r="F36" s="49">
        <f t="shared" si="14"/>
        <v>4.4589579456498312</v>
      </c>
      <c r="G36" s="49">
        <f t="shared" si="14"/>
        <v>2.5233255802674397</v>
      </c>
      <c r="H36" s="49">
        <f t="shared" si="14"/>
        <v>2.1944561636835829</v>
      </c>
      <c r="I36" s="49">
        <f t="shared" si="14"/>
        <v>2.1539041882169139</v>
      </c>
      <c r="J36" s="49">
        <f t="shared" si="14"/>
        <v>1.321933193538561</v>
      </c>
      <c r="K36" s="49">
        <f t="shared" si="14"/>
        <v>1.4361973327187001</v>
      </c>
      <c r="L36" s="49">
        <f t="shared" si="14"/>
        <v>0.63233415340540855</v>
      </c>
      <c r="M36" s="49">
        <f t="shared" si="14"/>
        <v>0.58859702580901319</v>
      </c>
      <c r="N36" s="49">
        <f t="shared" si="14"/>
        <v>0.57694272438007899</v>
      </c>
      <c r="O36" s="118" t="str">
        <f t="shared" si="14"/>
        <v>--</v>
      </c>
      <c r="P36" s="49">
        <f t="shared" si="14"/>
        <v>0.45448538260282212</v>
      </c>
      <c r="Q36" s="49">
        <f t="shared" si="14"/>
        <v>0.4200561032508176</v>
      </c>
      <c r="R36" s="49">
        <f t="shared" si="14"/>
        <v>0.85369709279980666</v>
      </c>
      <c r="S36" s="49">
        <f t="shared" si="14"/>
        <v>0.42664248956042283</v>
      </c>
      <c r="T36" s="49">
        <f t="shared" si="14"/>
        <v>0.40105868969022823</v>
      </c>
      <c r="U36" s="49">
        <f t="shared" si="14"/>
        <v>0.89004653743210271</v>
      </c>
    </row>
    <row r="37" spans="1:21" x14ac:dyDescent="0.2">
      <c r="A37" s="105"/>
      <c r="B37" s="35" t="s">
        <v>793</v>
      </c>
      <c r="C37" s="49">
        <f t="shared" ref="C37:U37" si="15">IFERROR(C17/C$26*100,"--")</f>
        <v>3.8677094217255898E-4</v>
      </c>
      <c r="D37" s="49">
        <f t="shared" si="15"/>
        <v>1.1089133093552903E-2</v>
      </c>
      <c r="E37" s="49">
        <f t="shared" si="15"/>
        <v>4.357665106924645E-2</v>
      </c>
      <c r="F37" s="49">
        <f t="shared" si="15"/>
        <v>9.1120082561304105E-2</v>
      </c>
      <c r="G37" s="49">
        <f t="shared" si="15"/>
        <v>3.2822031290839812E-2</v>
      </c>
      <c r="H37" s="49">
        <f t="shared" si="15"/>
        <v>7.3394262254417439E-3</v>
      </c>
      <c r="I37" s="49">
        <f t="shared" si="15"/>
        <v>1.1747777377366639E-2</v>
      </c>
      <c r="J37" s="49">
        <f t="shared" si="15"/>
        <v>1.7143899833703371E-2</v>
      </c>
      <c r="K37" s="49">
        <f t="shared" si="15"/>
        <v>1.8487178313342775E-2</v>
      </c>
      <c r="L37" s="49">
        <f t="shared" si="15"/>
        <v>5.2629489503277383E-3</v>
      </c>
      <c r="M37" s="49">
        <f t="shared" si="15"/>
        <v>5.0961458604692929E-3</v>
      </c>
      <c r="N37" s="49">
        <f t="shared" si="15"/>
        <v>3.3915483730842591E-3</v>
      </c>
      <c r="O37" s="118" t="str">
        <f t="shared" si="15"/>
        <v>--</v>
      </c>
      <c r="P37" s="49">
        <f t="shared" si="15"/>
        <v>4.4634839374866802E-3</v>
      </c>
      <c r="Q37" s="49">
        <f t="shared" si="15"/>
        <v>3.2238037177470015E-2</v>
      </c>
      <c r="R37" s="49">
        <f t="shared" si="15"/>
        <v>1.6835111472311766E-2</v>
      </c>
      <c r="S37" s="49">
        <f t="shared" si="15"/>
        <v>2.2453807302600837E-3</v>
      </c>
      <c r="T37" s="49">
        <f t="shared" si="15"/>
        <v>1.3663926886540079E-3</v>
      </c>
      <c r="U37" s="49">
        <f t="shared" si="15"/>
        <v>1.1967303887259492E-2</v>
      </c>
    </row>
    <row r="38" spans="1:21" x14ac:dyDescent="0.2">
      <c r="A38" s="105"/>
      <c r="B38" s="35" t="s">
        <v>794</v>
      </c>
      <c r="C38" s="49">
        <f t="shared" ref="C38:U38" si="16">IFERROR(C18/C$26*100,"--")</f>
        <v>0</v>
      </c>
      <c r="D38" s="49">
        <f t="shared" si="16"/>
        <v>0</v>
      </c>
      <c r="E38" s="49">
        <f t="shared" si="16"/>
        <v>0</v>
      </c>
      <c r="F38" s="49">
        <f t="shared" si="16"/>
        <v>0</v>
      </c>
      <c r="G38" s="49">
        <f t="shared" si="16"/>
        <v>2.0359734667182591E-5</v>
      </c>
      <c r="H38" s="49">
        <f t="shared" si="16"/>
        <v>2.5646146080279017E-6</v>
      </c>
      <c r="I38" s="49">
        <f t="shared" si="16"/>
        <v>1.9813488902628486E-5</v>
      </c>
      <c r="J38" s="49">
        <f t="shared" si="16"/>
        <v>1.4659793735547986E-5</v>
      </c>
      <c r="K38" s="49">
        <f t="shared" si="16"/>
        <v>1.1207278204064604E-5</v>
      </c>
      <c r="L38" s="49">
        <f t="shared" si="16"/>
        <v>2.0817504610244656E-6</v>
      </c>
      <c r="M38" s="49">
        <f t="shared" si="16"/>
        <v>8.1778312150033633E-7</v>
      </c>
      <c r="N38" s="49">
        <f t="shared" si="16"/>
        <v>2.661610618887006E-6</v>
      </c>
      <c r="O38" s="118" t="str">
        <f t="shared" si="16"/>
        <v>--</v>
      </c>
      <c r="P38" s="49">
        <f t="shared" si="16"/>
        <v>3.2016643514402091E-5</v>
      </c>
      <c r="Q38" s="49">
        <f t="shared" si="16"/>
        <v>1.1616633274384436E-5</v>
      </c>
      <c r="R38" s="49">
        <f t="shared" si="16"/>
        <v>1.3838274191905802E-5</v>
      </c>
      <c r="S38" s="49">
        <f t="shared" si="16"/>
        <v>1.4918303411630944E-5</v>
      </c>
      <c r="T38" s="49">
        <f t="shared" si="16"/>
        <v>9.287424699592686E-6</v>
      </c>
      <c r="U38" s="49">
        <f t="shared" si="16"/>
        <v>1.1464926619519674E-5</v>
      </c>
    </row>
    <row r="39" spans="1:21" x14ac:dyDescent="0.2">
      <c r="A39" s="105"/>
      <c r="B39" s="35" t="s">
        <v>795</v>
      </c>
      <c r="C39" s="49">
        <f t="shared" ref="C39:U39" si="17">IFERROR(C19/C$26*100,"--")</f>
        <v>0</v>
      </c>
      <c r="D39" s="49">
        <f t="shared" si="17"/>
        <v>0</v>
      </c>
      <c r="E39" s="49">
        <f t="shared" si="17"/>
        <v>0</v>
      </c>
      <c r="F39" s="49">
        <f t="shared" si="17"/>
        <v>2.2040567473230385E-7</v>
      </c>
      <c r="G39" s="49">
        <f t="shared" si="17"/>
        <v>0</v>
      </c>
      <c r="H39" s="49">
        <f t="shared" si="17"/>
        <v>0</v>
      </c>
      <c r="I39" s="49">
        <f t="shared" si="17"/>
        <v>5.9164366331670993E-7</v>
      </c>
      <c r="J39" s="49">
        <f t="shared" si="17"/>
        <v>0</v>
      </c>
      <c r="K39" s="49">
        <f t="shared" si="17"/>
        <v>0</v>
      </c>
      <c r="L39" s="49">
        <f t="shared" si="17"/>
        <v>4.6635973149737783E-7</v>
      </c>
      <c r="M39" s="49">
        <f t="shared" si="17"/>
        <v>0</v>
      </c>
      <c r="N39" s="49">
        <f t="shared" si="17"/>
        <v>5.73314080535704E-7</v>
      </c>
      <c r="O39" s="118" t="str">
        <f t="shared" si="17"/>
        <v>--</v>
      </c>
      <c r="P39" s="49">
        <f t="shared" si="17"/>
        <v>0</v>
      </c>
      <c r="Q39" s="49">
        <f t="shared" si="17"/>
        <v>0</v>
      </c>
      <c r="R39" s="49">
        <f t="shared" si="17"/>
        <v>0</v>
      </c>
      <c r="S39" s="49">
        <f t="shared" si="17"/>
        <v>0</v>
      </c>
      <c r="T39" s="49">
        <f t="shared" si="17"/>
        <v>0</v>
      </c>
      <c r="U39" s="49">
        <f t="shared" si="17"/>
        <v>1.1605780593857262E-7</v>
      </c>
    </row>
    <row r="40" spans="1:21" x14ac:dyDescent="0.2">
      <c r="A40" s="105"/>
      <c r="B40" s="35" t="s">
        <v>796</v>
      </c>
      <c r="C40" s="49">
        <f t="shared" ref="C40:U40" si="18">IFERROR(C20/C$26*100,"--")</f>
        <v>0</v>
      </c>
      <c r="D40" s="49">
        <f t="shared" si="18"/>
        <v>0</v>
      </c>
      <c r="E40" s="49">
        <f t="shared" si="18"/>
        <v>0</v>
      </c>
      <c r="F40" s="49">
        <f t="shared" si="18"/>
        <v>0</v>
      </c>
      <c r="G40" s="49">
        <f t="shared" si="18"/>
        <v>7.6474031487387228E-5</v>
      </c>
      <c r="H40" s="49">
        <f t="shared" si="18"/>
        <v>1.1987423467661779E-4</v>
      </c>
      <c r="I40" s="49">
        <f t="shared" si="18"/>
        <v>2.3762162537060749E-4</v>
      </c>
      <c r="J40" s="49">
        <f t="shared" si="18"/>
        <v>1.3348636238035843E-4</v>
      </c>
      <c r="K40" s="49">
        <f t="shared" si="18"/>
        <v>1.0133371240876716E-4</v>
      </c>
      <c r="L40" s="49">
        <f t="shared" si="18"/>
        <v>8.7786762053268107E-5</v>
      </c>
      <c r="M40" s="49">
        <f t="shared" si="18"/>
        <v>1.4354700559129856E-4</v>
      </c>
      <c r="N40" s="49">
        <f t="shared" si="18"/>
        <v>2.8170933975282889E-4</v>
      </c>
      <c r="O40" s="118" t="str">
        <f t="shared" si="18"/>
        <v>--</v>
      </c>
      <c r="P40" s="49">
        <f t="shared" si="18"/>
        <v>3.258688726961303E-4</v>
      </c>
      <c r="Q40" s="49">
        <f t="shared" si="18"/>
        <v>3.0095386780838626E-4</v>
      </c>
      <c r="R40" s="49">
        <f t="shared" si="18"/>
        <v>3.0054988409323785E-4</v>
      </c>
      <c r="S40" s="49">
        <f t="shared" si="18"/>
        <v>3.6200043154792442E-4</v>
      </c>
      <c r="T40" s="49">
        <f t="shared" si="18"/>
        <v>4.6799514868047876E-4</v>
      </c>
      <c r="U40" s="49">
        <f t="shared" si="18"/>
        <v>2.5375870537145475E-4</v>
      </c>
    </row>
    <row r="41" spans="1:21" x14ac:dyDescent="0.2">
      <c r="A41" s="105"/>
      <c r="B41" s="35" t="s">
        <v>797</v>
      </c>
      <c r="C41" s="49">
        <f t="shared" ref="C41:U41" si="19">IFERROR(C21/C$26*100,"--")</f>
        <v>0</v>
      </c>
      <c r="D41" s="49">
        <f t="shared" si="19"/>
        <v>0</v>
      </c>
      <c r="E41" s="49">
        <f t="shared" si="19"/>
        <v>0</v>
      </c>
      <c r="F41" s="49">
        <f t="shared" si="19"/>
        <v>0</v>
      </c>
      <c r="G41" s="49">
        <f t="shared" si="19"/>
        <v>0</v>
      </c>
      <c r="H41" s="49">
        <f t="shared" si="19"/>
        <v>4.036612341629715E-6</v>
      </c>
      <c r="I41" s="49">
        <f t="shared" si="19"/>
        <v>0</v>
      </c>
      <c r="J41" s="49">
        <f t="shared" si="19"/>
        <v>0</v>
      </c>
      <c r="K41" s="49">
        <f t="shared" si="19"/>
        <v>0</v>
      </c>
      <c r="L41" s="49">
        <f t="shared" si="19"/>
        <v>1.6868330713734947E-7</v>
      </c>
      <c r="M41" s="49">
        <f t="shared" si="19"/>
        <v>0</v>
      </c>
      <c r="N41" s="49">
        <f t="shared" si="19"/>
        <v>0</v>
      </c>
      <c r="O41" s="118" t="str">
        <f t="shared" si="19"/>
        <v>--</v>
      </c>
      <c r="P41" s="49">
        <f t="shared" si="19"/>
        <v>0</v>
      </c>
      <c r="Q41" s="49">
        <f t="shared" si="19"/>
        <v>0</v>
      </c>
      <c r="R41" s="49">
        <f t="shared" si="19"/>
        <v>1.2959585792563837E-5</v>
      </c>
      <c r="S41" s="49">
        <f t="shared" si="19"/>
        <v>0</v>
      </c>
      <c r="T41" s="49">
        <f t="shared" si="19"/>
        <v>0</v>
      </c>
      <c r="U41" s="49">
        <f t="shared" si="19"/>
        <v>1.4647346102209484E-6</v>
      </c>
    </row>
    <row r="42" spans="1:21" x14ac:dyDescent="0.2">
      <c r="A42" s="105"/>
      <c r="B42" s="35" t="s">
        <v>798</v>
      </c>
      <c r="C42" s="49">
        <f t="shared" ref="C42:U42" si="20">IFERROR(C22/C$26*100,"--")</f>
        <v>0</v>
      </c>
      <c r="D42" s="49">
        <f t="shared" si="20"/>
        <v>0</v>
      </c>
      <c r="E42" s="49">
        <f t="shared" si="20"/>
        <v>0</v>
      </c>
      <c r="F42" s="49">
        <f t="shared" si="20"/>
        <v>5.5991437788661643E-4</v>
      </c>
      <c r="G42" s="49">
        <f t="shared" si="20"/>
        <v>0</v>
      </c>
      <c r="H42" s="49">
        <f t="shared" si="20"/>
        <v>0</v>
      </c>
      <c r="I42" s="49">
        <f t="shared" si="20"/>
        <v>2.0370072200711616E-5</v>
      </c>
      <c r="J42" s="49">
        <f t="shared" si="20"/>
        <v>2.0933662112809702E-6</v>
      </c>
      <c r="K42" s="49">
        <f t="shared" si="20"/>
        <v>1.3786141292135174E-6</v>
      </c>
      <c r="L42" s="49">
        <f t="shared" si="20"/>
        <v>1.8654389259895112E-7</v>
      </c>
      <c r="M42" s="49">
        <f t="shared" si="20"/>
        <v>5.3222934300923519E-6</v>
      </c>
      <c r="N42" s="49">
        <f t="shared" si="20"/>
        <v>7.6485831484268276E-5</v>
      </c>
      <c r="O42" s="118" t="str">
        <f t="shared" si="20"/>
        <v>--</v>
      </c>
      <c r="P42" s="49">
        <f t="shared" si="20"/>
        <v>4.9956565597352872E-6</v>
      </c>
      <c r="Q42" s="49">
        <f t="shared" si="20"/>
        <v>2.6908902110324974E-6</v>
      </c>
      <c r="R42" s="49">
        <f t="shared" si="20"/>
        <v>2.0023272114664564E-6</v>
      </c>
      <c r="S42" s="49">
        <f t="shared" si="20"/>
        <v>4.9496693469246665E-8</v>
      </c>
      <c r="T42" s="49">
        <f t="shared" si="20"/>
        <v>1.7386230149920175E-5</v>
      </c>
      <c r="U42" s="49">
        <f t="shared" si="20"/>
        <v>1.974068450341253E-5</v>
      </c>
    </row>
    <row r="43" spans="1:21" x14ac:dyDescent="0.2">
      <c r="A43" s="105"/>
      <c r="B43" s="35" t="s">
        <v>799</v>
      </c>
      <c r="C43" s="49">
        <f t="shared" ref="C43:U43" si="21">IFERROR(C23/C$26*100,"--")</f>
        <v>3.8677094217255898E-4</v>
      </c>
      <c r="D43" s="49">
        <f t="shared" si="21"/>
        <v>1.1089133093552903E-2</v>
      </c>
      <c r="E43" s="49">
        <f t="shared" si="21"/>
        <v>4.357665106924645E-2</v>
      </c>
      <c r="F43" s="49">
        <f t="shared" si="21"/>
        <v>9.168021734486545E-2</v>
      </c>
      <c r="G43" s="49">
        <f t="shared" si="21"/>
        <v>3.2918865056994387E-2</v>
      </c>
      <c r="H43" s="49">
        <f t="shared" si="21"/>
        <v>7.4659016870680193E-3</v>
      </c>
      <c r="I43" s="49">
        <f t="shared" si="21"/>
        <v>1.2026174207503904E-2</v>
      </c>
      <c r="J43" s="49">
        <f t="shared" si="21"/>
        <v>1.7294139356030556E-2</v>
      </c>
      <c r="K43" s="49">
        <f t="shared" si="21"/>
        <v>1.860109791808482E-2</v>
      </c>
      <c r="L43" s="49">
        <f t="shared" si="21"/>
        <v>5.3536390497732648E-3</v>
      </c>
      <c r="M43" s="49">
        <f t="shared" si="21"/>
        <v>5.2458329426121834E-3</v>
      </c>
      <c r="N43" s="49">
        <f t="shared" si="21"/>
        <v>3.7529784690207789E-3</v>
      </c>
      <c r="O43" s="118" t="str">
        <f t="shared" si="21"/>
        <v>--</v>
      </c>
      <c r="P43" s="49">
        <f t="shared" si="21"/>
        <v>4.8263651102569477E-3</v>
      </c>
      <c r="Q43" s="49">
        <f t="shared" si="21"/>
        <v>3.2553298568763822E-2</v>
      </c>
      <c r="R43" s="49">
        <f t="shared" si="21"/>
        <v>1.7164461543600937E-2</v>
      </c>
      <c r="S43" s="49">
        <f t="shared" si="21"/>
        <v>2.6223489619131078E-3</v>
      </c>
      <c r="T43" s="49">
        <f t="shared" si="21"/>
        <v>1.8610614921839993E-3</v>
      </c>
      <c r="U43" s="49">
        <f t="shared" si="21"/>
        <v>1.2253848996170038E-2</v>
      </c>
    </row>
    <row r="44" spans="1:21" x14ac:dyDescent="0.2">
      <c r="A44" s="74"/>
      <c r="B44" s="35" t="s">
        <v>79</v>
      </c>
      <c r="C44" s="49">
        <f t="shared" ref="C44:U44" si="22">IFERROR(C24/C$26*100,"--")</f>
        <v>62.142992706946728</v>
      </c>
      <c r="D44" s="49">
        <f t="shared" si="22"/>
        <v>57.692707664782148</v>
      </c>
      <c r="E44" s="49">
        <f t="shared" si="22"/>
        <v>60.425845016815515</v>
      </c>
      <c r="F44" s="49">
        <f t="shared" si="22"/>
        <v>61.489708287215159</v>
      </c>
      <c r="G44" s="49">
        <f t="shared" si="22"/>
        <v>69.82960677821184</v>
      </c>
      <c r="H44" s="49">
        <f t="shared" si="22"/>
        <v>71.858466001862482</v>
      </c>
      <c r="I44" s="49">
        <f t="shared" si="22"/>
        <v>74.624108387614314</v>
      </c>
      <c r="J44" s="49">
        <f t="shared" si="22"/>
        <v>77.848483886729113</v>
      </c>
      <c r="K44" s="49">
        <f t="shared" si="22"/>
        <v>77.989537114676693</v>
      </c>
      <c r="L44" s="49">
        <f t="shared" si="22"/>
        <v>77.809862268899664</v>
      </c>
      <c r="M44" s="49">
        <f t="shared" si="22"/>
        <v>77.178990707372179</v>
      </c>
      <c r="N44" s="49">
        <f t="shared" si="22"/>
        <v>76.995040009437034</v>
      </c>
      <c r="O44" s="118">
        <f t="shared" si="22"/>
        <v>60.551056067254251</v>
      </c>
      <c r="P44" s="49">
        <f t="shared" si="22"/>
        <v>80.448715237305692</v>
      </c>
      <c r="Q44" s="49">
        <f t="shared" si="22"/>
        <v>79.305358097418249</v>
      </c>
      <c r="R44" s="49">
        <f t="shared" si="22"/>
        <v>77.217219629144537</v>
      </c>
      <c r="S44" s="49">
        <f t="shared" si="22"/>
        <v>74.495702887677695</v>
      </c>
      <c r="T44" s="49">
        <f t="shared" si="22"/>
        <v>74.737819097939209</v>
      </c>
      <c r="U44" s="49">
        <f t="shared" si="22"/>
        <v>76.337137984255705</v>
      </c>
    </row>
    <row r="45" spans="1:21" x14ac:dyDescent="0.2">
      <c r="A45" s="74"/>
      <c r="B45" s="35" t="s">
        <v>80</v>
      </c>
      <c r="C45" s="49">
        <f t="shared" ref="C45:U45" si="23">IFERROR(C25/C$26*100,"--")</f>
        <v>37.857007293053272</v>
      </c>
      <c r="D45" s="49">
        <f t="shared" si="23"/>
        <v>42.307292335217852</v>
      </c>
      <c r="E45" s="49">
        <f t="shared" si="23"/>
        <v>39.574154983184485</v>
      </c>
      <c r="F45" s="49">
        <f t="shared" si="23"/>
        <v>38.510291712784841</v>
      </c>
      <c r="G45" s="49">
        <f t="shared" si="23"/>
        <v>30.170393221788167</v>
      </c>
      <c r="H45" s="49">
        <f t="shared" si="23"/>
        <v>28.141533998137515</v>
      </c>
      <c r="I45" s="49">
        <f t="shared" si="23"/>
        <v>25.375891612385686</v>
      </c>
      <c r="J45" s="49">
        <f t="shared" si="23"/>
        <v>22.15151611327089</v>
      </c>
      <c r="K45" s="49">
        <f t="shared" si="23"/>
        <v>22.0104628853233</v>
      </c>
      <c r="L45" s="49">
        <f t="shared" si="23"/>
        <v>22.190137731100339</v>
      </c>
      <c r="M45" s="49">
        <f t="shared" si="23"/>
        <v>22.821009292627831</v>
      </c>
      <c r="N45" s="49">
        <f t="shared" si="23"/>
        <v>23.004959990562963</v>
      </c>
      <c r="O45" s="118">
        <f t="shared" si="23"/>
        <v>39.448943932745742</v>
      </c>
      <c r="P45" s="49">
        <f t="shared" si="23"/>
        <v>19.551284762694312</v>
      </c>
      <c r="Q45" s="49">
        <f t="shared" si="23"/>
        <v>20.694641902581743</v>
      </c>
      <c r="R45" s="49">
        <f t="shared" si="23"/>
        <v>22.782780370855455</v>
      </c>
      <c r="S45" s="49">
        <f t="shared" si="23"/>
        <v>25.504297112322298</v>
      </c>
      <c r="T45" s="49">
        <f t="shared" si="23"/>
        <v>25.262180902060788</v>
      </c>
      <c r="U45" s="49">
        <f t="shared" si="23"/>
        <v>23.662862015744292</v>
      </c>
    </row>
    <row r="46" spans="1:21" x14ac:dyDescent="0.2">
      <c r="A46" s="74"/>
      <c r="B46" s="35" t="s">
        <v>81</v>
      </c>
      <c r="C46" s="49">
        <f t="shared" ref="C46:U46" si="24">IFERROR(C26/C$26*100,"--")</f>
        <v>100</v>
      </c>
      <c r="D46" s="49">
        <f t="shared" si="24"/>
        <v>100</v>
      </c>
      <c r="E46" s="49">
        <f t="shared" si="24"/>
        <v>100</v>
      </c>
      <c r="F46" s="49">
        <f t="shared" si="24"/>
        <v>100</v>
      </c>
      <c r="G46" s="49">
        <f t="shared" si="24"/>
        <v>100</v>
      </c>
      <c r="H46" s="49">
        <f t="shared" si="24"/>
        <v>100</v>
      </c>
      <c r="I46" s="49">
        <f t="shared" si="24"/>
        <v>100</v>
      </c>
      <c r="J46" s="49">
        <f t="shared" si="24"/>
        <v>100</v>
      </c>
      <c r="K46" s="49">
        <f t="shared" si="24"/>
        <v>100</v>
      </c>
      <c r="L46" s="49">
        <f t="shared" si="24"/>
        <v>100</v>
      </c>
      <c r="M46" s="49">
        <f t="shared" si="24"/>
        <v>100</v>
      </c>
      <c r="N46" s="49">
        <f t="shared" si="24"/>
        <v>100</v>
      </c>
      <c r="O46" s="118">
        <f t="shared" si="24"/>
        <v>100</v>
      </c>
      <c r="P46" s="49">
        <f t="shared" si="24"/>
        <v>100</v>
      </c>
      <c r="Q46" s="49">
        <f t="shared" si="24"/>
        <v>100</v>
      </c>
      <c r="R46" s="49">
        <f t="shared" si="24"/>
        <v>100</v>
      </c>
      <c r="S46" s="49">
        <f t="shared" si="24"/>
        <v>100</v>
      </c>
      <c r="T46" s="49">
        <f t="shared" si="24"/>
        <v>100</v>
      </c>
      <c r="U46" s="49">
        <f t="shared" si="24"/>
        <v>100</v>
      </c>
    </row>
    <row r="47" spans="1:21" x14ac:dyDescent="0.2">
      <c r="A47" s="74"/>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74"/>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A49" s="74"/>
      <c r="B49" s="35" t="s">
        <v>30</v>
      </c>
      <c r="C49" s="50" t="s">
        <v>28</v>
      </c>
      <c r="D49" s="120">
        <f>IFERROR(IF(C9=0,"--",(D9/C9)*100-100),"--")</f>
        <v>6064.5686530564699</v>
      </c>
      <c r="E49" s="120">
        <f>IFERROR(IF(D9=0,"--",(E9/D9)*100-100),"--")</f>
        <v>65.266127092616586</v>
      </c>
      <c r="F49" s="120">
        <f t="shared" ref="F49:N49" si="25">IFERROR(IF(E9=0,"--",(F9/E9)*100-100),"--")</f>
        <v>87.97094304738448</v>
      </c>
      <c r="G49" s="120">
        <f t="shared" si="25"/>
        <v>146.49695811425198</v>
      </c>
      <c r="H49" s="120">
        <f t="shared" si="25"/>
        <v>24.881250355344747</v>
      </c>
      <c r="I49" s="120">
        <f t="shared" si="25"/>
        <v>24.776596960694548</v>
      </c>
      <c r="J49" s="120">
        <f t="shared" si="25"/>
        <v>38.986644389588434</v>
      </c>
      <c r="K49" s="120">
        <f t="shared" si="25"/>
        <v>-11.530684864059481</v>
      </c>
      <c r="L49" s="120">
        <f t="shared" si="25"/>
        <v>93.112463049679917</v>
      </c>
      <c r="M49" s="120">
        <f t="shared" si="25"/>
        <v>35.591602785455223</v>
      </c>
      <c r="N49" s="120">
        <f t="shared" si="25"/>
        <v>6.0989842886608017</v>
      </c>
      <c r="O49" s="120">
        <f t="shared" ref="O49" si="26">IFERROR(IF(N9=0,"--",(O9/N9)*100-100),"--")</f>
        <v>-100</v>
      </c>
      <c r="P49" s="120">
        <f t="shared" ref="P49:P54" si="27">IF(N9=0,"--",(P9/N9)*100-100)</f>
        <v>20.039267302964234</v>
      </c>
      <c r="Q49" s="120">
        <f t="shared" ref="Q49:T54" si="28">IF(P9=0,"--",(Q9/P9)*100-100)</f>
        <v>-1.8770001295120124</v>
      </c>
      <c r="R49" s="120">
        <f t="shared" si="28"/>
        <v>-8.9921914866210102</v>
      </c>
      <c r="S49" s="120">
        <f t="shared" si="28"/>
        <v>-12.463262709807239</v>
      </c>
      <c r="T49" s="120">
        <f t="shared" si="28"/>
        <v>-7.1063884751634561</v>
      </c>
      <c r="U49" s="39">
        <f>IFERROR(POWER(T9/C9,1/21)*100-100,"--")</f>
        <v>44.235070193970472</v>
      </c>
    </row>
    <row r="50" spans="1:21" x14ac:dyDescent="0.2">
      <c r="A50" s="74"/>
      <c r="B50" s="35" t="s">
        <v>33</v>
      </c>
      <c r="C50" s="50" t="s">
        <v>28</v>
      </c>
      <c r="D50" s="120">
        <f t="shared" ref="D50:E50" si="29">IFERROR(IF(C10=0,"--",(D10/C10)*100-100),"--")</f>
        <v>2224.8375890878492</v>
      </c>
      <c r="E50" s="120">
        <f t="shared" si="29"/>
        <v>23.738679685493921</v>
      </c>
      <c r="F50" s="120">
        <f t="shared" ref="F50:N50" si="30">IFERROR(IF(E10=0,"--",(F10/E10)*100-100),"--")</f>
        <v>17.360107806740245</v>
      </c>
      <c r="G50" s="120">
        <f t="shared" si="30"/>
        <v>157.60790006510115</v>
      </c>
      <c r="H50" s="120">
        <f t="shared" si="30"/>
        <v>41.784167671564688</v>
      </c>
      <c r="I50" s="120">
        <f t="shared" si="30"/>
        <v>30.066287030009562</v>
      </c>
      <c r="J50" s="120">
        <f t="shared" si="30"/>
        <v>46.670988253040065</v>
      </c>
      <c r="K50" s="120">
        <f t="shared" si="30"/>
        <v>21.863292191081712</v>
      </c>
      <c r="L50" s="120">
        <f t="shared" si="30"/>
        <v>90.768391292280057</v>
      </c>
      <c r="M50" s="120">
        <f t="shared" si="30"/>
        <v>13.893798148399483</v>
      </c>
      <c r="N50" s="120">
        <f t="shared" si="30"/>
        <v>7.9645118053090442</v>
      </c>
      <c r="O50" s="120">
        <f t="shared" ref="O50" si="31">IFERROR(IF(N10=0,"--",(O10/N10)*100-100),"--")</f>
        <v>-79.574734213980804</v>
      </c>
      <c r="P50" s="120">
        <f t="shared" si="27"/>
        <v>0.34043222490825542</v>
      </c>
      <c r="Q50" s="120">
        <f t="shared" si="28"/>
        <v>-31.804701589516696</v>
      </c>
      <c r="R50" s="120">
        <f t="shared" si="28"/>
        <v>-8.0527424612602942</v>
      </c>
      <c r="S50" s="120">
        <f t="shared" si="28"/>
        <v>-5.4583018810909607</v>
      </c>
      <c r="T50" s="120">
        <f t="shared" si="28"/>
        <v>5.8357571031616402</v>
      </c>
      <c r="U50" s="39">
        <f t="shared" ref="U50:U66" si="32">IFERROR(POWER(T10/C10,1/21)*100-100,"--")</f>
        <v>33.377000871230592</v>
      </c>
    </row>
    <row r="51" spans="1:21" x14ac:dyDescent="0.2">
      <c r="A51" s="74"/>
      <c r="B51" s="35" t="s">
        <v>29</v>
      </c>
      <c r="C51" s="50" t="s">
        <v>28</v>
      </c>
      <c r="D51" s="120">
        <f t="shared" ref="D51:E51" si="33">IFERROR(IF(C11=0,"--",(D11/C11)*100-100),"--")</f>
        <v>91.526179429040667</v>
      </c>
      <c r="E51" s="120">
        <f t="shared" si="33"/>
        <v>7.0281208121891723</v>
      </c>
      <c r="F51" s="120">
        <f t="shared" ref="F51:N51" si="34">IFERROR(IF(E11=0,"--",(F11/E11)*100-100),"--")</f>
        <v>34.321657893537747</v>
      </c>
      <c r="G51" s="120">
        <f t="shared" si="34"/>
        <v>76.998375315631819</v>
      </c>
      <c r="H51" s="120">
        <f t="shared" si="34"/>
        <v>4.7194090256160024</v>
      </c>
      <c r="I51" s="120">
        <f t="shared" si="34"/>
        <v>3.4351177241632769</v>
      </c>
      <c r="J51" s="120">
        <f t="shared" si="34"/>
        <v>101.51894865472175</v>
      </c>
      <c r="K51" s="120">
        <f t="shared" si="34"/>
        <v>-47.337367667361775</v>
      </c>
      <c r="L51" s="120">
        <f t="shared" si="34"/>
        <v>87.852192433378946</v>
      </c>
      <c r="M51" s="120">
        <f t="shared" si="34"/>
        <v>44.812231953163717</v>
      </c>
      <c r="N51" s="120">
        <f t="shared" si="34"/>
        <v>1.9810789574849395</v>
      </c>
      <c r="O51" s="120">
        <f t="shared" ref="O51" si="35">IFERROR(IF(N11=0,"--",(O11/N11)*100-100),"--")</f>
        <v>-55.441575179765898</v>
      </c>
      <c r="P51" s="120">
        <f t="shared" si="27"/>
        <v>-0.59933004261357326</v>
      </c>
      <c r="Q51" s="120">
        <f t="shared" si="28"/>
        <v>-3.3793399133520694</v>
      </c>
      <c r="R51" s="120">
        <f t="shared" si="28"/>
        <v>-3.9537587843731927</v>
      </c>
      <c r="S51" s="120">
        <f t="shared" si="28"/>
        <v>21.160902939708961</v>
      </c>
      <c r="T51" s="120">
        <f t="shared" si="28"/>
        <v>-4.5198961418423949</v>
      </c>
      <c r="U51" s="39">
        <f t="shared" si="32"/>
        <v>14.309279112754879</v>
      </c>
    </row>
    <row r="52" spans="1:21" x14ac:dyDescent="0.2">
      <c r="A52" s="74"/>
      <c r="B52" s="35" t="s">
        <v>31</v>
      </c>
      <c r="C52" s="50" t="s">
        <v>28</v>
      </c>
      <c r="D52" s="120">
        <f t="shared" ref="D52:E52" si="36">IFERROR(IF(C12=0,"--",(D12/C12)*100-100),"--")</f>
        <v>571.18646496534654</v>
      </c>
      <c r="E52" s="120">
        <f t="shared" si="36"/>
        <v>-10.892776984443614</v>
      </c>
      <c r="F52" s="120">
        <f t="shared" ref="F52:N52" si="37">IFERROR(IF(E12=0,"--",(F12/E12)*100-100),"--")</f>
        <v>98.314242170440906</v>
      </c>
      <c r="G52" s="120">
        <f t="shared" si="37"/>
        <v>95.356023261576695</v>
      </c>
      <c r="H52" s="120">
        <f t="shared" si="37"/>
        <v>18.769975830268379</v>
      </c>
      <c r="I52" s="120">
        <f t="shared" si="37"/>
        <v>30.204339652217897</v>
      </c>
      <c r="J52" s="120">
        <f t="shared" si="37"/>
        <v>68.243990519891128</v>
      </c>
      <c r="K52" s="120">
        <f t="shared" si="37"/>
        <v>-34.354859519161522</v>
      </c>
      <c r="L52" s="120">
        <f t="shared" si="37"/>
        <v>67.455157083274685</v>
      </c>
      <c r="M52" s="120">
        <f t="shared" si="37"/>
        <v>51.019007278901398</v>
      </c>
      <c r="N52" s="120">
        <f t="shared" si="37"/>
        <v>-14.912669985449298</v>
      </c>
      <c r="O52" s="120">
        <f t="shared" ref="O52" si="38">IFERROR(IF(N12=0,"--",(O12/N12)*100-100),"--")</f>
        <v>-53.737444918468597</v>
      </c>
      <c r="P52" s="120">
        <f t="shared" si="27"/>
        <v>-5.2122184246942425</v>
      </c>
      <c r="Q52" s="120">
        <f t="shared" si="28"/>
        <v>28.785874729242664</v>
      </c>
      <c r="R52" s="120">
        <f t="shared" si="28"/>
        <v>17.300858450556049</v>
      </c>
      <c r="S52" s="120">
        <f t="shared" si="28"/>
        <v>17.809626990473305</v>
      </c>
      <c r="T52" s="120">
        <f t="shared" si="28"/>
        <v>-17.91035351880403</v>
      </c>
      <c r="U52" s="39">
        <f t="shared" si="32"/>
        <v>25.501084622529731</v>
      </c>
    </row>
    <row r="53" spans="1:21" x14ac:dyDescent="0.2">
      <c r="A53" s="74"/>
      <c r="B53" s="35" t="s">
        <v>173</v>
      </c>
      <c r="C53" s="50" t="s">
        <v>28</v>
      </c>
      <c r="D53" s="120">
        <f t="shared" ref="D53:E53" si="39">IFERROR(IF(C13=0,"--",(D13/C13)*100-100),"--")</f>
        <v>59368.719093640502</v>
      </c>
      <c r="E53" s="120">
        <f t="shared" si="39"/>
        <v>2.3442091011081487</v>
      </c>
      <c r="F53" s="120">
        <f t="shared" ref="F53:N53" si="40">IFERROR(IF(E13=0,"--",(F13/E13)*100-100),"--")</f>
        <v>36.784587059301771</v>
      </c>
      <c r="G53" s="120">
        <f t="shared" si="40"/>
        <v>206.82076467361577</v>
      </c>
      <c r="H53" s="120">
        <f t="shared" si="40"/>
        <v>48.85772417993735</v>
      </c>
      <c r="I53" s="120">
        <f t="shared" si="40"/>
        <v>12.39395800732008</v>
      </c>
      <c r="J53" s="120">
        <f t="shared" si="40"/>
        <v>9.8545157265972563</v>
      </c>
      <c r="K53" s="120">
        <f t="shared" si="40"/>
        <v>2.6696315809491722</v>
      </c>
      <c r="L53" s="120">
        <f t="shared" si="40"/>
        <v>95.179523342144648</v>
      </c>
      <c r="M53" s="120">
        <f t="shared" si="40"/>
        <v>26.686013309448796</v>
      </c>
      <c r="N53" s="120">
        <f t="shared" si="40"/>
        <v>14.125654599346532</v>
      </c>
      <c r="O53" s="120">
        <f t="shared" ref="O53" si="41">IFERROR(IF(N13=0,"--",(O13/N13)*100-100),"--")</f>
        <v>-56.710473784649203</v>
      </c>
      <c r="P53" s="120">
        <f t="shared" si="27"/>
        <v>35.85728630178005</v>
      </c>
      <c r="Q53" s="120">
        <f t="shared" si="28"/>
        <v>-27.327875631254813</v>
      </c>
      <c r="R53" s="120">
        <f t="shared" si="28"/>
        <v>16.246087855649122</v>
      </c>
      <c r="S53" s="120">
        <f t="shared" si="28"/>
        <v>-15.485034777539084</v>
      </c>
      <c r="T53" s="120">
        <f t="shared" si="28"/>
        <v>-7.6796220648116247</v>
      </c>
      <c r="U53" s="39">
        <f t="shared" si="32"/>
        <v>56.51464447677813</v>
      </c>
    </row>
    <row r="54" spans="1:21" x14ac:dyDescent="0.2">
      <c r="A54" s="74"/>
      <c r="B54" s="35" t="s">
        <v>34</v>
      </c>
      <c r="C54" s="50" t="s">
        <v>28</v>
      </c>
      <c r="D54" s="120">
        <f t="shared" ref="D54:E54" si="42">IFERROR(IF(C14=0,"--",(D14/C14)*100-100),"--")</f>
        <v>878.86258182195775</v>
      </c>
      <c r="E54" s="120">
        <f t="shared" si="42"/>
        <v>20.482405064282034</v>
      </c>
      <c r="F54" s="120">
        <f t="shared" ref="F54:N54" si="43">IFERROR(IF(E14=0,"--",(F14/E14)*100-100),"--")</f>
        <v>-9.452157128983913</v>
      </c>
      <c r="G54" s="120">
        <f t="shared" si="43"/>
        <v>-1.7677008883787408</v>
      </c>
      <c r="H54" s="120">
        <f t="shared" si="43"/>
        <v>12.940297586203542</v>
      </c>
      <c r="I54" s="120">
        <f t="shared" si="43"/>
        <v>7.9946534713062363</v>
      </c>
      <c r="J54" s="120">
        <f t="shared" si="43"/>
        <v>7.4769120795648689</v>
      </c>
      <c r="K54" s="120">
        <f t="shared" si="43"/>
        <v>-13.429149628374205</v>
      </c>
      <c r="L54" s="120">
        <f t="shared" si="43"/>
        <v>48.699880020403697</v>
      </c>
      <c r="M54" s="120">
        <f t="shared" si="43"/>
        <v>20.373807042022804</v>
      </c>
      <c r="N54" s="120">
        <f t="shared" si="43"/>
        <v>-8.3620803556416092</v>
      </c>
      <c r="O54" s="120">
        <f t="shared" ref="O54" si="44">IFERROR(IF(N14=0,"--",(O14/N14)*100-100),"--")</f>
        <v>-55.521590435364502</v>
      </c>
      <c r="P54" s="120">
        <f t="shared" si="27"/>
        <v>0.58647109911780149</v>
      </c>
      <c r="Q54" s="120">
        <f t="shared" si="28"/>
        <v>49.43925090357061</v>
      </c>
      <c r="R54" s="120">
        <f t="shared" si="28"/>
        <v>-30.804384853839068</v>
      </c>
      <c r="S54" s="120">
        <f t="shared" si="28"/>
        <v>34.776151346472346</v>
      </c>
      <c r="T54" s="120">
        <f t="shared" si="28"/>
        <v>-10.770535740212011</v>
      </c>
      <c r="U54" s="39">
        <f t="shared" si="32"/>
        <v>16.436063753551181</v>
      </c>
    </row>
    <row r="55" spans="1:21" x14ac:dyDescent="0.2">
      <c r="A55" s="74"/>
      <c r="B55" s="35" t="s">
        <v>44</v>
      </c>
      <c r="C55" s="50" t="s">
        <v>28</v>
      </c>
      <c r="D55" s="120">
        <f t="shared" ref="D55:E55" si="45">IFERROR(IF(C15=0,"--",(D15/C15)*100-100),"--")</f>
        <v>1599502.6788409296</v>
      </c>
      <c r="E55" s="120">
        <f t="shared" si="45"/>
        <v>51.522140503621813</v>
      </c>
      <c r="F55" s="120">
        <f t="shared" ref="F55:N55" si="46">IFERROR(IF(E15=0,"--",(F15/E15)*100-100),"--")</f>
        <v>24.848879021534913</v>
      </c>
      <c r="G55" s="120">
        <f t="shared" si="46"/>
        <v>-0.19875306539442761</v>
      </c>
      <c r="H55" s="120">
        <f t="shared" si="46"/>
        <v>3.6167001059735497</v>
      </c>
      <c r="I55" s="120">
        <f t="shared" si="46"/>
        <v>10.140899266447505</v>
      </c>
      <c r="J55" s="120">
        <f t="shared" si="46"/>
        <v>-2.2624862665719547</v>
      </c>
      <c r="K55" s="120">
        <f t="shared" si="46"/>
        <v>-20.129318945512679</v>
      </c>
      <c r="L55" s="120">
        <f t="shared" si="46"/>
        <v>70.006455606743657</v>
      </c>
      <c r="M55" s="120">
        <f t="shared" si="46"/>
        <v>22.990863125215853</v>
      </c>
      <c r="N55" s="120">
        <f t="shared" si="46"/>
        <v>3.4483864269004414</v>
      </c>
      <c r="O55" s="120">
        <f t="shared" ref="O55" si="47">IFERROR(IF(N15=0,"--",(O15/N15)*100-100),"--")</f>
        <v>-82.393446774421818</v>
      </c>
      <c r="P55" s="120">
        <f t="shared" ref="P55:P63" si="48">IF(N15=0,"--",(P15/N15)*100-100)</f>
        <v>-17.91499523439299</v>
      </c>
      <c r="Q55" s="120">
        <f t="shared" ref="Q55:Q63" si="49">IF(P15=0,"--",(Q15/P15)*100-100)</f>
        <v>-21.741629679080887</v>
      </c>
      <c r="R55" s="120">
        <f t="shared" ref="R55:R63" si="50">IF(Q15=0,"--",(R15/Q15)*100-100)</f>
        <v>126.85898697736823</v>
      </c>
      <c r="S55" s="120">
        <f t="shared" ref="S55:S63" si="51">IF(R15=0,"--",(S15/R15)*100-100)</f>
        <v>-48.061563515595573</v>
      </c>
      <c r="T55" s="120">
        <f t="shared" ref="T55:T63" si="52">IF(S15=0,"--",(T15/S15)*100-100)</f>
        <v>-12.67262039727207</v>
      </c>
      <c r="U55" s="39">
        <f t="shared" si="32"/>
        <v>65.324612532330121</v>
      </c>
    </row>
    <row r="56" spans="1:21" x14ac:dyDescent="0.2">
      <c r="A56" s="105"/>
      <c r="B56" s="35" t="s">
        <v>792</v>
      </c>
      <c r="C56" s="50" t="s">
        <v>28</v>
      </c>
      <c r="D56" s="120">
        <f t="shared" ref="D56:E56" si="53">IFERROR(IF(C16=0,"--",(D16/C16)*100-100),"--")</f>
        <v>6900.0372489684478</v>
      </c>
      <c r="E56" s="120">
        <f t="shared" si="53"/>
        <v>49.600913116371316</v>
      </c>
      <c r="F56" s="120">
        <f t="shared" ref="F56:N56" si="54">IFERROR(IF(E16=0,"--",(F16/E16)*100-100),"--")</f>
        <v>25.720206654133165</v>
      </c>
      <c r="G56" s="120">
        <f t="shared" si="54"/>
        <v>-1.4266606752338902</v>
      </c>
      <c r="H56" s="120">
        <f t="shared" si="54"/>
        <v>3.5913252828199518</v>
      </c>
      <c r="I56" s="120">
        <f t="shared" si="54"/>
        <v>13.288851570459158</v>
      </c>
      <c r="J56" s="120">
        <f t="shared" si="54"/>
        <v>-13.655706747513804</v>
      </c>
      <c r="K56" s="120">
        <f t="shared" si="54"/>
        <v>-8.9223682345485003</v>
      </c>
      <c r="L56" s="120">
        <f t="shared" si="54"/>
        <v>-17.558068556129697</v>
      </c>
      <c r="M56" s="120">
        <f t="shared" si="54"/>
        <v>24.010599463834794</v>
      </c>
      <c r="N56" s="120">
        <f t="shared" si="54"/>
        <v>1.8703549115252258</v>
      </c>
      <c r="O56" s="120" t="str">
        <f t="shared" ref="O56" si="55">IFERROR(IF(N16=0,"--",(O16/N16)*100-100),"--")</f>
        <v>--</v>
      </c>
      <c r="P56" s="120">
        <f t="shared" si="48"/>
        <v>-15.653144452870265</v>
      </c>
      <c r="Q56" s="120">
        <f t="shared" si="49"/>
        <v>-11.677835365821593</v>
      </c>
      <c r="R56" s="120">
        <f t="shared" si="50"/>
        <v>99.901194139222099</v>
      </c>
      <c r="S56" s="120">
        <f t="shared" si="51"/>
        <v>-49.672902078216566</v>
      </c>
      <c r="T56" s="120">
        <f t="shared" si="52"/>
        <v>-12.986065448146135</v>
      </c>
      <c r="U56" s="39">
        <f t="shared" si="32"/>
        <v>23.301756763037162</v>
      </c>
    </row>
    <row r="57" spans="1:21" x14ac:dyDescent="0.2">
      <c r="A57" s="105"/>
      <c r="B57" s="35" t="s">
        <v>793</v>
      </c>
      <c r="C57" s="50" t="s">
        <v>28</v>
      </c>
      <c r="D57" s="120">
        <f t="shared" ref="D57:E57" si="56">IFERROR(IF(C17=0,"--",(D17/C17)*100-100),"--")</f>
        <v>16952.220520673814</v>
      </c>
      <c r="E57" s="120">
        <f t="shared" si="56"/>
        <v>358.1645726875675</v>
      </c>
      <c r="F57" s="120">
        <f t="shared" ref="F57:N57" si="57">IFERROR(IF(E17=0,"--",(F17/E17)*100-100),"--")</f>
        <v>183.62450486356698</v>
      </c>
      <c r="G57" s="120">
        <f t="shared" si="57"/>
        <v>-37.256187270475763</v>
      </c>
      <c r="H57" s="120">
        <f t="shared" si="57"/>
        <v>-73.364158373418917</v>
      </c>
      <c r="I57" s="120">
        <f t="shared" si="57"/>
        <v>84.748662069630939</v>
      </c>
      <c r="J57" s="120">
        <f t="shared" si="57"/>
        <v>105.30731561007437</v>
      </c>
      <c r="K57" s="120">
        <f t="shared" si="57"/>
        <v>-9.6000623610753451</v>
      </c>
      <c r="L57" s="120">
        <f t="shared" si="57"/>
        <v>-46.694237301762783</v>
      </c>
      <c r="M57" s="120">
        <f t="shared" si="57"/>
        <v>29.003078791032465</v>
      </c>
      <c r="N57" s="120">
        <f t="shared" si="57"/>
        <v>-30.834527609033245</v>
      </c>
      <c r="O57" s="120" t="str">
        <f t="shared" ref="O57" si="58">IFERROR(IF(N17=0,"--",(O17/N17)*100-100),"--")</f>
        <v>--</v>
      </c>
      <c r="P57" s="120">
        <f t="shared" si="48"/>
        <v>40.915134160174063</v>
      </c>
      <c r="Q57" s="120">
        <f t="shared" si="49"/>
        <v>590.20315549143015</v>
      </c>
      <c r="R57" s="120">
        <f t="shared" si="50"/>
        <v>-48.635118586753691</v>
      </c>
      <c r="S57" s="120">
        <f t="shared" si="51"/>
        <v>-86.568776367595916</v>
      </c>
      <c r="T57" s="120">
        <f t="shared" si="52"/>
        <v>-43.671197399588976</v>
      </c>
      <c r="U57" s="39">
        <f t="shared" si="32"/>
        <v>29.511115653058965</v>
      </c>
    </row>
    <row r="58" spans="1:21" x14ac:dyDescent="0.2">
      <c r="A58" s="105"/>
      <c r="B58" s="35" t="s">
        <v>794</v>
      </c>
      <c r="C58" s="50" t="s">
        <v>28</v>
      </c>
      <c r="D58" s="120" t="str">
        <f t="shared" ref="D58:E58" si="59">IFERROR(IF(C18=0,"--",(D18/C18)*100-100),"--")</f>
        <v>--</v>
      </c>
      <c r="E58" s="120" t="str">
        <f t="shared" si="59"/>
        <v>--</v>
      </c>
      <c r="F58" s="120" t="str">
        <f t="shared" ref="F58:N58" si="60">IFERROR(IF(E18=0,"--",(F18/E18)*100-100),"--")</f>
        <v>--</v>
      </c>
      <c r="G58" s="120" t="str">
        <f t="shared" si="60"/>
        <v>--</v>
      </c>
      <c r="H58" s="120">
        <f t="shared" si="60"/>
        <v>-84.995560816809714</v>
      </c>
      <c r="I58" s="120">
        <f t="shared" si="60"/>
        <v>791.71597633136093</v>
      </c>
      <c r="J58" s="120">
        <f t="shared" si="60"/>
        <v>4.0920150409201597</v>
      </c>
      <c r="K58" s="120">
        <f t="shared" si="60"/>
        <v>-35.911602209944746</v>
      </c>
      <c r="L58" s="120">
        <f t="shared" si="60"/>
        <v>-65.218832891246677</v>
      </c>
      <c r="M58" s="120">
        <f t="shared" si="60"/>
        <v>-47.664442326024783</v>
      </c>
      <c r="N58" s="120">
        <f t="shared" si="60"/>
        <v>238.25136612021856</v>
      </c>
      <c r="O58" s="120" t="str">
        <f t="shared" ref="O58" si="61">IFERROR(IF(N18=0,"--",(O18/N18)*100-100),"--")</f>
        <v>--</v>
      </c>
      <c r="P58" s="120">
        <f t="shared" si="48"/>
        <v>1187.9913839526116</v>
      </c>
      <c r="Q58" s="120">
        <f t="shared" si="49"/>
        <v>-65.32736850907267</v>
      </c>
      <c r="R58" s="120">
        <f t="shared" si="50"/>
        <v>17.171108163511391</v>
      </c>
      <c r="S58" s="120">
        <f t="shared" si="51"/>
        <v>8.5623134712359672</v>
      </c>
      <c r="T58" s="120">
        <f t="shared" si="52"/>
        <v>-42.373684709451133</v>
      </c>
      <c r="U58" s="39" t="str">
        <f t="shared" si="32"/>
        <v>--</v>
      </c>
    </row>
    <row r="59" spans="1:21" x14ac:dyDescent="0.2">
      <c r="A59" s="105"/>
      <c r="B59" s="35" t="s">
        <v>795</v>
      </c>
      <c r="C59" s="50" t="s">
        <v>28</v>
      </c>
      <c r="D59" s="120" t="str">
        <f t="shared" ref="D59:E59" si="62">IFERROR(IF(C19=0,"--",(D19/C19)*100-100),"--")</f>
        <v>--</v>
      </c>
      <c r="E59" s="120" t="str">
        <f t="shared" si="62"/>
        <v>--</v>
      </c>
      <c r="F59" s="120" t="str">
        <f t="shared" ref="F59:N59" si="63">IFERROR(IF(E19=0,"--",(F19/E19)*100-100),"--")</f>
        <v>--</v>
      </c>
      <c r="G59" s="120">
        <f t="shared" si="63"/>
        <v>-100</v>
      </c>
      <c r="H59" s="120" t="str">
        <f t="shared" si="63"/>
        <v>--</v>
      </c>
      <c r="I59" s="120" t="str">
        <f t="shared" si="63"/>
        <v>--</v>
      </c>
      <c r="J59" s="120">
        <f t="shared" si="63"/>
        <v>-100</v>
      </c>
      <c r="K59" s="120" t="str">
        <f t="shared" si="63"/>
        <v>--</v>
      </c>
      <c r="L59" s="120" t="str">
        <f t="shared" si="63"/>
        <v>--</v>
      </c>
      <c r="M59" s="120">
        <f t="shared" si="63"/>
        <v>-100</v>
      </c>
      <c r="N59" s="120" t="str">
        <f t="shared" si="63"/>
        <v>--</v>
      </c>
      <c r="O59" s="120" t="str">
        <f t="shared" ref="O59" si="64">IFERROR(IF(N19=0,"--",(O19/N19)*100-100),"--")</f>
        <v>--</v>
      </c>
      <c r="P59" s="120">
        <f t="shared" si="48"/>
        <v>-100</v>
      </c>
      <c r="Q59" s="120" t="str">
        <f t="shared" si="49"/>
        <v>--</v>
      </c>
      <c r="R59" s="120" t="str">
        <f t="shared" si="50"/>
        <v>--</v>
      </c>
      <c r="S59" s="120" t="str">
        <f t="shared" si="51"/>
        <v>--</v>
      </c>
      <c r="T59" s="120" t="str">
        <f t="shared" si="52"/>
        <v>--</v>
      </c>
      <c r="U59" s="39" t="str">
        <f t="shared" si="32"/>
        <v>--</v>
      </c>
    </row>
    <row r="60" spans="1:21" x14ac:dyDescent="0.2">
      <c r="A60" s="105"/>
      <c r="B60" s="35" t="s">
        <v>796</v>
      </c>
      <c r="C60" s="50" t="s">
        <v>28</v>
      </c>
      <c r="D60" s="120" t="str">
        <f t="shared" ref="D60:E60" si="65">IFERROR(IF(C20=0,"--",(D20/C20)*100-100),"--")</f>
        <v>--</v>
      </c>
      <c r="E60" s="120" t="str">
        <f t="shared" si="65"/>
        <v>--</v>
      </c>
      <c r="F60" s="120" t="str">
        <f t="shared" ref="F60:N60" si="66">IFERROR(IF(E20=0,"--",(F20/E20)*100-100),"--")</f>
        <v>--</v>
      </c>
      <c r="G60" s="120" t="str">
        <f t="shared" si="66"/>
        <v>--</v>
      </c>
      <c r="H60" s="120">
        <f t="shared" si="66"/>
        <v>86.716041601008527</v>
      </c>
      <c r="I60" s="120">
        <f t="shared" si="66"/>
        <v>128.7956789602498</v>
      </c>
      <c r="J60" s="120">
        <f t="shared" si="66"/>
        <v>-20.968277388417562</v>
      </c>
      <c r="K60" s="120">
        <f t="shared" si="66"/>
        <v>-36.360878392569603</v>
      </c>
      <c r="L60" s="120">
        <f t="shared" si="66"/>
        <v>62.214888155482214</v>
      </c>
      <c r="M60" s="120">
        <f t="shared" si="66"/>
        <v>117.84745456189526</v>
      </c>
      <c r="N60" s="120">
        <f t="shared" si="66"/>
        <v>103.95778637915473</v>
      </c>
      <c r="O60" s="120" t="str">
        <f t="shared" ref="O60" si="67">IFERROR(IF(N20=0,"--",(O20/N20)*100-100),"--")</f>
        <v>--</v>
      </c>
      <c r="P60" s="120">
        <f t="shared" si="48"/>
        <v>23.857785375582537</v>
      </c>
      <c r="Q60" s="120">
        <f t="shared" si="49"/>
        <v>-11.744988498192569</v>
      </c>
      <c r="R60" s="120">
        <f t="shared" si="50"/>
        <v>-1.7719504021447676</v>
      </c>
      <c r="S60" s="120">
        <f t="shared" si="51"/>
        <v>21.292545050487803</v>
      </c>
      <c r="T60" s="120">
        <f t="shared" si="52"/>
        <v>19.667782652347654</v>
      </c>
      <c r="U60" s="39" t="str">
        <f t="shared" si="32"/>
        <v>--</v>
      </c>
    </row>
    <row r="61" spans="1:21" x14ac:dyDescent="0.2">
      <c r="A61" s="105"/>
      <c r="B61" s="35" t="s">
        <v>797</v>
      </c>
      <c r="C61" s="50" t="s">
        <v>28</v>
      </c>
      <c r="D61" s="120" t="str">
        <f t="shared" ref="D61:E61" si="68">IFERROR(IF(C21=0,"--",(D21/C21)*100-100),"--")</f>
        <v>--</v>
      </c>
      <c r="E61" s="120" t="str">
        <f t="shared" si="68"/>
        <v>--</v>
      </c>
      <c r="F61" s="120" t="str">
        <f t="shared" ref="F61:N61" si="69">IFERROR(IF(E21=0,"--",(F21/E21)*100-100),"--")</f>
        <v>--</v>
      </c>
      <c r="G61" s="120" t="str">
        <f t="shared" si="69"/>
        <v>--</v>
      </c>
      <c r="H61" s="120" t="str">
        <f t="shared" si="69"/>
        <v>--</v>
      </c>
      <c r="I61" s="120">
        <f t="shared" si="69"/>
        <v>-100</v>
      </c>
      <c r="J61" s="120" t="str">
        <f t="shared" si="69"/>
        <v>--</v>
      </c>
      <c r="K61" s="120" t="str">
        <f t="shared" si="69"/>
        <v>--</v>
      </c>
      <c r="L61" s="120" t="str">
        <f t="shared" si="69"/>
        <v>--</v>
      </c>
      <c r="M61" s="120">
        <f t="shared" si="69"/>
        <v>-100</v>
      </c>
      <c r="N61" s="120" t="str">
        <f t="shared" si="69"/>
        <v>--</v>
      </c>
      <c r="O61" s="120" t="str">
        <f t="shared" ref="O61" si="70">IFERROR(IF(N21=0,"--",(O21/N21)*100-100),"--")</f>
        <v>--</v>
      </c>
      <c r="P61" s="120" t="str">
        <f t="shared" si="48"/>
        <v>--</v>
      </c>
      <c r="Q61" s="120" t="str">
        <f t="shared" si="49"/>
        <v>--</v>
      </c>
      <c r="R61" s="120" t="str">
        <f t="shared" si="50"/>
        <v>--</v>
      </c>
      <c r="S61" s="120">
        <f t="shared" si="51"/>
        <v>-100</v>
      </c>
      <c r="T61" s="120" t="str">
        <f t="shared" si="52"/>
        <v>--</v>
      </c>
      <c r="U61" s="39" t="str">
        <f t="shared" si="32"/>
        <v>--</v>
      </c>
    </row>
    <row r="62" spans="1:21" x14ac:dyDescent="0.2">
      <c r="A62" s="105"/>
      <c r="B62" s="35" t="s">
        <v>798</v>
      </c>
      <c r="C62" s="50" t="s">
        <v>28</v>
      </c>
      <c r="D62" s="120" t="str">
        <f t="shared" ref="D62:E62" si="71">IFERROR(IF(C22=0,"--",(D22/C22)*100-100),"--")</f>
        <v>--</v>
      </c>
      <c r="E62" s="120" t="str">
        <f t="shared" si="71"/>
        <v>--</v>
      </c>
      <c r="F62" s="120" t="str">
        <f t="shared" ref="F62:N62" si="72">IFERROR(IF(E22=0,"--",(F22/E22)*100-100),"--")</f>
        <v>--</v>
      </c>
      <c r="G62" s="120">
        <f t="shared" si="72"/>
        <v>-100</v>
      </c>
      <c r="H62" s="120" t="str">
        <f t="shared" si="72"/>
        <v>--</v>
      </c>
      <c r="I62" s="120" t="str">
        <f t="shared" si="72"/>
        <v>--</v>
      </c>
      <c r="J62" s="120">
        <f t="shared" si="72"/>
        <v>-85.5421686746988</v>
      </c>
      <c r="K62" s="120">
        <f t="shared" si="72"/>
        <v>-44.791666666666664</v>
      </c>
      <c r="L62" s="120">
        <f t="shared" si="72"/>
        <v>-74.66307277628033</v>
      </c>
      <c r="M62" s="120">
        <f t="shared" si="72"/>
        <v>3701.0638297872342</v>
      </c>
      <c r="N62" s="120">
        <f t="shared" si="72"/>
        <v>1393.5348446683461</v>
      </c>
      <c r="O62" s="120" t="str">
        <f t="shared" ref="O62" si="73">IFERROR(IF(N22=0,"--",(O22/N22)*100-100),"--")</f>
        <v>--</v>
      </c>
      <c r="P62" s="120">
        <f t="shared" si="48"/>
        <v>-93.006521250281082</v>
      </c>
      <c r="Q62" s="120">
        <f t="shared" si="49"/>
        <v>-48.526259378349415</v>
      </c>
      <c r="R62" s="120">
        <f t="shared" si="50"/>
        <v>-26.808953669963557</v>
      </c>
      <c r="S62" s="120">
        <f t="shared" si="51"/>
        <v>-97.510668563300143</v>
      </c>
      <c r="T62" s="120">
        <f t="shared" si="52"/>
        <v>32414.285714285717</v>
      </c>
      <c r="U62" s="39" t="str">
        <f t="shared" si="32"/>
        <v>--</v>
      </c>
    </row>
    <row r="63" spans="1:21" x14ac:dyDescent="0.2">
      <c r="A63" s="105"/>
      <c r="B63" s="35" t="s">
        <v>799</v>
      </c>
      <c r="C63" s="50" t="s">
        <v>28</v>
      </c>
      <c r="D63" s="120">
        <f t="shared" ref="D63:E63" si="74">IFERROR(IF(C23=0,"--",(D23/C23)*100-100),"--")</f>
        <v>16952.220520673814</v>
      </c>
      <c r="E63" s="120">
        <f t="shared" si="74"/>
        <v>358.1645726875675</v>
      </c>
      <c r="F63" s="120">
        <f t="shared" ref="F63:N63" si="75">IFERROR(IF(E23=0,"--",(F23/E23)*100-100),"--")</f>
        <v>185.36800581504565</v>
      </c>
      <c r="G63" s="120">
        <f t="shared" si="75"/>
        <v>-37.455550459944419</v>
      </c>
      <c r="H63" s="120">
        <f t="shared" si="75"/>
        <v>-72.984862467771748</v>
      </c>
      <c r="I63" s="120">
        <f t="shared" si="75"/>
        <v>85.922918171359498</v>
      </c>
      <c r="J63" s="120">
        <f t="shared" si="75"/>
        <v>102.31215473740636</v>
      </c>
      <c r="K63" s="120">
        <f t="shared" si="75"/>
        <v>-9.8331814869132756</v>
      </c>
      <c r="L63" s="120">
        <f t="shared" si="75"/>
        <v>-46.107771511881225</v>
      </c>
      <c r="M63" s="120">
        <f t="shared" si="75"/>
        <v>30.542748415880993</v>
      </c>
      <c r="N63" s="120">
        <f t="shared" si="75"/>
        <v>-25.647633083167904</v>
      </c>
      <c r="O63" s="120" t="str">
        <f t="shared" ref="O63" si="76">IFERROR(IF(N23=0,"--",(O23/N23)*100-100),"--")</f>
        <v>--</v>
      </c>
      <c r="P63" s="120">
        <f t="shared" si="48"/>
        <v>37.697412013618759</v>
      </c>
      <c r="Q63" s="120">
        <f t="shared" si="49"/>
        <v>544.55080264182993</v>
      </c>
      <c r="R63" s="120">
        <f t="shared" si="50"/>
        <v>-48.137425972415301</v>
      </c>
      <c r="S63" s="120">
        <f t="shared" si="51"/>
        <v>-84.614844674075087</v>
      </c>
      <c r="T63" s="120">
        <f t="shared" si="52"/>
        <v>-34.307586110197335</v>
      </c>
      <c r="U63" s="39">
        <f t="shared" si="32"/>
        <v>31.430698401923877</v>
      </c>
    </row>
    <row r="64" spans="1:21" x14ac:dyDescent="0.2">
      <c r="A64" s="74"/>
      <c r="B64" s="35" t="s">
        <v>79</v>
      </c>
      <c r="C64" s="50" t="s">
        <v>28</v>
      </c>
      <c r="D64" s="120">
        <f t="shared" ref="D64:E64" si="77">IFERROR(IF(C24=0,"--",(D24/C24)*100-100),"--")</f>
        <v>452.16126941743812</v>
      </c>
      <c r="E64" s="120">
        <f t="shared" si="77"/>
        <v>22.114450638150757</v>
      </c>
      <c r="F64" s="120">
        <f t="shared" ref="F64:N64" si="78">IFERROR(IF(E24=0,"--",(F24/E24)*100-100),"--")</f>
        <v>38.026729434646541</v>
      </c>
      <c r="G64" s="120">
        <f t="shared" si="78"/>
        <v>97.813860622976733</v>
      </c>
      <c r="H64" s="120">
        <f t="shared" si="78"/>
        <v>22.57675363376643</v>
      </c>
      <c r="I64" s="120">
        <f t="shared" si="78"/>
        <v>19.864041456397018</v>
      </c>
      <c r="J64" s="120">
        <f t="shared" si="78"/>
        <v>46.764667779806558</v>
      </c>
      <c r="K64" s="120">
        <f t="shared" si="78"/>
        <v>-16.016628554935764</v>
      </c>
      <c r="L64" s="120">
        <f t="shared" si="78"/>
        <v>86.815943716439989</v>
      </c>
      <c r="M64" s="120">
        <f t="shared" si="78"/>
        <v>32.145333493697393</v>
      </c>
      <c r="N64" s="120">
        <f t="shared" si="78"/>
        <v>3.6804409619684293</v>
      </c>
      <c r="O64" s="120">
        <f t="shared" ref="O64" si="79">IFERROR(IF(N24=0,"--",(O24/N24)*100-100),"--")</f>
        <v>-81.074406872492688</v>
      </c>
      <c r="P64" s="120">
        <f t="shared" ref="P64:P66" si="80">IF(N24=0,"--",(P24/N24)*100-100)</f>
        <v>11.87628632616844</v>
      </c>
      <c r="Q64" s="120">
        <f t="shared" ref="Q64:R66" si="81">IF(P24=0,"--",(Q24/P24)*100-100)</f>
        <v>-5.7967811397037536</v>
      </c>
      <c r="R64" s="120">
        <f t="shared" si="81"/>
        <v>-4.2297734919166601</v>
      </c>
      <c r="S64" s="120">
        <f t="shared" ref="S64:T66" si="82">IF(R24=0,"--",(S24/R24)*100-100)</f>
        <v>-2.8464559650917209</v>
      </c>
      <c r="T64" s="120">
        <f t="shared" si="82"/>
        <v>-7.1345474221071896</v>
      </c>
      <c r="U64" s="39">
        <f t="shared" si="32"/>
        <v>23.033278034787514</v>
      </c>
    </row>
    <row r="65" spans="1:21" x14ac:dyDescent="0.2">
      <c r="A65" s="74"/>
      <c r="B65" s="35" t="s">
        <v>80</v>
      </c>
      <c r="C65" s="50" t="s">
        <v>28</v>
      </c>
      <c r="D65" s="120">
        <f t="shared" ref="D65:E65" si="83">IFERROR(IF(C25=0,"--",(D25/C25)*100-100),"--")</f>
        <v>564.6700890152357</v>
      </c>
      <c r="E65" s="120">
        <f t="shared" si="83"/>
        <v>9.0590394843220565</v>
      </c>
      <c r="F65" s="120">
        <f t="shared" ref="F65:N65" si="84">IFERROR(IF(E25=0,"--",(F25/E25)*100-100),"--")</f>
        <v>31.9923178325962</v>
      </c>
      <c r="G65" s="120">
        <f t="shared" si="84"/>
        <v>36.465766004899422</v>
      </c>
      <c r="H65" s="120">
        <f t="shared" si="84"/>
        <v>11.105757946822962</v>
      </c>
      <c r="I65" s="120">
        <f t="shared" si="84"/>
        <v>4.0785532956832782</v>
      </c>
      <c r="J65" s="120">
        <f t="shared" si="84"/>
        <v>22.809696274044128</v>
      </c>
      <c r="K65" s="120">
        <f t="shared" si="84"/>
        <v>-16.702332322481112</v>
      </c>
      <c r="L65" s="120">
        <f t="shared" si="84"/>
        <v>88.775859436674722</v>
      </c>
      <c r="M65" s="120">
        <f t="shared" si="84"/>
        <v>37.013144286562778</v>
      </c>
      <c r="N65" s="120">
        <f t="shared" si="84"/>
        <v>4.7658681076873819</v>
      </c>
      <c r="O65" s="120">
        <f t="shared" ref="O65" si="85">IFERROR(IF(N25=0,"--",(O25/N25)*100-100),"--")</f>
        <v>-58.732854878495786</v>
      </c>
      <c r="P65" s="120">
        <f t="shared" si="80"/>
        <v>-9.0012352983598589</v>
      </c>
      <c r="Q65" s="120">
        <f t="shared" si="81"/>
        <v>1.1497793048222889</v>
      </c>
      <c r="R65" s="120">
        <f t="shared" si="81"/>
        <v>8.2848484103254378</v>
      </c>
      <c r="S65" s="120">
        <f t="shared" si="82"/>
        <v>12.732261901620333</v>
      </c>
      <c r="T65" s="120">
        <f t="shared" si="82"/>
        <v>-8.3141189124717272</v>
      </c>
      <c r="U65" s="39">
        <f t="shared" si="32"/>
        <v>19.630113451120891</v>
      </c>
    </row>
    <row r="66" spans="1:21" x14ac:dyDescent="0.2">
      <c r="A66" s="74"/>
      <c r="B66" s="35" t="s">
        <v>81</v>
      </c>
      <c r="C66" s="50" t="s">
        <v>28</v>
      </c>
      <c r="D66" s="120">
        <f t="shared" ref="D66:E66" si="86">IFERROR(IF(C26=0,"--",(D26/C26)*100-100),"--")</f>
        <v>494.75374145790454</v>
      </c>
      <c r="E66" s="120">
        <f t="shared" si="86"/>
        <v>16.591059675735792</v>
      </c>
      <c r="F66" s="120">
        <f t="shared" ref="F66:N66" si="87">IFERROR(IF(E26=0,"--",(F26/E26)*100-100),"--")</f>
        <v>35.638662034927876</v>
      </c>
      <c r="G66" s="120">
        <f t="shared" si="87"/>
        <v>74.188530425319897</v>
      </c>
      <c r="H66" s="120">
        <f t="shared" si="87"/>
        <v>19.115909128561228</v>
      </c>
      <c r="I66" s="120">
        <f t="shared" si="87"/>
        <v>15.421762938877805</v>
      </c>
      <c r="J66" s="120">
        <f t="shared" si="87"/>
        <v>40.685880174726407</v>
      </c>
      <c r="K66" s="120">
        <f t="shared" si="87"/>
        <v>-16.168522335492881</v>
      </c>
      <c r="L66" s="120">
        <f t="shared" si="87"/>
        <v>87.247330238625864</v>
      </c>
      <c r="M66" s="120">
        <f t="shared" si="87"/>
        <v>33.225507413123609</v>
      </c>
      <c r="N66" s="120">
        <f t="shared" si="87"/>
        <v>3.9281463917576644</v>
      </c>
      <c r="O66" s="120">
        <f t="shared" ref="O66" si="88">IFERROR(IF(N26=0,"--",(O26/N26)*100-100),"--")</f>
        <v>-75.934741775002877</v>
      </c>
      <c r="P66" s="120">
        <f t="shared" si="80"/>
        <v>7.0734208294245917</v>
      </c>
      <c r="Q66" s="120">
        <f t="shared" si="81"/>
        <v>-4.4386393259817822</v>
      </c>
      <c r="R66" s="120">
        <f t="shared" si="81"/>
        <v>-1.6399173037855803</v>
      </c>
      <c r="S66" s="120">
        <f t="shared" si="82"/>
        <v>0.70280911107649047</v>
      </c>
      <c r="T66" s="120">
        <f t="shared" si="82"/>
        <v>-7.4353888396620107</v>
      </c>
      <c r="U66" s="39">
        <f t="shared" si="32"/>
        <v>21.95679751929633</v>
      </c>
    </row>
    <row r="67" spans="1:21" ht="13.5" thickBot="1" x14ac:dyDescent="0.25">
      <c r="A67" s="75"/>
      <c r="B67" s="75"/>
      <c r="C67" s="75"/>
      <c r="D67" s="75"/>
      <c r="E67" s="75"/>
      <c r="F67" s="75"/>
      <c r="G67" s="75"/>
      <c r="H67" s="75"/>
      <c r="I67" s="75"/>
      <c r="J67" s="75"/>
      <c r="K67" s="75"/>
      <c r="L67" s="75"/>
      <c r="M67" s="75"/>
      <c r="N67" s="75"/>
      <c r="O67" s="103"/>
      <c r="P67" s="107"/>
      <c r="Q67" s="107"/>
      <c r="R67" s="107"/>
      <c r="S67" s="107"/>
      <c r="T67" s="107"/>
      <c r="U67" s="75"/>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2:U2"/>
    <mergeCell ref="C7:U8"/>
    <mergeCell ref="C27:U28"/>
    <mergeCell ref="C47:U48"/>
    <mergeCell ref="C5:U5"/>
    <mergeCell ref="C4:U4"/>
  </mergeCells>
  <phoneticPr fontId="7" type="noConversion"/>
  <hyperlinks>
    <hyperlink ref="A1" location="INDICE!A1" display="ÍNDICE"/>
  </hyperlinks>
  <pageMargins left="0.75" right="0.75" top="1" bottom="1" header="0" footer="0"/>
  <pageSetup orientation="portrait" horizontalDpi="1200" verticalDpi="1200"/>
  <headerFooter alignWithMargins="0"/>
  <ignoredErrors>
    <ignoredError sqref="P65:P66 P49:P54" formula="1"/>
    <ignoredError sqref="C24:U2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opLeftCell="A13" zoomScale="55" zoomScaleNormal="55" workbookViewId="0">
      <selection activeCell="B56" sqref="B56:B66"/>
    </sheetView>
  </sheetViews>
  <sheetFormatPr baseColWidth="10" defaultColWidth="10.85546875" defaultRowHeight="12.75" x14ac:dyDescent="0.2"/>
  <cols>
    <col min="1" max="1" width="10.85546875" style="1"/>
    <col min="2" max="2" width="16.85546875" style="1" customWidth="1"/>
    <col min="3" max="3" width="13.42578125" style="1" bestFit="1" customWidth="1"/>
    <col min="4" max="6" width="10.85546875" style="1"/>
    <col min="7" max="7" width="15.85546875" style="1" customWidth="1"/>
    <col min="8" max="16384" width="10.85546875" style="1"/>
  </cols>
  <sheetData>
    <row r="1" spans="1:22" x14ac:dyDescent="0.2">
      <c r="A1" s="5" t="s">
        <v>75</v>
      </c>
    </row>
    <row r="2" spans="1:22" x14ac:dyDescent="0.2">
      <c r="B2" s="110"/>
      <c r="C2" s="201" t="s">
        <v>63</v>
      </c>
      <c r="D2" s="201"/>
      <c r="E2" s="201"/>
      <c r="F2" s="201"/>
      <c r="G2" s="201"/>
      <c r="H2" s="201"/>
      <c r="I2" s="201"/>
      <c r="J2" s="201"/>
      <c r="K2" s="201"/>
      <c r="L2" s="201"/>
      <c r="M2" s="201"/>
      <c r="N2" s="201"/>
      <c r="O2" s="201"/>
      <c r="P2" s="201"/>
      <c r="Q2" s="201"/>
      <c r="R2" s="201"/>
      <c r="S2" s="201"/>
      <c r="T2" s="201"/>
      <c r="U2" s="201"/>
    </row>
    <row r="3" spans="1:22" x14ac:dyDescent="0.2">
      <c r="A3" s="74"/>
      <c r="B3" s="74"/>
      <c r="C3" s="74"/>
      <c r="D3" s="74"/>
      <c r="E3" s="74"/>
      <c r="F3" s="74"/>
      <c r="G3" s="30"/>
      <c r="H3" s="30"/>
      <c r="I3" s="30"/>
      <c r="J3" s="30"/>
      <c r="K3" s="30"/>
      <c r="L3" s="30"/>
      <c r="M3" s="30"/>
      <c r="N3" s="30"/>
      <c r="O3" s="30"/>
      <c r="P3" s="30"/>
      <c r="Q3" s="30"/>
      <c r="R3" s="30"/>
      <c r="S3" s="30"/>
      <c r="T3" s="30"/>
      <c r="U3" s="30"/>
    </row>
    <row r="4" spans="1:22" x14ac:dyDescent="0.2">
      <c r="B4" s="110"/>
      <c r="C4" s="201" t="s">
        <v>737</v>
      </c>
      <c r="D4" s="201"/>
      <c r="E4" s="201"/>
      <c r="F4" s="201"/>
      <c r="G4" s="201"/>
      <c r="H4" s="201"/>
      <c r="I4" s="201"/>
      <c r="J4" s="201"/>
      <c r="K4" s="201"/>
      <c r="L4" s="201"/>
      <c r="M4" s="201"/>
      <c r="N4" s="201"/>
      <c r="O4" s="201"/>
      <c r="P4" s="201"/>
      <c r="Q4" s="201"/>
      <c r="R4" s="201"/>
      <c r="S4" s="201"/>
      <c r="T4" s="201"/>
      <c r="U4" s="201"/>
    </row>
    <row r="5" spans="1:22" ht="13.5" thickBot="1" x14ac:dyDescent="0.25">
      <c r="B5" s="63"/>
      <c r="C5" s="209" t="s">
        <v>134</v>
      </c>
      <c r="D5" s="209"/>
      <c r="E5" s="209"/>
      <c r="F5" s="209"/>
      <c r="G5" s="209"/>
      <c r="H5" s="209"/>
      <c r="I5" s="209"/>
      <c r="J5" s="209"/>
      <c r="K5" s="209"/>
      <c r="L5" s="209"/>
      <c r="M5" s="209"/>
      <c r="N5" s="209"/>
      <c r="O5" s="209"/>
      <c r="P5" s="209"/>
      <c r="Q5" s="209"/>
      <c r="R5" s="209"/>
      <c r="S5" s="209"/>
      <c r="T5" s="209"/>
      <c r="U5" s="209"/>
    </row>
    <row r="6" spans="1:22"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77"/>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77"/>
      <c r="C8" s="205"/>
      <c r="D8" s="205"/>
      <c r="E8" s="205"/>
      <c r="F8" s="205"/>
      <c r="G8" s="205"/>
      <c r="H8" s="205"/>
      <c r="I8" s="205"/>
      <c r="J8" s="205"/>
      <c r="K8" s="205"/>
      <c r="L8" s="205"/>
      <c r="M8" s="205"/>
      <c r="N8" s="205"/>
      <c r="O8" s="205"/>
      <c r="P8" s="205"/>
      <c r="Q8" s="205"/>
      <c r="R8" s="205"/>
      <c r="S8" s="205"/>
      <c r="T8" s="205"/>
      <c r="U8" s="205"/>
    </row>
    <row r="9" spans="1:22" ht="13.5" thickTop="1" x14ac:dyDescent="0.2">
      <c r="A9" s="74"/>
      <c r="B9" s="35" t="s">
        <v>41</v>
      </c>
      <c r="C9" s="17">
        <v>15.135667</v>
      </c>
      <c r="D9" s="17">
        <v>58.002194000000003</v>
      </c>
      <c r="E9" s="17">
        <v>49.365189000000001</v>
      </c>
      <c r="F9" s="17">
        <v>46.541452499999998</v>
      </c>
      <c r="G9" s="17">
        <v>47.052665500000003</v>
      </c>
      <c r="H9" s="17">
        <v>49.997841000000001</v>
      </c>
      <c r="I9" s="17">
        <v>54.739683499999998</v>
      </c>
      <c r="J9" s="17">
        <v>51.690556999999998</v>
      </c>
      <c r="K9" s="17">
        <v>67.875978000000003</v>
      </c>
      <c r="L9" s="196">
        <v>116.26827299999999</v>
      </c>
      <c r="M9" s="196">
        <v>137.067622</v>
      </c>
      <c r="N9" s="196">
        <v>154.778424</v>
      </c>
      <c r="O9" s="196">
        <v>130.64961499999998</v>
      </c>
      <c r="P9" s="196">
        <v>130.59963500000001</v>
      </c>
      <c r="Q9" s="196">
        <v>118.626447</v>
      </c>
      <c r="R9" s="17">
        <v>96.913905</v>
      </c>
      <c r="S9" s="17">
        <v>75.078721999999999</v>
      </c>
      <c r="T9" s="17">
        <v>52.631352</v>
      </c>
      <c r="U9" s="17">
        <f>(SUM(C9:N9)+P9+Q9+R9+S9+T9)</f>
        <v>1322.3656075000004</v>
      </c>
    </row>
    <row r="10" spans="1:22" x14ac:dyDescent="0.2">
      <c r="A10" s="74"/>
      <c r="B10" s="35" t="s">
        <v>31</v>
      </c>
      <c r="C10" s="17">
        <v>1.450995</v>
      </c>
      <c r="D10" s="17">
        <v>0.59929849999999996</v>
      </c>
      <c r="E10" s="17">
        <v>6.5292719999999997</v>
      </c>
      <c r="F10" s="17">
        <v>8.8357895000000006</v>
      </c>
      <c r="G10" s="17">
        <v>6.0981579999999997</v>
      </c>
      <c r="H10" s="17">
        <v>11.1000675</v>
      </c>
      <c r="I10" s="17">
        <v>15.950187</v>
      </c>
      <c r="J10" s="17">
        <v>29.942931000000002</v>
      </c>
      <c r="K10" s="17">
        <v>37.55977</v>
      </c>
      <c r="L10" s="196">
        <v>77.282596999999996</v>
      </c>
      <c r="M10" s="196">
        <v>112.026201</v>
      </c>
      <c r="N10" s="196">
        <v>119.862212</v>
      </c>
      <c r="O10" s="196">
        <v>114.59337499999999</v>
      </c>
      <c r="P10" s="196">
        <v>114.48814299999999</v>
      </c>
      <c r="Q10" s="196">
        <v>118.127082</v>
      </c>
      <c r="R10" s="17">
        <v>125.588138</v>
      </c>
      <c r="S10" s="17">
        <v>121.007047</v>
      </c>
      <c r="T10" s="17">
        <v>113.757031</v>
      </c>
      <c r="U10" s="17">
        <f t="shared" ref="U10:U26" si="0">(SUM(C10:N10)+P10+Q10+R10+S10+T10)</f>
        <v>1020.2049194999998</v>
      </c>
    </row>
    <row r="11" spans="1:22" x14ac:dyDescent="0.2">
      <c r="A11" s="74"/>
      <c r="B11" s="35" t="s">
        <v>37</v>
      </c>
      <c r="C11" s="17">
        <v>0.149865</v>
      </c>
      <c r="D11" s="17">
        <v>1.3981490000000001</v>
      </c>
      <c r="E11" s="17">
        <v>1.1462129999999999</v>
      </c>
      <c r="F11" s="17">
        <v>11.7073535</v>
      </c>
      <c r="G11" s="17">
        <v>10.3009845</v>
      </c>
      <c r="H11" s="17">
        <v>30.045876</v>
      </c>
      <c r="I11" s="17">
        <v>29.664193000000001</v>
      </c>
      <c r="J11" s="17">
        <v>13.5239195</v>
      </c>
      <c r="K11" s="17">
        <v>26.334418500000002</v>
      </c>
      <c r="L11" s="196">
        <v>55.641314999999999</v>
      </c>
      <c r="M11" s="196">
        <v>75.11345</v>
      </c>
      <c r="N11" s="196">
        <v>73.849939000000006</v>
      </c>
      <c r="O11" s="196">
        <v>39.823042000000001</v>
      </c>
      <c r="P11" s="196">
        <v>39.823042000000001</v>
      </c>
      <c r="Q11" s="196">
        <v>29.958659000000001</v>
      </c>
      <c r="R11" s="17">
        <v>33.285488999999998</v>
      </c>
      <c r="S11" s="17">
        <v>49.415967999999999</v>
      </c>
      <c r="T11" s="17">
        <v>43.184848000000002</v>
      </c>
      <c r="U11" s="17">
        <f t="shared" si="0"/>
        <v>524.54368199999999</v>
      </c>
    </row>
    <row r="12" spans="1:22" x14ac:dyDescent="0.2">
      <c r="A12" s="74"/>
      <c r="B12" s="35" t="s">
        <v>32</v>
      </c>
      <c r="C12" s="17">
        <v>0.77513500000000002</v>
      </c>
      <c r="D12" s="17">
        <v>13.479812000000001</v>
      </c>
      <c r="E12" s="17">
        <v>12.82357</v>
      </c>
      <c r="F12" s="17">
        <v>13.2460475</v>
      </c>
      <c r="G12" s="17">
        <v>6.4611809999999998</v>
      </c>
      <c r="H12" s="17">
        <v>12.735141499999999</v>
      </c>
      <c r="I12" s="17">
        <v>16.088045000000001</v>
      </c>
      <c r="J12" s="17">
        <v>20.642729500000002</v>
      </c>
      <c r="K12" s="17">
        <v>25.7876975</v>
      </c>
      <c r="L12" s="196">
        <v>54.594163999999999</v>
      </c>
      <c r="M12" s="196">
        <v>70.404735000000002</v>
      </c>
      <c r="N12" s="196">
        <v>77.951758999999996</v>
      </c>
      <c r="O12" s="196">
        <v>0</v>
      </c>
      <c r="P12" s="196">
        <v>71.880911999999995</v>
      </c>
      <c r="Q12" s="196">
        <v>87.670255999999995</v>
      </c>
      <c r="R12" s="17">
        <v>74.246925000000005</v>
      </c>
      <c r="S12" s="17">
        <v>68.778816000000006</v>
      </c>
      <c r="T12" s="17">
        <v>70.390034999999997</v>
      </c>
      <c r="U12" s="17">
        <f t="shared" si="0"/>
        <v>697.95696100000009</v>
      </c>
    </row>
    <row r="13" spans="1:22" x14ac:dyDescent="0.2">
      <c r="A13" s="74"/>
      <c r="B13" s="35" t="s">
        <v>29</v>
      </c>
      <c r="C13" s="17">
        <v>2.6218309999999998</v>
      </c>
      <c r="D13" s="17">
        <v>13.838308</v>
      </c>
      <c r="E13" s="17">
        <v>23.475574999999999</v>
      </c>
      <c r="F13" s="17">
        <v>31.964415500000001</v>
      </c>
      <c r="G13" s="17">
        <v>26.408395500000001</v>
      </c>
      <c r="H13" s="17">
        <v>29.5140165</v>
      </c>
      <c r="I13" s="17">
        <v>17.769506</v>
      </c>
      <c r="J13" s="17">
        <v>20.883406999999998</v>
      </c>
      <c r="K13" s="17">
        <v>22.425262499999999</v>
      </c>
      <c r="L13" s="196">
        <v>19.478936000000001</v>
      </c>
      <c r="M13" s="196">
        <v>18.144912000000001</v>
      </c>
      <c r="N13" s="196">
        <v>24.522252999999999</v>
      </c>
      <c r="O13" s="196">
        <v>34.653413999999998</v>
      </c>
      <c r="P13" s="196">
        <v>34.653413999999998</v>
      </c>
      <c r="Q13" s="196">
        <v>44.307495000000003</v>
      </c>
      <c r="R13" s="17">
        <v>45.350248999999998</v>
      </c>
      <c r="S13" s="17">
        <v>39.521692999999999</v>
      </c>
      <c r="T13" s="17">
        <v>43.344434</v>
      </c>
      <c r="U13" s="17">
        <f t="shared" si="0"/>
        <v>458.22410300000001</v>
      </c>
    </row>
    <row r="14" spans="1:22" x14ac:dyDescent="0.2">
      <c r="A14" s="74"/>
      <c r="B14" s="35" t="s">
        <v>44</v>
      </c>
      <c r="C14" s="17">
        <v>0</v>
      </c>
      <c r="D14" s="17">
        <v>3.8800000000000001E-2</v>
      </c>
      <c r="E14" s="17">
        <v>0.122368</v>
      </c>
      <c r="F14" s="17">
        <v>2.6800000000000001E-4</v>
      </c>
      <c r="G14" s="17">
        <v>86.144035000000002</v>
      </c>
      <c r="H14" s="17">
        <v>116.2395125</v>
      </c>
      <c r="I14" s="17">
        <v>0.92034000000000005</v>
      </c>
      <c r="J14" s="17">
        <v>1.4895910000000001</v>
      </c>
      <c r="K14" s="17">
        <v>2.3590080000000002</v>
      </c>
      <c r="L14" s="196">
        <v>1.721633</v>
      </c>
      <c r="M14" s="196">
        <v>2.9274680000000002</v>
      </c>
      <c r="N14" s="196">
        <v>2.229155</v>
      </c>
      <c r="O14" s="196">
        <v>2.8064300000000002</v>
      </c>
      <c r="P14" s="196">
        <v>2.8064300000000002</v>
      </c>
      <c r="Q14" s="196">
        <v>2.3689849999999999</v>
      </c>
      <c r="R14" s="17">
        <v>4.2549539999999997</v>
      </c>
      <c r="S14" s="17">
        <v>6.6861009999999998</v>
      </c>
      <c r="T14" s="17">
        <v>5.7367169999999996</v>
      </c>
      <c r="U14" s="17">
        <f t="shared" si="0"/>
        <v>236.0453655</v>
      </c>
    </row>
    <row r="15" spans="1:22" x14ac:dyDescent="0.2">
      <c r="A15" s="74"/>
      <c r="B15" s="35" t="s">
        <v>34</v>
      </c>
      <c r="C15" s="17">
        <v>3.7470595000000002</v>
      </c>
      <c r="D15" s="17">
        <v>34.769314000000001</v>
      </c>
      <c r="E15" s="17">
        <v>22.548155999999999</v>
      </c>
      <c r="F15" s="17">
        <v>52.424434499999997</v>
      </c>
      <c r="G15" s="17">
        <v>148.11807949999999</v>
      </c>
      <c r="H15" s="17">
        <v>112.0233855</v>
      </c>
      <c r="I15" s="17">
        <v>56.3101615</v>
      </c>
      <c r="J15" s="17">
        <v>19.5668045</v>
      </c>
      <c r="K15" s="17">
        <v>20.261557</v>
      </c>
      <c r="L15" s="196">
        <v>4.5716919999999996</v>
      </c>
      <c r="M15" s="196">
        <v>13.653516</v>
      </c>
      <c r="N15" s="17">
        <v>7.4907440000000003</v>
      </c>
      <c r="O15" s="17">
        <v>6.1461459999999999</v>
      </c>
      <c r="P15" s="17">
        <v>6.1429159999999996</v>
      </c>
      <c r="Q15" s="17">
        <v>8.4736390000000004</v>
      </c>
      <c r="R15" s="17">
        <v>9.9171139999999998</v>
      </c>
      <c r="S15" s="17">
        <v>10.060803999999999</v>
      </c>
      <c r="T15" s="17">
        <v>7.416652</v>
      </c>
      <c r="U15" s="17">
        <f t="shared" si="0"/>
        <v>537.49602899999991</v>
      </c>
      <c r="V15" s="48"/>
    </row>
    <row r="16" spans="1:22" x14ac:dyDescent="0.2">
      <c r="A16" s="105"/>
      <c r="B16" s="35" t="s">
        <v>792</v>
      </c>
      <c r="C16" s="17">
        <v>2.6658520000000001</v>
      </c>
      <c r="D16" s="17">
        <v>4.7646660000000001</v>
      </c>
      <c r="E16" s="17">
        <v>4.0167789999999997</v>
      </c>
      <c r="F16" s="17">
        <v>2.574395</v>
      </c>
      <c r="G16" s="17">
        <v>208.27700200000001</v>
      </c>
      <c r="H16" s="17">
        <v>272.96746100000001</v>
      </c>
      <c r="I16" s="17">
        <v>40.79045</v>
      </c>
      <c r="J16" s="17">
        <v>31.314025999999998</v>
      </c>
      <c r="K16" s="17">
        <v>33.424619</v>
      </c>
      <c r="L16" s="196">
        <v>28.118507999999999</v>
      </c>
      <c r="M16" s="196">
        <v>30.194686000000001</v>
      </c>
      <c r="N16" s="17">
        <v>32.303863999999997</v>
      </c>
      <c r="O16" s="177" t="s">
        <v>28</v>
      </c>
      <c r="P16" s="17">
        <v>41.281962</v>
      </c>
      <c r="Q16" s="17">
        <v>53.525896000000003</v>
      </c>
      <c r="R16" s="17">
        <v>50.749355000000001</v>
      </c>
      <c r="S16" s="17">
        <v>66.372839999999997</v>
      </c>
      <c r="T16" s="17">
        <v>39.829315999999999</v>
      </c>
      <c r="U16" s="17">
        <f t="shared" si="0"/>
        <v>943.17167700000005</v>
      </c>
      <c r="V16" s="48"/>
    </row>
    <row r="17" spans="1:22" x14ac:dyDescent="0.2">
      <c r="A17" s="105"/>
      <c r="B17" s="35" t="s">
        <v>793</v>
      </c>
      <c r="C17" s="17">
        <v>0</v>
      </c>
      <c r="D17" s="17">
        <v>0</v>
      </c>
      <c r="E17" s="17">
        <v>5.1999999999999995E-4</v>
      </c>
      <c r="F17" s="17">
        <v>0</v>
      </c>
      <c r="G17" s="17">
        <v>0</v>
      </c>
      <c r="H17" s="17">
        <v>2.5000000000000001E-3</v>
      </c>
      <c r="I17" s="17">
        <v>9.3000000000000005E-4</v>
      </c>
      <c r="J17" s="17">
        <v>0</v>
      </c>
      <c r="K17" s="17">
        <v>0.23706199999999999</v>
      </c>
      <c r="L17" s="196">
        <v>0.52416499999999999</v>
      </c>
      <c r="M17" s="196">
        <v>0.29542099999999999</v>
      </c>
      <c r="N17" s="17">
        <v>0.771478</v>
      </c>
      <c r="O17" s="177" t="s">
        <v>28</v>
      </c>
      <c r="P17" s="17">
        <v>0.41501100000000002</v>
      </c>
      <c r="Q17" s="17">
        <v>0.52379399999999998</v>
      </c>
      <c r="R17" s="17">
        <v>0.49462400000000001</v>
      </c>
      <c r="S17" s="17">
        <v>1.11121</v>
      </c>
      <c r="T17" s="17">
        <v>0.77531399999999995</v>
      </c>
      <c r="U17" s="17">
        <f t="shared" si="0"/>
        <v>5.1520289999999997</v>
      </c>
      <c r="V17" s="48"/>
    </row>
    <row r="18" spans="1:22" x14ac:dyDescent="0.2">
      <c r="A18" s="105"/>
      <c r="B18" s="35" t="s">
        <v>794</v>
      </c>
      <c r="C18" s="17">
        <v>0</v>
      </c>
      <c r="D18" s="17">
        <v>0</v>
      </c>
      <c r="E18" s="17">
        <v>0</v>
      </c>
      <c r="F18" s="17">
        <v>0</v>
      </c>
      <c r="G18" s="17">
        <v>0</v>
      </c>
      <c r="H18" s="17">
        <v>0</v>
      </c>
      <c r="I18" s="17">
        <v>0</v>
      </c>
      <c r="J18" s="17">
        <v>0</v>
      </c>
      <c r="K18" s="17">
        <v>0</v>
      </c>
      <c r="L18" s="196">
        <v>4.5878000000000002E-2</v>
      </c>
      <c r="M18" s="196">
        <v>0.111653</v>
      </c>
      <c r="N18" s="17">
        <v>8.6163000000000003E-2</v>
      </c>
      <c r="O18" s="177" t="s">
        <v>28</v>
      </c>
      <c r="P18" s="17">
        <v>0.20221</v>
      </c>
      <c r="Q18" s="17">
        <v>0.128105</v>
      </c>
      <c r="R18" s="17">
        <v>0.28389199999999998</v>
      </c>
      <c r="S18" s="17">
        <v>0.24365400000000001</v>
      </c>
      <c r="T18" s="17">
        <v>0.25153199999999998</v>
      </c>
      <c r="U18" s="17">
        <f t="shared" si="0"/>
        <v>1.3530869999999999</v>
      </c>
      <c r="V18" s="48"/>
    </row>
    <row r="19" spans="1:22" x14ac:dyDescent="0.2">
      <c r="A19" s="105"/>
      <c r="B19" s="35" t="s">
        <v>795</v>
      </c>
      <c r="C19" s="17">
        <v>0</v>
      </c>
      <c r="D19" s="17">
        <v>0</v>
      </c>
      <c r="E19" s="17">
        <v>0</v>
      </c>
      <c r="F19" s="17">
        <v>0</v>
      </c>
      <c r="G19" s="17">
        <v>0</v>
      </c>
      <c r="H19" s="17">
        <v>3.2892999999999999E-2</v>
      </c>
      <c r="I19" s="17">
        <v>0</v>
      </c>
      <c r="J19" s="17">
        <v>0</v>
      </c>
      <c r="K19" s="17">
        <v>1.8000000000000001E-4</v>
      </c>
      <c r="L19" s="196">
        <v>6.8034999999999998E-2</v>
      </c>
      <c r="M19" s="196">
        <v>0.16053999999999999</v>
      </c>
      <c r="N19" s="17">
        <v>0.13052800000000001</v>
      </c>
      <c r="O19" s="177" t="s">
        <v>28</v>
      </c>
      <c r="P19" s="17">
        <v>3.1330999999999998E-2</v>
      </c>
      <c r="Q19" s="17">
        <v>0.14282600000000001</v>
      </c>
      <c r="R19" s="17">
        <v>0.67249300000000001</v>
      </c>
      <c r="S19" s="17">
        <v>0.73692500000000005</v>
      </c>
      <c r="T19" s="17">
        <v>0.70463900000000002</v>
      </c>
      <c r="U19" s="17">
        <f t="shared" si="0"/>
        <v>2.6803900000000001</v>
      </c>
      <c r="V19" s="48"/>
    </row>
    <row r="20" spans="1:22" x14ac:dyDescent="0.2">
      <c r="A20" s="105"/>
      <c r="B20" s="35" t="s">
        <v>796</v>
      </c>
      <c r="C20" s="17">
        <v>5.7600000000000004E-3</v>
      </c>
      <c r="D20" s="17">
        <v>0</v>
      </c>
      <c r="E20" s="17">
        <v>0</v>
      </c>
      <c r="F20" s="17">
        <v>0</v>
      </c>
      <c r="G20" s="17">
        <v>0</v>
      </c>
      <c r="H20" s="17">
        <v>0</v>
      </c>
      <c r="I20" s="17">
        <v>0</v>
      </c>
      <c r="J20" s="17">
        <v>0</v>
      </c>
      <c r="K20" s="17">
        <v>2.5249999999999999E-3</v>
      </c>
      <c r="L20" s="196">
        <v>5.8640000000000003E-3</v>
      </c>
      <c r="M20" s="196">
        <v>1.0499999999999999E-3</v>
      </c>
      <c r="N20" s="17">
        <v>3.3400000000000001E-3</v>
      </c>
      <c r="O20" s="177" t="s">
        <v>28</v>
      </c>
      <c r="P20" s="17">
        <v>0.14875099999999999</v>
      </c>
      <c r="Q20" s="17">
        <v>9.3186000000000005E-2</v>
      </c>
      <c r="R20" s="17">
        <v>0.326901</v>
      </c>
      <c r="S20" s="17">
        <v>0.13914699999999999</v>
      </c>
      <c r="T20" s="17">
        <v>9.2632999999999993E-2</v>
      </c>
      <c r="U20" s="17">
        <f t="shared" si="0"/>
        <v>0.81915700000000002</v>
      </c>
      <c r="V20" s="48"/>
    </row>
    <row r="21" spans="1:22" x14ac:dyDescent="0.2">
      <c r="A21" s="105"/>
      <c r="B21" s="35" t="s">
        <v>797</v>
      </c>
      <c r="C21" s="17">
        <v>0</v>
      </c>
      <c r="D21" s="17">
        <v>0</v>
      </c>
      <c r="E21" s="17">
        <v>0</v>
      </c>
      <c r="F21" s="17">
        <v>0</v>
      </c>
      <c r="G21" s="17">
        <v>0</v>
      </c>
      <c r="H21" s="17">
        <v>0</v>
      </c>
      <c r="I21" s="17">
        <v>0</v>
      </c>
      <c r="J21" s="17">
        <v>0</v>
      </c>
      <c r="K21" s="17">
        <v>2.7959999999999999E-2</v>
      </c>
      <c r="L21" s="196">
        <v>4.5560000000000002E-3</v>
      </c>
      <c r="M21" s="196">
        <v>1.24E-3</v>
      </c>
      <c r="N21" s="17">
        <v>3.7911E-2</v>
      </c>
      <c r="O21" s="177" t="s">
        <v>28</v>
      </c>
      <c r="P21" s="17">
        <v>0.35472300000000001</v>
      </c>
      <c r="Q21" s="17">
        <v>0.40479500000000002</v>
      </c>
      <c r="R21" s="17">
        <v>0.37822499999999998</v>
      </c>
      <c r="S21" s="17">
        <v>0.37143500000000002</v>
      </c>
      <c r="T21" s="17">
        <v>0.47776400000000002</v>
      </c>
      <c r="U21" s="17">
        <f t="shared" si="0"/>
        <v>2.0586090000000001</v>
      </c>
      <c r="V21" s="48"/>
    </row>
    <row r="22" spans="1:22" x14ac:dyDescent="0.2">
      <c r="A22" s="105"/>
      <c r="B22" s="35" t="s">
        <v>798</v>
      </c>
      <c r="C22" s="17">
        <v>0</v>
      </c>
      <c r="D22" s="17">
        <v>0</v>
      </c>
      <c r="E22" s="17">
        <v>0</v>
      </c>
      <c r="F22" s="17">
        <v>0</v>
      </c>
      <c r="G22" s="17">
        <v>1.1394E-2</v>
      </c>
      <c r="H22" s="17">
        <v>1.3943000000000001E-2</v>
      </c>
      <c r="I22" s="17">
        <v>0.108848</v>
      </c>
      <c r="J22" s="17">
        <v>7.5065999999999994E-2</v>
      </c>
      <c r="K22" s="17">
        <v>0.21399199999999999</v>
      </c>
      <c r="L22" s="196">
        <v>4.0318E-2</v>
      </c>
      <c r="M22" s="196">
        <v>9.1360999999999998E-2</v>
      </c>
      <c r="N22" s="17">
        <v>0.18672900000000001</v>
      </c>
      <c r="O22" s="177" t="s">
        <v>28</v>
      </c>
      <c r="P22" s="17">
        <v>0.36909799999999998</v>
      </c>
      <c r="Q22" s="17">
        <v>0.22534000000000001</v>
      </c>
      <c r="R22" s="17">
        <v>0.23097500000000001</v>
      </c>
      <c r="S22" s="17">
        <v>0.185138</v>
      </c>
      <c r="T22" s="17">
        <v>0.271069</v>
      </c>
      <c r="U22" s="17">
        <f t="shared" si="0"/>
        <v>2.0232710000000003</v>
      </c>
      <c r="V22" s="48"/>
    </row>
    <row r="23" spans="1:22" x14ac:dyDescent="0.2">
      <c r="A23" s="105"/>
      <c r="B23" s="35" t="s">
        <v>799</v>
      </c>
      <c r="C23" s="17">
        <v>5.7600000000000004E-3</v>
      </c>
      <c r="D23" s="17">
        <v>0</v>
      </c>
      <c r="E23" s="17">
        <v>5.1999999999999995E-4</v>
      </c>
      <c r="F23" s="17">
        <v>0</v>
      </c>
      <c r="G23" s="17">
        <v>1.1394E-2</v>
      </c>
      <c r="H23" s="17">
        <v>4.9336000000000005E-2</v>
      </c>
      <c r="I23" s="17">
        <v>0.109778</v>
      </c>
      <c r="J23" s="17">
        <v>7.5065999999999994E-2</v>
      </c>
      <c r="K23" s="17">
        <v>0.48171900000000001</v>
      </c>
      <c r="L23" s="196">
        <v>0.68881599999999987</v>
      </c>
      <c r="M23" s="196">
        <v>0.66126499999999999</v>
      </c>
      <c r="N23" s="17">
        <v>1.2161489999999999</v>
      </c>
      <c r="O23" s="177" t="s">
        <v>28</v>
      </c>
      <c r="P23" s="17">
        <v>1.5211239999999999</v>
      </c>
      <c r="Q23" s="17">
        <v>1.518046</v>
      </c>
      <c r="R23" s="17">
        <v>2.3871099999999998</v>
      </c>
      <c r="S23" s="17">
        <v>2.787509</v>
      </c>
      <c r="T23" s="17">
        <v>2.5729509999999998</v>
      </c>
      <c r="U23" s="17">
        <f t="shared" si="0"/>
        <v>14.086542999999999</v>
      </c>
      <c r="V23" s="48"/>
    </row>
    <row r="24" spans="1:22" x14ac:dyDescent="0.2">
      <c r="A24" s="74"/>
      <c r="B24" s="35" t="s">
        <v>79</v>
      </c>
      <c r="C24" s="17">
        <f t="shared" ref="C24:K24" si="1">SUM(C9:C15)</f>
        <v>23.880552499999997</v>
      </c>
      <c r="D24" s="17">
        <f t="shared" si="1"/>
        <v>122.12587550000001</v>
      </c>
      <c r="E24" s="17">
        <f t="shared" si="1"/>
        <v>116.01034300000001</v>
      </c>
      <c r="F24" s="17">
        <f t="shared" si="1"/>
        <v>164.71976100000001</v>
      </c>
      <c r="G24" s="17">
        <f t="shared" si="1"/>
        <v>330.58349899999996</v>
      </c>
      <c r="H24" s="17">
        <f t="shared" si="1"/>
        <v>361.65584050000001</v>
      </c>
      <c r="I24" s="17">
        <f t="shared" si="1"/>
        <v>191.442116</v>
      </c>
      <c r="J24" s="17">
        <f t="shared" si="1"/>
        <v>157.73993949999999</v>
      </c>
      <c r="K24" s="17">
        <f t="shared" si="1"/>
        <v>202.60369150000002</v>
      </c>
      <c r="L24" s="17">
        <f t="shared" ref="L24:Q24" si="2">SUM(L9:L15)</f>
        <v>329.55860999999993</v>
      </c>
      <c r="M24" s="17">
        <f t="shared" si="2"/>
        <v>429.33790399999998</v>
      </c>
      <c r="N24" s="17">
        <f t="shared" si="2"/>
        <v>460.68448599999994</v>
      </c>
      <c r="O24" s="17">
        <f t="shared" si="2"/>
        <v>328.67202199999991</v>
      </c>
      <c r="P24" s="17">
        <f t="shared" si="2"/>
        <v>400.39449200000001</v>
      </c>
      <c r="Q24" s="17">
        <f t="shared" si="2"/>
        <v>409.53256300000004</v>
      </c>
      <c r="R24" s="17">
        <f t="shared" ref="R24:T24" si="3">SUM(R9:R15)</f>
        <v>389.55677400000002</v>
      </c>
      <c r="S24" s="17">
        <f t="shared" si="3"/>
        <v>370.54915099999999</v>
      </c>
      <c r="T24" s="17">
        <f t="shared" si="3"/>
        <v>336.46106900000001</v>
      </c>
      <c r="U24" s="17">
        <f t="shared" si="0"/>
        <v>4796.8366674999997</v>
      </c>
      <c r="V24" s="48"/>
    </row>
    <row r="25" spans="1:22" x14ac:dyDescent="0.2">
      <c r="A25" s="74"/>
      <c r="B25" s="35" t="s">
        <v>80</v>
      </c>
      <c r="C25" s="17">
        <f>+C26-C24</f>
        <v>8.6393840000000033</v>
      </c>
      <c r="D25" s="17">
        <f t="shared" ref="D25:K25" si="4">+D26-D24</f>
        <v>82.957502000000005</v>
      </c>
      <c r="E25" s="17">
        <f t="shared" si="4"/>
        <v>84.726903499999992</v>
      </c>
      <c r="F25" s="17">
        <f t="shared" si="4"/>
        <v>82.186931999999985</v>
      </c>
      <c r="G25" s="17">
        <f t="shared" si="4"/>
        <v>118.37484350000005</v>
      </c>
      <c r="H25" s="17">
        <f t="shared" si="4"/>
        <v>125.99040400000001</v>
      </c>
      <c r="I25" s="17">
        <f t="shared" si="4"/>
        <v>131.01784500000002</v>
      </c>
      <c r="J25" s="17">
        <f t="shared" si="4"/>
        <v>143.59059400000001</v>
      </c>
      <c r="K25" s="17">
        <f t="shared" si="4"/>
        <v>176.41685999999999</v>
      </c>
      <c r="L25" s="17">
        <f t="shared" ref="L25:Q25" si="5">+L26-L24</f>
        <v>316.18292600000018</v>
      </c>
      <c r="M25" s="17">
        <f t="shared" si="5"/>
        <v>367.3597139999996</v>
      </c>
      <c r="N25" s="17">
        <f t="shared" si="5"/>
        <v>405.88503100000008</v>
      </c>
      <c r="O25" s="17">
        <f t="shared" si="5"/>
        <v>520.71814799999993</v>
      </c>
      <c r="P25" s="17">
        <f t="shared" si="5"/>
        <v>449.03049800000042</v>
      </c>
      <c r="Q25" s="17">
        <f t="shared" si="5"/>
        <v>464.01592499999998</v>
      </c>
      <c r="R25" s="17">
        <f t="shared" ref="R25:T25" si="6">+R26-R24</f>
        <v>451.24650799999995</v>
      </c>
      <c r="S25" s="17">
        <f t="shared" si="6"/>
        <v>484.50201899999996</v>
      </c>
      <c r="T25" s="17">
        <f t="shared" si="6"/>
        <v>442.99589299999997</v>
      </c>
      <c r="U25" s="17">
        <f t="shared" si="0"/>
        <v>4335.1197819999998</v>
      </c>
      <c r="V25" s="48"/>
    </row>
    <row r="26" spans="1:22" x14ac:dyDescent="0.2">
      <c r="A26" s="74"/>
      <c r="B26" s="35" t="s">
        <v>81</v>
      </c>
      <c r="C26" s="17">
        <v>32.5199365</v>
      </c>
      <c r="D26" s="17">
        <v>205.08337750000001</v>
      </c>
      <c r="E26" s="17">
        <v>200.7372465</v>
      </c>
      <c r="F26" s="17">
        <v>246.90669299999999</v>
      </c>
      <c r="G26" s="17">
        <v>448.95834250000001</v>
      </c>
      <c r="H26" s="17">
        <v>487.64624450000002</v>
      </c>
      <c r="I26" s="17">
        <v>322.45996100000002</v>
      </c>
      <c r="J26" s="17">
        <v>301.3305335</v>
      </c>
      <c r="K26" s="17">
        <v>379.02055150000001</v>
      </c>
      <c r="L26" s="196">
        <v>645.74153600000011</v>
      </c>
      <c r="M26" s="17">
        <v>796.69761799999958</v>
      </c>
      <c r="N26" s="17">
        <v>866.56951700000002</v>
      </c>
      <c r="O26" s="17">
        <v>849.39016999999978</v>
      </c>
      <c r="P26" s="17">
        <v>849.42499000000043</v>
      </c>
      <c r="Q26" s="17">
        <v>873.54848800000002</v>
      </c>
      <c r="R26" s="17">
        <v>840.80328199999997</v>
      </c>
      <c r="S26" s="17">
        <v>855.05116999999996</v>
      </c>
      <c r="T26" s="17">
        <v>779.45696199999998</v>
      </c>
      <c r="U26" s="17">
        <f t="shared" si="0"/>
        <v>9131.9564495000013</v>
      </c>
      <c r="V26" s="48"/>
    </row>
    <row r="27" spans="1:22" x14ac:dyDescent="0.2">
      <c r="A27" s="74"/>
      <c r="B27" s="35"/>
      <c r="C27" s="202" t="s">
        <v>76</v>
      </c>
      <c r="D27" s="202"/>
      <c r="E27" s="202"/>
      <c r="F27" s="202"/>
      <c r="G27" s="202"/>
      <c r="H27" s="202"/>
      <c r="I27" s="202"/>
      <c r="J27" s="202"/>
      <c r="K27" s="202"/>
      <c r="L27" s="202"/>
      <c r="M27" s="202"/>
      <c r="N27" s="202"/>
      <c r="O27" s="202"/>
      <c r="P27" s="202"/>
      <c r="Q27" s="202"/>
      <c r="R27" s="202"/>
      <c r="S27" s="202"/>
      <c r="T27" s="202"/>
      <c r="U27" s="202"/>
    </row>
    <row r="28" spans="1:22" ht="13.5" thickBot="1" x14ac:dyDescent="0.25">
      <c r="A28" s="74"/>
      <c r="B28" s="45"/>
      <c r="C28" s="203"/>
      <c r="D28" s="203"/>
      <c r="E28" s="203"/>
      <c r="F28" s="203"/>
      <c r="G28" s="203"/>
      <c r="H28" s="203"/>
      <c r="I28" s="203"/>
      <c r="J28" s="203"/>
      <c r="K28" s="203"/>
      <c r="L28" s="203"/>
      <c r="M28" s="203"/>
      <c r="N28" s="203"/>
      <c r="O28" s="203"/>
      <c r="P28" s="203"/>
      <c r="Q28" s="203"/>
      <c r="R28" s="203"/>
      <c r="S28" s="203"/>
      <c r="T28" s="203"/>
      <c r="U28" s="203"/>
    </row>
    <row r="29" spans="1:22" ht="13.5" thickTop="1" x14ac:dyDescent="0.2">
      <c r="A29" s="74"/>
      <c r="B29" s="35" t="s">
        <v>41</v>
      </c>
      <c r="C29" s="37">
        <f>IFERROR(C9/C$26*100,"--")</f>
        <v>46.542732332826048</v>
      </c>
      <c r="D29" s="37">
        <f t="shared" ref="D29:U29" si="7">IFERROR(D9/D$26*100,"--")</f>
        <v>28.282250227715309</v>
      </c>
      <c r="E29" s="37">
        <f t="shared" si="7"/>
        <v>24.591942880914232</v>
      </c>
      <c r="F29" s="37">
        <f t="shared" si="7"/>
        <v>18.849814046960649</v>
      </c>
      <c r="G29" s="37">
        <f t="shared" si="7"/>
        <v>10.4804078788223</v>
      </c>
      <c r="H29" s="37">
        <f t="shared" si="7"/>
        <v>10.252891632799194</v>
      </c>
      <c r="I29" s="37">
        <f t="shared" si="7"/>
        <v>16.975652831515411</v>
      </c>
      <c r="J29" s="37">
        <f t="shared" si="7"/>
        <v>17.154105294145374</v>
      </c>
      <c r="K29" s="37">
        <f t="shared" si="7"/>
        <v>17.908257937828473</v>
      </c>
      <c r="L29" s="37">
        <f t="shared" si="7"/>
        <v>18.005388614183857</v>
      </c>
      <c r="M29" s="37">
        <f t="shared" si="7"/>
        <v>17.204472425070069</v>
      </c>
      <c r="N29" s="37">
        <f t="shared" si="7"/>
        <v>17.861051071336036</v>
      </c>
      <c r="O29" s="37">
        <f t="shared" si="7"/>
        <v>15.381578409366337</v>
      </c>
      <c r="P29" s="37">
        <f t="shared" si="7"/>
        <v>15.37506390058055</v>
      </c>
      <c r="Q29" s="37">
        <f t="shared" si="7"/>
        <v>13.579835421797446</v>
      </c>
      <c r="R29" s="37">
        <f t="shared" si="7"/>
        <v>11.52634713431102</v>
      </c>
      <c r="S29" s="37">
        <f t="shared" si="7"/>
        <v>8.7806115743926778</v>
      </c>
      <c r="T29" s="37">
        <f t="shared" si="7"/>
        <v>6.7523102064485769</v>
      </c>
      <c r="U29" s="37">
        <f t="shared" si="7"/>
        <v>14.480638566475024</v>
      </c>
    </row>
    <row r="30" spans="1:22" x14ac:dyDescent="0.2">
      <c r="A30" s="74"/>
      <c r="B30" s="35" t="s">
        <v>31</v>
      </c>
      <c r="C30" s="37">
        <f t="shared" ref="C30:U30" si="8">IFERROR(C10/C$26*100,"--")</f>
        <v>4.4618629559747145</v>
      </c>
      <c r="D30" s="37">
        <f t="shared" si="8"/>
        <v>0.2922218793670881</v>
      </c>
      <c r="E30" s="37">
        <f t="shared" si="8"/>
        <v>3.2526459906383143</v>
      </c>
      <c r="F30" s="37">
        <f t="shared" si="8"/>
        <v>3.5785945664907519</v>
      </c>
      <c r="G30" s="37">
        <f t="shared" si="8"/>
        <v>1.3582903852599642</v>
      </c>
      <c r="H30" s="37">
        <f t="shared" si="8"/>
        <v>2.2762540725359774</v>
      </c>
      <c r="I30" s="37">
        <f t="shared" si="8"/>
        <v>4.9464085248090681</v>
      </c>
      <c r="J30" s="37">
        <f t="shared" si="8"/>
        <v>9.936905713539316</v>
      </c>
      <c r="K30" s="37">
        <f t="shared" si="8"/>
        <v>9.9096921925089863</v>
      </c>
      <c r="L30" s="37">
        <f t="shared" si="8"/>
        <v>11.968038710769873</v>
      </c>
      <c r="M30" s="37">
        <f t="shared" si="8"/>
        <v>14.061319937321572</v>
      </c>
      <c r="N30" s="37">
        <f t="shared" si="8"/>
        <v>13.831805717671003</v>
      </c>
      <c r="O30" s="37">
        <f t="shared" si="8"/>
        <v>13.491252789045113</v>
      </c>
      <c r="P30" s="37">
        <f t="shared" si="8"/>
        <v>13.47831113374707</v>
      </c>
      <c r="Q30" s="37">
        <f t="shared" si="8"/>
        <v>13.52267030653941</v>
      </c>
      <c r="R30" s="37">
        <f t="shared" si="8"/>
        <v>14.936685035442096</v>
      </c>
      <c r="S30" s="37">
        <f t="shared" si="8"/>
        <v>14.152024024480314</v>
      </c>
      <c r="T30" s="37">
        <f t="shared" si="8"/>
        <v>14.594395399088114</v>
      </c>
      <c r="U30" s="37">
        <f t="shared" si="8"/>
        <v>11.171811047739489</v>
      </c>
    </row>
    <row r="31" spans="1:22" x14ac:dyDescent="0.2">
      <c r="A31" s="74"/>
      <c r="B31" s="35" t="s">
        <v>37</v>
      </c>
      <c r="C31" s="37">
        <f t="shared" ref="C31:U31" si="9">IFERROR(C11/C$26*100,"--")</f>
        <v>0.46084038325228582</v>
      </c>
      <c r="D31" s="37">
        <f t="shared" si="9"/>
        <v>0.68174662278516451</v>
      </c>
      <c r="E31" s="37">
        <f t="shared" si="9"/>
        <v>0.57100165514126444</v>
      </c>
      <c r="F31" s="37">
        <f t="shared" si="9"/>
        <v>4.7416104268992019</v>
      </c>
      <c r="G31" s="37">
        <f t="shared" si="9"/>
        <v>2.2944187744991065</v>
      </c>
      <c r="H31" s="37">
        <f t="shared" si="9"/>
        <v>6.1614082624192132</v>
      </c>
      <c r="I31" s="37">
        <f t="shared" si="9"/>
        <v>9.1993414959198603</v>
      </c>
      <c r="J31" s="37">
        <f t="shared" si="9"/>
        <v>4.4880680835485265</v>
      </c>
      <c r="K31" s="37">
        <f t="shared" si="9"/>
        <v>6.9480186221511531</v>
      </c>
      <c r="L31" s="37">
        <f t="shared" si="9"/>
        <v>8.6166541716777516</v>
      </c>
      <c r="M31" s="37">
        <f t="shared" si="9"/>
        <v>9.4281002356404748</v>
      </c>
      <c r="N31" s="37">
        <f t="shared" si="9"/>
        <v>8.5221020992825895</v>
      </c>
      <c r="O31" s="37">
        <f t="shared" si="9"/>
        <v>4.6884274631998641</v>
      </c>
      <c r="P31" s="37">
        <f t="shared" si="9"/>
        <v>4.688235273134592</v>
      </c>
      <c r="Q31" s="37">
        <f t="shared" si="9"/>
        <v>3.4295359000152037</v>
      </c>
      <c r="R31" s="37">
        <f t="shared" si="9"/>
        <v>3.9587724872843686</v>
      </c>
      <c r="S31" s="37">
        <f t="shared" si="9"/>
        <v>5.7792995008708079</v>
      </c>
      <c r="T31" s="37">
        <f t="shared" si="9"/>
        <v>5.540376198474446</v>
      </c>
      <c r="U31" s="37">
        <f t="shared" si="9"/>
        <v>5.7440449360522319</v>
      </c>
    </row>
    <row r="32" spans="1:22" x14ac:dyDescent="0.2">
      <c r="A32" s="74"/>
      <c r="B32" s="35" t="s">
        <v>32</v>
      </c>
      <c r="C32" s="37">
        <f t="shared" ref="C32:U32" si="10">IFERROR(C12/C$26*100,"--")</f>
        <v>2.3835686149018156</v>
      </c>
      <c r="D32" s="37">
        <f t="shared" si="10"/>
        <v>6.5728447445722411</v>
      </c>
      <c r="E32" s="37">
        <f t="shared" si="10"/>
        <v>6.3882364750878455</v>
      </c>
      <c r="F32" s="37">
        <f t="shared" si="10"/>
        <v>5.3647988797128319</v>
      </c>
      <c r="G32" s="37">
        <f t="shared" si="10"/>
        <v>1.4391493348851179</v>
      </c>
      <c r="H32" s="37">
        <f t="shared" si="10"/>
        <v>2.6115532814279674</v>
      </c>
      <c r="I32" s="37">
        <f t="shared" si="10"/>
        <v>4.9891604992162115</v>
      </c>
      <c r="J32" s="37">
        <f t="shared" si="10"/>
        <v>6.8505269811962162</v>
      </c>
      <c r="K32" s="37">
        <f t="shared" si="10"/>
        <v>6.8037728819567711</v>
      </c>
      <c r="L32" s="37">
        <f t="shared" si="10"/>
        <v>8.4544916125698926</v>
      </c>
      <c r="M32" s="37">
        <f t="shared" si="10"/>
        <v>8.8370711056901943</v>
      </c>
      <c r="N32" s="37">
        <f t="shared" si="10"/>
        <v>8.9954420817689567</v>
      </c>
      <c r="O32" s="37">
        <f t="shared" si="10"/>
        <v>0</v>
      </c>
      <c r="P32" s="37">
        <f t="shared" si="10"/>
        <v>8.4623024806463434</v>
      </c>
      <c r="Q32" s="37">
        <f t="shared" si="10"/>
        <v>10.036106433052403</v>
      </c>
      <c r="R32" s="37">
        <f t="shared" si="10"/>
        <v>8.8304751645819586</v>
      </c>
      <c r="S32" s="37">
        <f t="shared" si="10"/>
        <v>8.043824558476425</v>
      </c>
      <c r="T32" s="37">
        <f t="shared" si="10"/>
        <v>9.0306506236581665</v>
      </c>
      <c r="U32" s="37">
        <f t="shared" si="10"/>
        <v>7.6430167495839845</v>
      </c>
    </row>
    <row r="33" spans="1:21" x14ac:dyDescent="0.2">
      <c r="A33" s="74"/>
      <c r="B33" s="35" t="s">
        <v>29</v>
      </c>
      <c r="C33" s="37">
        <f t="shared" ref="C33:U33" si="11">IFERROR(C13/C$26*100,"--")</f>
        <v>8.0622266897722863</v>
      </c>
      <c r="D33" s="37">
        <f t="shared" si="11"/>
        <v>6.7476497455284976</v>
      </c>
      <c r="E33" s="37">
        <f t="shared" si="11"/>
        <v>11.694678197152614</v>
      </c>
      <c r="F33" s="37">
        <f t="shared" si="11"/>
        <v>12.945949383397235</v>
      </c>
      <c r="G33" s="37">
        <f t="shared" si="11"/>
        <v>5.8821482975338633</v>
      </c>
      <c r="H33" s="37">
        <f t="shared" si="11"/>
        <v>6.0523415965730871</v>
      </c>
      <c r="I33" s="37">
        <f t="shared" si="11"/>
        <v>5.5106084938092517</v>
      </c>
      <c r="J33" s="37">
        <f t="shared" si="11"/>
        <v>6.930398575091627</v>
      </c>
      <c r="K33" s="37">
        <f t="shared" si="11"/>
        <v>5.9166349717054851</v>
      </c>
      <c r="L33" s="37">
        <f t="shared" si="11"/>
        <v>3.0165220779603059</v>
      </c>
      <c r="M33" s="37">
        <f t="shared" si="11"/>
        <v>2.2775155328756123</v>
      </c>
      <c r="N33" s="37">
        <f t="shared" si="11"/>
        <v>2.8298079402670702</v>
      </c>
      <c r="O33" s="37">
        <f t="shared" si="11"/>
        <v>4.0797992752847616</v>
      </c>
      <c r="P33" s="37">
        <f t="shared" si="11"/>
        <v>4.0796320343718611</v>
      </c>
      <c r="Q33" s="37">
        <f t="shared" si="11"/>
        <v>5.0721277191427072</v>
      </c>
      <c r="R33" s="37">
        <f t="shared" si="11"/>
        <v>5.3936812534944405</v>
      </c>
      <c r="S33" s="37">
        <f t="shared" si="11"/>
        <v>4.6221436080837126</v>
      </c>
      <c r="T33" s="37">
        <f t="shared" si="11"/>
        <v>5.5608501961138428</v>
      </c>
      <c r="U33" s="37">
        <f t="shared" si="11"/>
        <v>5.0178086758734928</v>
      </c>
    </row>
    <row r="34" spans="1:21" x14ac:dyDescent="0.2">
      <c r="A34" s="74"/>
      <c r="B34" s="35" t="s">
        <v>44</v>
      </c>
      <c r="C34" s="37">
        <f t="shared" ref="C34:U34" si="12">IFERROR(C14/C$26*100,"--")</f>
        <v>0</v>
      </c>
      <c r="D34" s="37">
        <f t="shared" si="12"/>
        <v>1.8919134487142917E-2</v>
      </c>
      <c r="E34" s="37">
        <f t="shared" si="12"/>
        <v>6.0959289884451019E-2</v>
      </c>
      <c r="F34" s="37">
        <f t="shared" si="12"/>
        <v>1.0854302762865972E-4</v>
      </c>
      <c r="G34" s="37">
        <f t="shared" si="12"/>
        <v>19.187534086194198</v>
      </c>
      <c r="H34" s="37">
        <f t="shared" si="12"/>
        <v>23.836851777497898</v>
      </c>
      <c r="I34" s="37">
        <f t="shared" si="12"/>
        <v>0.28541217866115165</v>
      </c>
      <c r="J34" s="37">
        <f t="shared" si="12"/>
        <v>0.49433788959192881</v>
      </c>
      <c r="K34" s="37">
        <f t="shared" si="12"/>
        <v>0.62239580166934561</v>
      </c>
      <c r="L34" s="37">
        <f t="shared" si="12"/>
        <v>0.26661332809169019</v>
      </c>
      <c r="M34" s="37">
        <f t="shared" si="12"/>
        <v>0.36745032668090666</v>
      </c>
      <c r="N34" s="37">
        <f t="shared" si="12"/>
        <v>0.25723902771438012</v>
      </c>
      <c r="O34" s="37">
        <f t="shared" si="12"/>
        <v>0.33040528359305138</v>
      </c>
      <c r="P34" s="37">
        <f t="shared" si="12"/>
        <v>0.33039173947543016</v>
      </c>
      <c r="Q34" s="37">
        <f t="shared" si="12"/>
        <v>0.27119101372653281</v>
      </c>
      <c r="R34" s="37">
        <f t="shared" si="12"/>
        <v>0.50605820541980229</v>
      </c>
      <c r="S34" s="37">
        <f t="shared" si="12"/>
        <v>0.78195331865343232</v>
      </c>
      <c r="T34" s="37">
        <f t="shared" si="12"/>
        <v>0.73598893584582536</v>
      </c>
      <c r="U34" s="37">
        <f t="shared" si="12"/>
        <v>2.5848279807874479</v>
      </c>
    </row>
    <row r="35" spans="1:21" x14ac:dyDescent="0.2">
      <c r="A35" s="74"/>
      <c r="B35" s="35" t="s">
        <v>34</v>
      </c>
      <c r="C35" s="37">
        <f t="shared" ref="C35:U35" si="13">IFERROR(C15/C$26*100,"--")</f>
        <v>11.522345684777092</v>
      </c>
      <c r="D35" s="37">
        <f t="shared" si="13"/>
        <v>16.953745556487139</v>
      </c>
      <c r="E35" s="37">
        <f t="shared" si="13"/>
        <v>11.232671760295366</v>
      </c>
      <c r="F35" s="37">
        <f t="shared" si="13"/>
        <v>21.232488217725226</v>
      </c>
      <c r="G35" s="37">
        <f t="shared" si="13"/>
        <v>32.991497312470585</v>
      </c>
      <c r="H35" s="37">
        <f t="shared" si="13"/>
        <v>22.972264579800328</v>
      </c>
      <c r="I35" s="37">
        <f t="shared" si="13"/>
        <v>17.462683219762592</v>
      </c>
      <c r="J35" s="37">
        <f t="shared" si="13"/>
        <v>6.4934689069602705</v>
      </c>
      <c r="K35" s="37">
        <f t="shared" si="13"/>
        <v>5.3457673785269657</v>
      </c>
      <c r="L35" s="37">
        <f t="shared" si="13"/>
        <v>0.70797552041007306</v>
      </c>
      <c r="M35" s="37">
        <f t="shared" si="13"/>
        <v>1.713763878731718</v>
      </c>
      <c r="N35" s="37">
        <f t="shared" si="13"/>
        <v>0.86441351248223064</v>
      </c>
      <c r="O35" s="37">
        <f t="shared" si="13"/>
        <v>0.72359514120583723</v>
      </c>
      <c r="P35" s="37">
        <f t="shared" si="13"/>
        <v>0.72318522204061786</v>
      </c>
      <c r="Q35" s="37">
        <f t="shared" si="13"/>
        <v>0.9700250319705207</v>
      </c>
      <c r="R35" s="37">
        <f t="shared" si="13"/>
        <v>1.1794808859939725</v>
      </c>
      <c r="S35" s="37">
        <f t="shared" si="13"/>
        <v>1.1766318032171104</v>
      </c>
      <c r="T35" s="37">
        <f t="shared" si="13"/>
        <v>0.95151526788210283</v>
      </c>
      <c r="U35" s="37">
        <f t="shared" si="13"/>
        <v>5.8858803365124377</v>
      </c>
    </row>
    <row r="36" spans="1:21" x14ac:dyDescent="0.2">
      <c r="A36" s="105"/>
      <c r="B36" s="35" t="s">
        <v>792</v>
      </c>
      <c r="C36" s="37">
        <f t="shared" ref="C36:U36" si="14">IFERROR(C16/C$26*100,"--")</f>
        <v>8.1975928827536304</v>
      </c>
      <c r="D36" s="37">
        <f t="shared" si="14"/>
        <v>2.323282392791683</v>
      </c>
      <c r="E36" s="37">
        <f t="shared" si="14"/>
        <v>2.0010132997415599</v>
      </c>
      <c r="F36" s="37">
        <f t="shared" si="14"/>
        <v>1.0426590582540425</v>
      </c>
      <c r="G36" s="37">
        <f t="shared" si="14"/>
        <v>46.391164231456514</v>
      </c>
      <c r="H36" s="37">
        <f t="shared" si="14"/>
        <v>55.976533004961958</v>
      </c>
      <c r="I36" s="37">
        <f t="shared" si="14"/>
        <v>12.649772044101933</v>
      </c>
      <c r="J36" s="37">
        <f t="shared" si="14"/>
        <v>10.391919343945276</v>
      </c>
      <c r="K36" s="37">
        <f t="shared" si="14"/>
        <v>8.8186824877225689</v>
      </c>
      <c r="L36" s="37">
        <f t="shared" si="14"/>
        <v>4.3544524290907614</v>
      </c>
      <c r="M36" s="37">
        <f t="shared" si="14"/>
        <v>3.7899807050759895</v>
      </c>
      <c r="N36" s="37">
        <f t="shared" si="14"/>
        <v>3.7277867922049235</v>
      </c>
      <c r="O36" s="37" t="str">
        <f t="shared" si="14"/>
        <v>--</v>
      </c>
      <c r="P36" s="37">
        <f t="shared" si="14"/>
        <v>4.8599891086321794</v>
      </c>
      <c r="Q36" s="37">
        <f t="shared" si="14"/>
        <v>6.1274098387541374</v>
      </c>
      <c r="R36" s="37">
        <f t="shared" si="14"/>
        <v>6.0358179001494436</v>
      </c>
      <c r="S36" s="37">
        <f t="shared" si="14"/>
        <v>7.7624406969702173</v>
      </c>
      <c r="T36" s="37">
        <f t="shared" si="14"/>
        <v>5.1098800757135328</v>
      </c>
      <c r="U36" s="37">
        <f t="shared" si="14"/>
        <v>10.328254216013494</v>
      </c>
    </row>
    <row r="37" spans="1:21" x14ac:dyDescent="0.2">
      <c r="A37" s="105"/>
      <c r="B37" s="35" t="s">
        <v>793</v>
      </c>
      <c r="C37" s="37">
        <f t="shared" ref="C37:U37" si="15">IFERROR(C17/C$26*100,"--")</f>
        <v>0</v>
      </c>
      <c r="D37" s="37">
        <f t="shared" si="15"/>
        <v>0</v>
      </c>
      <c r="E37" s="37">
        <f t="shared" si="15"/>
        <v>2.5904509953512787E-4</v>
      </c>
      <c r="F37" s="37">
        <f t="shared" si="15"/>
        <v>0</v>
      </c>
      <c r="G37" s="37">
        <f t="shared" si="15"/>
        <v>0</v>
      </c>
      <c r="H37" s="37">
        <f t="shared" si="15"/>
        <v>5.1266671858886837E-4</v>
      </c>
      <c r="I37" s="37">
        <f t="shared" si="15"/>
        <v>2.8840789942289919E-4</v>
      </c>
      <c r="J37" s="37">
        <f t="shared" si="15"/>
        <v>0</v>
      </c>
      <c r="K37" s="37">
        <f t="shared" si="15"/>
        <v>6.2545948778189142E-2</v>
      </c>
      <c r="L37" s="37">
        <f t="shared" si="15"/>
        <v>8.1172569949101103E-2</v>
      </c>
      <c r="M37" s="37">
        <f t="shared" si="15"/>
        <v>3.708069326749263E-2</v>
      </c>
      <c r="N37" s="37">
        <f t="shared" si="15"/>
        <v>8.9026671820952127E-2</v>
      </c>
      <c r="O37" s="37" t="str">
        <f t="shared" si="15"/>
        <v>--</v>
      </c>
      <c r="P37" s="37">
        <f t="shared" si="15"/>
        <v>4.8857875019664744E-2</v>
      </c>
      <c r="Q37" s="37">
        <f t="shared" si="15"/>
        <v>5.9961640045789882E-2</v>
      </c>
      <c r="R37" s="37">
        <f t="shared" si="15"/>
        <v>5.8827553434787849E-2</v>
      </c>
      <c r="S37" s="37">
        <f t="shared" si="15"/>
        <v>0.12995830413283921</v>
      </c>
      <c r="T37" s="37">
        <f t="shared" si="15"/>
        <v>9.9468480980736934E-2</v>
      </c>
      <c r="U37" s="37">
        <f t="shared" si="15"/>
        <v>5.6417581801784508E-2</v>
      </c>
    </row>
    <row r="38" spans="1:21" x14ac:dyDescent="0.2">
      <c r="A38" s="105"/>
      <c r="B38" s="35" t="s">
        <v>794</v>
      </c>
      <c r="C38" s="37">
        <f t="shared" ref="C38:U38" si="16">IFERROR(C18/C$26*100,"--")</f>
        <v>0</v>
      </c>
      <c r="D38" s="37">
        <f t="shared" si="16"/>
        <v>0</v>
      </c>
      <c r="E38" s="37">
        <f t="shared" si="16"/>
        <v>0</v>
      </c>
      <c r="F38" s="37">
        <f t="shared" si="16"/>
        <v>0</v>
      </c>
      <c r="G38" s="37">
        <f t="shared" si="16"/>
        <v>0</v>
      </c>
      <c r="H38" s="37">
        <f t="shared" si="16"/>
        <v>0</v>
      </c>
      <c r="I38" s="37">
        <f t="shared" si="16"/>
        <v>0</v>
      </c>
      <c r="J38" s="37">
        <f t="shared" si="16"/>
        <v>0</v>
      </c>
      <c r="K38" s="37">
        <f t="shared" si="16"/>
        <v>0</v>
      </c>
      <c r="L38" s="37">
        <f t="shared" si="16"/>
        <v>7.1047001690781736E-3</v>
      </c>
      <c r="M38" s="37">
        <f t="shared" si="16"/>
        <v>1.4014476443432778E-2</v>
      </c>
      <c r="N38" s="37">
        <f t="shared" si="16"/>
        <v>9.9429991835265543E-3</v>
      </c>
      <c r="O38" s="37" t="str">
        <f t="shared" si="16"/>
        <v>--</v>
      </c>
      <c r="P38" s="37">
        <f t="shared" si="16"/>
        <v>2.3805515776031017E-2</v>
      </c>
      <c r="Q38" s="37">
        <f t="shared" si="16"/>
        <v>1.4664898601484386E-2</v>
      </c>
      <c r="R38" s="37">
        <f t="shared" si="16"/>
        <v>3.3764378193756862E-2</v>
      </c>
      <c r="S38" s="37">
        <f t="shared" si="16"/>
        <v>2.8495838442043182E-2</v>
      </c>
      <c r="T38" s="37">
        <f t="shared" si="16"/>
        <v>3.2270158875045113E-2</v>
      </c>
      <c r="U38" s="37">
        <f t="shared" si="16"/>
        <v>1.4817054893796443E-2</v>
      </c>
    </row>
    <row r="39" spans="1:21" x14ac:dyDescent="0.2">
      <c r="A39" s="105"/>
      <c r="B39" s="35" t="s">
        <v>795</v>
      </c>
      <c r="C39" s="37">
        <f t="shared" ref="C39:U39" si="17">IFERROR(C19/C$26*100,"--")</f>
        <v>0</v>
      </c>
      <c r="D39" s="37">
        <f t="shared" si="17"/>
        <v>0</v>
      </c>
      <c r="E39" s="37">
        <f t="shared" si="17"/>
        <v>0</v>
      </c>
      <c r="F39" s="37">
        <f t="shared" si="17"/>
        <v>0</v>
      </c>
      <c r="G39" s="37">
        <f t="shared" si="17"/>
        <v>0</v>
      </c>
      <c r="H39" s="37">
        <f t="shared" si="17"/>
        <v>6.7452585498174577E-3</v>
      </c>
      <c r="I39" s="37">
        <f t="shared" si="17"/>
        <v>0</v>
      </c>
      <c r="J39" s="37">
        <f t="shared" si="17"/>
        <v>0</v>
      </c>
      <c r="K39" s="37">
        <f t="shared" si="17"/>
        <v>4.7490828475563551E-5</v>
      </c>
      <c r="L39" s="37">
        <f t="shared" si="17"/>
        <v>1.0535949169607078E-2</v>
      </c>
      <c r="M39" s="37">
        <f t="shared" si="17"/>
        <v>2.0150681560089725E-2</v>
      </c>
      <c r="N39" s="37">
        <f t="shared" si="17"/>
        <v>1.5062611531949375E-2</v>
      </c>
      <c r="O39" s="37" t="str">
        <f t="shared" si="17"/>
        <v>--</v>
      </c>
      <c r="P39" s="37">
        <f t="shared" si="17"/>
        <v>3.6884952019130002E-3</v>
      </c>
      <c r="Q39" s="37">
        <f t="shared" si="17"/>
        <v>1.6350094123223986E-2</v>
      </c>
      <c r="R39" s="37">
        <f t="shared" si="17"/>
        <v>7.9982204446247623E-2</v>
      </c>
      <c r="S39" s="37">
        <f t="shared" si="17"/>
        <v>8.6184900489639713E-2</v>
      </c>
      <c r="T39" s="37">
        <f t="shared" si="17"/>
        <v>9.0401270929952898E-2</v>
      </c>
      <c r="U39" s="37">
        <f t="shared" si="17"/>
        <v>2.9351760653071868E-2</v>
      </c>
    </row>
    <row r="40" spans="1:21" x14ac:dyDescent="0.2">
      <c r="A40" s="105"/>
      <c r="B40" s="35" t="s">
        <v>796</v>
      </c>
      <c r="C40" s="37">
        <f t="shared" ref="C40:U40" si="18">IFERROR(C20/C$26*100,"--")</f>
        <v>1.7712211707424461E-2</v>
      </c>
      <c r="D40" s="37">
        <f t="shared" si="18"/>
        <v>0</v>
      </c>
      <c r="E40" s="37">
        <f t="shared" si="18"/>
        <v>0</v>
      </c>
      <c r="F40" s="37">
        <f t="shared" si="18"/>
        <v>0</v>
      </c>
      <c r="G40" s="37">
        <f t="shared" si="18"/>
        <v>0</v>
      </c>
      <c r="H40" s="37">
        <f t="shared" si="18"/>
        <v>0</v>
      </c>
      <c r="I40" s="37">
        <f t="shared" si="18"/>
        <v>0</v>
      </c>
      <c r="J40" s="37">
        <f t="shared" si="18"/>
        <v>0</v>
      </c>
      <c r="K40" s="37">
        <f t="shared" si="18"/>
        <v>6.6619078833776637E-4</v>
      </c>
      <c r="L40" s="37">
        <f t="shared" si="18"/>
        <v>9.0810326935512474E-4</v>
      </c>
      <c r="M40" s="37">
        <f t="shared" si="18"/>
        <v>1.3179404284349204E-4</v>
      </c>
      <c r="N40" s="37">
        <f t="shared" si="18"/>
        <v>3.8542782021260501E-4</v>
      </c>
      <c r="O40" s="37" t="str">
        <f t="shared" si="18"/>
        <v>--</v>
      </c>
      <c r="P40" s="37">
        <f t="shared" si="18"/>
        <v>1.7511964181793134E-2</v>
      </c>
      <c r="Q40" s="37">
        <f t="shared" si="18"/>
        <v>1.066752461713379E-2</v>
      </c>
      <c r="R40" s="37">
        <f t="shared" si="18"/>
        <v>3.8879605610293043E-2</v>
      </c>
      <c r="S40" s="37">
        <f t="shared" si="18"/>
        <v>1.6273528986575154E-2</v>
      </c>
      <c r="T40" s="37">
        <f t="shared" si="18"/>
        <v>1.1884299520824601E-2</v>
      </c>
      <c r="U40" s="37">
        <f t="shared" si="18"/>
        <v>8.9702245573548608E-3</v>
      </c>
    </row>
    <row r="41" spans="1:21" x14ac:dyDescent="0.2">
      <c r="A41" s="105"/>
      <c r="B41" s="35" t="s">
        <v>797</v>
      </c>
      <c r="C41" s="37">
        <f t="shared" ref="C41:U41" si="19">IFERROR(C21/C$26*100,"--")</f>
        <v>0</v>
      </c>
      <c r="D41" s="37">
        <f t="shared" si="19"/>
        <v>0</v>
      </c>
      <c r="E41" s="37">
        <f t="shared" si="19"/>
        <v>0</v>
      </c>
      <c r="F41" s="37">
        <f t="shared" si="19"/>
        <v>0</v>
      </c>
      <c r="G41" s="37">
        <f t="shared" si="19"/>
        <v>0</v>
      </c>
      <c r="H41" s="37">
        <f t="shared" si="19"/>
        <v>0</v>
      </c>
      <c r="I41" s="37">
        <f t="shared" si="19"/>
        <v>0</v>
      </c>
      <c r="J41" s="37">
        <f t="shared" si="19"/>
        <v>0</v>
      </c>
      <c r="K41" s="37">
        <f t="shared" si="19"/>
        <v>7.3769086898708702E-3</v>
      </c>
      <c r="L41" s="37">
        <f t="shared" si="19"/>
        <v>7.0554544597236496E-4</v>
      </c>
      <c r="M41" s="37">
        <f t="shared" si="19"/>
        <v>1.5564248869136203E-4</v>
      </c>
      <c r="N41" s="37">
        <f t="shared" si="19"/>
        <v>4.3748365545149912E-3</v>
      </c>
      <c r="O41" s="37" t="str">
        <f t="shared" si="19"/>
        <v>--</v>
      </c>
      <c r="P41" s="37">
        <f t="shared" si="19"/>
        <v>4.1760367798927112E-2</v>
      </c>
      <c r="Q41" s="37">
        <f t="shared" si="19"/>
        <v>4.633915639036628E-2</v>
      </c>
      <c r="R41" s="37">
        <f t="shared" si="19"/>
        <v>4.4983768272208048E-2</v>
      </c>
      <c r="S41" s="37">
        <f t="shared" si="19"/>
        <v>4.3440090257990061E-2</v>
      </c>
      <c r="T41" s="37">
        <f t="shared" si="19"/>
        <v>6.1294468237747306E-2</v>
      </c>
      <c r="U41" s="37">
        <f t="shared" si="19"/>
        <v>2.2542913026186346E-2</v>
      </c>
    </row>
    <row r="42" spans="1:21" x14ac:dyDescent="0.2">
      <c r="A42" s="105"/>
      <c r="B42" s="35" t="s">
        <v>798</v>
      </c>
      <c r="C42" s="37">
        <f t="shared" ref="C42:U42" si="20">IFERROR(C22/C$26*100,"--")</f>
        <v>0</v>
      </c>
      <c r="D42" s="37">
        <f t="shared" si="20"/>
        <v>0</v>
      </c>
      <c r="E42" s="37">
        <f t="shared" si="20"/>
        <v>0</v>
      </c>
      <c r="F42" s="37">
        <f t="shared" si="20"/>
        <v>0</v>
      </c>
      <c r="G42" s="37">
        <f t="shared" si="20"/>
        <v>2.5378746581594036E-3</v>
      </c>
      <c r="H42" s="37">
        <f t="shared" si="20"/>
        <v>2.8592448229138364E-3</v>
      </c>
      <c r="I42" s="37">
        <f t="shared" si="20"/>
        <v>3.375550864127283E-2</v>
      </c>
      <c r="J42" s="37">
        <f t="shared" si="20"/>
        <v>2.4911514650738171E-2</v>
      </c>
      <c r="K42" s="37">
        <f t="shared" si="20"/>
        <v>5.6459207595237745E-2</v>
      </c>
      <c r="L42" s="37">
        <f t="shared" si="20"/>
        <v>6.2436745589802035E-3</v>
      </c>
      <c r="M42" s="37">
        <f t="shared" si="20"/>
        <v>1.1467462426880263E-2</v>
      </c>
      <c r="N42" s="37">
        <f t="shared" si="20"/>
        <v>2.1548069293556744E-2</v>
      </c>
      <c r="O42" s="37" t="str">
        <f t="shared" si="20"/>
        <v>--</v>
      </c>
      <c r="P42" s="37">
        <f t="shared" si="20"/>
        <v>4.345268909500765E-2</v>
      </c>
      <c r="Q42" s="37">
        <f t="shared" si="20"/>
        <v>2.5795934981917113E-2</v>
      </c>
      <c r="R42" s="37">
        <f t="shared" si="20"/>
        <v>2.7470753854645397E-2</v>
      </c>
      <c r="S42" s="37">
        <f t="shared" si="20"/>
        <v>2.1652271407335773E-2</v>
      </c>
      <c r="T42" s="37">
        <f t="shared" si="20"/>
        <v>3.4776647488588344E-2</v>
      </c>
      <c r="U42" s="37">
        <f t="shared" si="20"/>
        <v>2.2155942280153777E-2</v>
      </c>
    </row>
    <row r="43" spans="1:21" x14ac:dyDescent="0.2">
      <c r="A43" s="105"/>
      <c r="B43" s="35" t="s">
        <v>799</v>
      </c>
      <c r="C43" s="37">
        <f t="shared" ref="C43:U43" si="21">IFERROR(C23/C$26*100,"--")</f>
        <v>1.7712211707424461E-2</v>
      </c>
      <c r="D43" s="37">
        <f t="shared" si="21"/>
        <v>0</v>
      </c>
      <c r="E43" s="37">
        <f t="shared" si="21"/>
        <v>2.5904509953512787E-4</v>
      </c>
      <c r="F43" s="37">
        <f t="shared" si="21"/>
        <v>0</v>
      </c>
      <c r="G43" s="37">
        <f t="shared" si="21"/>
        <v>2.5378746581594036E-3</v>
      </c>
      <c r="H43" s="37">
        <f t="shared" si="21"/>
        <v>1.0117170091320165E-2</v>
      </c>
      <c r="I43" s="37">
        <f t="shared" si="21"/>
        <v>3.4043916540695725E-2</v>
      </c>
      <c r="J43" s="37">
        <f t="shared" si="21"/>
        <v>2.4911514650738171E-2</v>
      </c>
      <c r="K43" s="37">
        <f t="shared" si="21"/>
        <v>0.12709574668011109</v>
      </c>
      <c r="L43" s="37">
        <f t="shared" si="21"/>
        <v>0.10667054256209402</v>
      </c>
      <c r="M43" s="37">
        <f t="shared" si="21"/>
        <v>8.3000750229430251E-2</v>
      </c>
      <c r="N43" s="37">
        <f t="shared" si="21"/>
        <v>0.14034061620471239</v>
      </c>
      <c r="O43" s="37" t="str">
        <f t="shared" si="21"/>
        <v>--</v>
      </c>
      <c r="P43" s="37">
        <f t="shared" si="21"/>
        <v>0.17907690707333665</v>
      </c>
      <c r="Q43" s="37">
        <f t="shared" si="21"/>
        <v>0.17377924875991543</v>
      </c>
      <c r="R43" s="37">
        <f t="shared" si="21"/>
        <v>0.28390826381193884</v>
      </c>
      <c r="S43" s="37">
        <f t="shared" si="21"/>
        <v>0.32600493371642308</v>
      </c>
      <c r="T43" s="37">
        <f t="shared" si="21"/>
        <v>0.33009532603289515</v>
      </c>
      <c r="U43" s="37">
        <f t="shared" si="21"/>
        <v>0.15425547721234778</v>
      </c>
    </row>
    <row r="44" spans="1:21" x14ac:dyDescent="0.2">
      <c r="A44" s="74"/>
      <c r="B44" s="35" t="s">
        <v>79</v>
      </c>
      <c r="C44" s="37">
        <f t="shared" ref="C44:U44" si="22">IFERROR(C24/C$26*100,"--")</f>
        <v>73.433576661504233</v>
      </c>
      <c r="D44" s="37">
        <f t="shared" si="22"/>
        <v>59.549377910942589</v>
      </c>
      <c r="E44" s="37">
        <f t="shared" si="22"/>
        <v>57.792136249114087</v>
      </c>
      <c r="F44" s="37">
        <f t="shared" si="22"/>
        <v>66.713364064213522</v>
      </c>
      <c r="G44" s="37">
        <f t="shared" si="22"/>
        <v>73.633446069665126</v>
      </c>
      <c r="H44" s="37">
        <f t="shared" si="22"/>
        <v>74.163565203053665</v>
      </c>
      <c r="I44" s="37">
        <f t="shared" si="22"/>
        <v>59.36926724369355</v>
      </c>
      <c r="J44" s="37">
        <f t="shared" si="22"/>
        <v>52.347811444073258</v>
      </c>
      <c r="K44" s="37">
        <f t="shared" si="22"/>
        <v>53.45453978634719</v>
      </c>
      <c r="L44" s="37">
        <f t="shared" si="22"/>
        <v>51.035684035663444</v>
      </c>
      <c r="M44" s="37">
        <f t="shared" si="22"/>
        <v>53.889693442010547</v>
      </c>
      <c r="N44" s="37">
        <f t="shared" si="22"/>
        <v>53.161861450522267</v>
      </c>
      <c r="O44" s="37">
        <f t="shared" si="22"/>
        <v>38.695058361694954</v>
      </c>
      <c r="P44" s="37">
        <f t="shared" si="22"/>
        <v>47.137121783996463</v>
      </c>
      <c r="Q44" s="37">
        <f t="shared" si="22"/>
        <v>46.881491826244229</v>
      </c>
      <c r="R44" s="37">
        <f t="shared" si="22"/>
        <v>46.331500166527661</v>
      </c>
      <c r="S44" s="37">
        <f t="shared" si="22"/>
        <v>43.336488388174473</v>
      </c>
      <c r="T44" s="37">
        <f t="shared" si="22"/>
        <v>43.166086827511073</v>
      </c>
      <c r="U44" s="37">
        <f t="shared" si="22"/>
        <v>52.5280282930241</v>
      </c>
    </row>
    <row r="45" spans="1:21" x14ac:dyDescent="0.2">
      <c r="A45" s="74"/>
      <c r="B45" s="35" t="s">
        <v>80</v>
      </c>
      <c r="C45" s="37">
        <f t="shared" ref="C45:U45" si="23">IFERROR(C25/C$26*100,"--")</f>
        <v>26.566423338495763</v>
      </c>
      <c r="D45" s="37">
        <f t="shared" si="23"/>
        <v>40.450622089057411</v>
      </c>
      <c r="E45" s="37">
        <f t="shared" si="23"/>
        <v>42.207863750885913</v>
      </c>
      <c r="F45" s="37">
        <f t="shared" si="23"/>
        <v>33.286635935786471</v>
      </c>
      <c r="G45" s="37">
        <f t="shared" si="23"/>
        <v>26.366553930334874</v>
      </c>
      <c r="H45" s="37">
        <f t="shared" si="23"/>
        <v>25.836434796946335</v>
      </c>
      <c r="I45" s="37">
        <f t="shared" si="23"/>
        <v>40.63073275630645</v>
      </c>
      <c r="J45" s="37">
        <f t="shared" si="23"/>
        <v>47.652188555926742</v>
      </c>
      <c r="K45" s="37">
        <f t="shared" si="23"/>
        <v>46.545460213652817</v>
      </c>
      <c r="L45" s="37">
        <f t="shared" si="23"/>
        <v>48.964315964336564</v>
      </c>
      <c r="M45" s="37">
        <f t="shared" si="23"/>
        <v>46.110306557989453</v>
      </c>
      <c r="N45" s="37">
        <f t="shared" si="23"/>
        <v>46.83813854947774</v>
      </c>
      <c r="O45" s="37">
        <f t="shared" si="23"/>
        <v>61.304941638305053</v>
      </c>
      <c r="P45" s="37">
        <f t="shared" si="23"/>
        <v>52.86287821600353</v>
      </c>
      <c r="Q45" s="37">
        <f t="shared" si="23"/>
        <v>53.118508173755771</v>
      </c>
      <c r="R45" s="37">
        <f t="shared" si="23"/>
        <v>53.668499833472339</v>
      </c>
      <c r="S45" s="37">
        <f t="shared" si="23"/>
        <v>56.663511611825527</v>
      </c>
      <c r="T45" s="37">
        <f t="shared" si="23"/>
        <v>56.833913172488927</v>
      </c>
      <c r="U45" s="37">
        <f t="shared" si="23"/>
        <v>47.471971706975879</v>
      </c>
    </row>
    <row r="46" spans="1:21" x14ac:dyDescent="0.2">
      <c r="A46" s="74"/>
      <c r="B46" s="35" t="s">
        <v>81</v>
      </c>
      <c r="C46" s="37">
        <f t="shared" ref="C46:U46" si="24">IFERROR(C26/C$26*100,"--")</f>
        <v>100</v>
      </c>
      <c r="D46" s="37">
        <f t="shared" si="24"/>
        <v>100</v>
      </c>
      <c r="E46" s="37">
        <f t="shared" si="24"/>
        <v>100</v>
      </c>
      <c r="F46" s="37">
        <f t="shared" si="24"/>
        <v>100</v>
      </c>
      <c r="G46" s="37">
        <f t="shared" si="24"/>
        <v>100</v>
      </c>
      <c r="H46" s="37">
        <f t="shared" si="24"/>
        <v>100</v>
      </c>
      <c r="I46" s="37">
        <f t="shared" si="24"/>
        <v>100</v>
      </c>
      <c r="J46" s="37">
        <f t="shared" si="24"/>
        <v>100</v>
      </c>
      <c r="K46" s="37">
        <f t="shared" si="24"/>
        <v>100</v>
      </c>
      <c r="L46" s="37">
        <f t="shared" si="24"/>
        <v>100</v>
      </c>
      <c r="M46" s="37">
        <f t="shared" si="24"/>
        <v>100</v>
      </c>
      <c r="N46" s="37">
        <f t="shared" si="24"/>
        <v>100</v>
      </c>
      <c r="O46" s="37">
        <f t="shared" si="24"/>
        <v>100</v>
      </c>
      <c r="P46" s="37">
        <f t="shared" si="24"/>
        <v>100</v>
      </c>
      <c r="Q46" s="37">
        <f t="shared" si="24"/>
        <v>100</v>
      </c>
      <c r="R46" s="37">
        <f t="shared" si="24"/>
        <v>100</v>
      </c>
      <c r="S46" s="37">
        <f t="shared" si="24"/>
        <v>100</v>
      </c>
      <c r="T46" s="37">
        <f t="shared" si="24"/>
        <v>100</v>
      </c>
      <c r="U46" s="37">
        <f t="shared" si="24"/>
        <v>100</v>
      </c>
    </row>
    <row r="47" spans="1:21" x14ac:dyDescent="0.2">
      <c r="A47" s="74"/>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74"/>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A49" s="74"/>
      <c r="B49" s="35" t="s">
        <v>41</v>
      </c>
      <c r="C49" s="38" t="s">
        <v>28</v>
      </c>
      <c r="D49" s="39">
        <f>IFERROR(IF(C9=0,"--",(D9/C9)*100-100),"--")</f>
        <v>283.21531518895074</v>
      </c>
      <c r="E49" s="39">
        <f>IFERROR(IF(D9=0,"--",(E9/D9)*100-100),"--")</f>
        <v>-14.890824647081459</v>
      </c>
      <c r="F49" s="39">
        <f t="shared" ref="F49:O49" si="25">IFERROR(IF(E9=0,"--",(F9/E9)*100-100),"--")</f>
        <v>-5.7200966049172877</v>
      </c>
      <c r="G49" s="39">
        <f t="shared" si="25"/>
        <v>1.0984036220184805</v>
      </c>
      <c r="H49" s="39">
        <f t="shared" si="25"/>
        <v>6.2593170199890125</v>
      </c>
      <c r="I49" s="39">
        <f t="shared" si="25"/>
        <v>9.4840945232015201</v>
      </c>
      <c r="J49" s="39">
        <f t="shared" si="25"/>
        <v>-5.5702304161111869</v>
      </c>
      <c r="K49" s="39">
        <f t="shared" si="25"/>
        <v>31.312142757525351</v>
      </c>
      <c r="L49" s="39">
        <f t="shared" si="25"/>
        <v>71.295171614322783</v>
      </c>
      <c r="M49" s="39">
        <f t="shared" si="25"/>
        <v>17.889101182400807</v>
      </c>
      <c r="N49" s="39">
        <f t="shared" si="25"/>
        <v>12.921214902232705</v>
      </c>
      <c r="O49" s="39">
        <f t="shared" si="25"/>
        <v>-15.589258745779716</v>
      </c>
      <c r="P49" s="39">
        <f t="shared" ref="P49:P54" si="26">IF(N9=0,"--",(P9/N9)*100-100)</f>
        <v>-15.621550068244645</v>
      </c>
      <c r="Q49" s="39">
        <f t="shared" ref="Q49:T54" si="27">IF(P9=0,"--",(Q9/P9)*100-100)</f>
        <v>-9.1678571689729438</v>
      </c>
      <c r="R49" s="39">
        <f t="shared" si="27"/>
        <v>-18.303289484848179</v>
      </c>
      <c r="S49" s="39">
        <f t="shared" si="27"/>
        <v>-22.530495494944716</v>
      </c>
      <c r="T49" s="39">
        <f t="shared" si="27"/>
        <v>-29.898444462067431</v>
      </c>
      <c r="U49" s="39">
        <f>IFERROR(POWER(T9/C9,1/21)*100-100,"--")</f>
        <v>6.1141927032822139</v>
      </c>
    </row>
    <row r="50" spans="1:21" x14ac:dyDescent="0.2">
      <c r="A50" s="74"/>
      <c r="B50" s="35" t="s">
        <v>31</v>
      </c>
      <c r="C50" s="38" t="s">
        <v>28</v>
      </c>
      <c r="D50" s="39">
        <f t="shared" ref="D50" si="28">IFERROR(IF(C10=0,"--",(D10/C10)*100-100),"--")</f>
        <v>-58.697411086874872</v>
      </c>
      <c r="E50" s="39">
        <f t="shared" ref="E50:O50" si="29">IFERROR(IF(D10=0,"--",(E10/D10)*100-100),"--")</f>
        <v>989.48579047002454</v>
      </c>
      <c r="F50" s="39">
        <f t="shared" si="29"/>
        <v>35.325798955840725</v>
      </c>
      <c r="G50" s="39">
        <f t="shared" si="29"/>
        <v>-30.983439567001909</v>
      </c>
      <c r="H50" s="39">
        <f t="shared" si="29"/>
        <v>82.023284736144916</v>
      </c>
      <c r="I50" s="39">
        <f t="shared" si="29"/>
        <v>43.694504560445239</v>
      </c>
      <c r="J50" s="39">
        <f t="shared" si="29"/>
        <v>87.727773975314534</v>
      </c>
      <c r="K50" s="39">
        <f t="shared" si="29"/>
        <v>25.437853762545814</v>
      </c>
      <c r="L50" s="39">
        <f t="shared" si="29"/>
        <v>105.75897296495688</v>
      </c>
      <c r="M50" s="39">
        <f t="shared" si="29"/>
        <v>44.956568941387928</v>
      </c>
      <c r="N50" s="39">
        <f t="shared" si="29"/>
        <v>6.9948020463534277</v>
      </c>
      <c r="O50" s="39">
        <f t="shared" si="29"/>
        <v>-4.3957448407509787</v>
      </c>
      <c r="P50" s="39">
        <f t="shared" si="26"/>
        <v>-4.4835389822440561</v>
      </c>
      <c r="Q50" s="39">
        <f t="shared" si="27"/>
        <v>3.1784418059781103</v>
      </c>
      <c r="R50" s="39">
        <f t="shared" si="27"/>
        <v>6.3161265593608675</v>
      </c>
      <c r="S50" s="39">
        <f t="shared" si="27"/>
        <v>-3.6477099453453121</v>
      </c>
      <c r="T50" s="39">
        <f t="shared" si="27"/>
        <v>-5.9913998231855032</v>
      </c>
      <c r="U50" s="39">
        <f t="shared" ref="U50:U66" si="30">IFERROR(POWER(T10/C10,1/21)*100-100,"--")</f>
        <v>23.08506212152939</v>
      </c>
    </row>
    <row r="51" spans="1:21" x14ac:dyDescent="0.2">
      <c r="A51" s="74"/>
      <c r="B51" s="35" t="s">
        <v>37</v>
      </c>
      <c r="C51" s="38" t="s">
        <v>28</v>
      </c>
      <c r="D51" s="39">
        <f t="shared" ref="D51" si="31">IFERROR(IF(C11=0,"--",(D11/C11)*100-100),"--")</f>
        <v>832.93897841390583</v>
      </c>
      <c r="E51" s="39">
        <f t="shared" ref="E51:O51" si="32">IFERROR(IF(D11=0,"--",(E11/D11)*100-100),"--")</f>
        <v>-18.019252597541467</v>
      </c>
      <c r="F51" s="39">
        <f t="shared" si="32"/>
        <v>921.39423475392448</v>
      </c>
      <c r="G51" s="39">
        <f t="shared" si="32"/>
        <v>-12.012697831324559</v>
      </c>
      <c r="H51" s="39">
        <f t="shared" si="32"/>
        <v>191.67965450292638</v>
      </c>
      <c r="I51" s="39">
        <f t="shared" si="32"/>
        <v>-1.2703340718040579</v>
      </c>
      <c r="J51" s="39">
        <f t="shared" si="32"/>
        <v>-54.409953104067256</v>
      </c>
      <c r="K51" s="39">
        <f t="shared" si="32"/>
        <v>94.724750468974634</v>
      </c>
      <c r="L51" s="39">
        <f t="shared" si="32"/>
        <v>111.28742599727423</v>
      </c>
      <c r="M51" s="39">
        <f t="shared" si="32"/>
        <v>34.995821000995392</v>
      </c>
      <c r="N51" s="39">
        <f t="shared" si="32"/>
        <v>-1.6821368210353711</v>
      </c>
      <c r="O51" s="39">
        <f t="shared" si="32"/>
        <v>-46.07572797047267</v>
      </c>
      <c r="P51" s="39">
        <f t="shared" si="26"/>
        <v>-46.07572797047267</v>
      </c>
      <c r="Q51" s="39">
        <f t="shared" si="27"/>
        <v>-24.770541135456199</v>
      </c>
      <c r="R51" s="39">
        <f t="shared" si="27"/>
        <v>11.104736029740181</v>
      </c>
      <c r="S51" s="39">
        <f t="shared" si="27"/>
        <v>48.460994519263323</v>
      </c>
      <c r="T51" s="39">
        <f t="shared" si="27"/>
        <v>-12.60952734954013</v>
      </c>
      <c r="U51" s="39">
        <f t="shared" si="30"/>
        <v>30.955967707291762</v>
      </c>
    </row>
    <row r="52" spans="1:21" x14ac:dyDescent="0.2">
      <c r="A52" s="74"/>
      <c r="B52" s="35" t="s">
        <v>32</v>
      </c>
      <c r="C52" s="38" t="s">
        <v>28</v>
      </c>
      <c r="D52" s="39">
        <f t="shared" ref="D52" si="33">IFERROR(IF(C12=0,"--",(D12/C12)*100-100),"--")</f>
        <v>1639.0276532474988</v>
      </c>
      <c r="E52" s="39">
        <f t="shared" ref="E52:O52" si="34">IFERROR(IF(D12=0,"--",(E12/D12)*100-100),"--")</f>
        <v>-4.8683319915737684</v>
      </c>
      <c r="F52" s="39">
        <f t="shared" si="34"/>
        <v>3.2945388842576619</v>
      </c>
      <c r="G52" s="39">
        <f t="shared" si="34"/>
        <v>-51.221819187950217</v>
      </c>
      <c r="H52" s="39">
        <f t="shared" si="34"/>
        <v>97.102379580451327</v>
      </c>
      <c r="I52" s="39">
        <f t="shared" si="34"/>
        <v>26.327964239737753</v>
      </c>
      <c r="J52" s="39">
        <f t="shared" si="34"/>
        <v>28.310988065983167</v>
      </c>
      <c r="K52" s="39">
        <f t="shared" si="34"/>
        <v>24.923874529286437</v>
      </c>
      <c r="L52" s="39">
        <f t="shared" si="34"/>
        <v>111.70623705354075</v>
      </c>
      <c r="M52" s="39">
        <f t="shared" si="34"/>
        <v>28.960185194886407</v>
      </c>
      <c r="N52" s="39">
        <f t="shared" si="34"/>
        <v>10.719483568825311</v>
      </c>
      <c r="O52" s="39">
        <f t="shared" si="34"/>
        <v>-100</v>
      </c>
      <c r="P52" s="39">
        <f t="shared" si="26"/>
        <v>-7.7879538292394415</v>
      </c>
      <c r="Q52" s="39">
        <f t="shared" si="27"/>
        <v>21.965976169028025</v>
      </c>
      <c r="R52" s="39">
        <f t="shared" si="27"/>
        <v>-15.31115752644773</v>
      </c>
      <c r="S52" s="39">
        <f t="shared" si="27"/>
        <v>-7.3647615709337373</v>
      </c>
      <c r="T52" s="39">
        <f t="shared" si="27"/>
        <v>2.342609387169432</v>
      </c>
      <c r="U52" s="39">
        <f t="shared" si="30"/>
        <v>23.949411261000876</v>
      </c>
    </row>
    <row r="53" spans="1:21" x14ac:dyDescent="0.2">
      <c r="A53" s="74"/>
      <c r="B53" s="35" t="s">
        <v>29</v>
      </c>
      <c r="C53" s="38" t="s">
        <v>28</v>
      </c>
      <c r="D53" s="39">
        <f t="shared" ref="D53" si="35">IFERROR(IF(C13=0,"--",(D13/C13)*100-100),"--")</f>
        <v>427.81083143802937</v>
      </c>
      <c r="E53" s="39">
        <f t="shared" ref="E53:O53" si="36">IFERROR(IF(D13=0,"--",(E13/D13)*100-100),"--")</f>
        <v>69.641946110752855</v>
      </c>
      <c r="F53" s="39">
        <f t="shared" si="36"/>
        <v>36.160309172405789</v>
      </c>
      <c r="G53" s="39">
        <f t="shared" si="36"/>
        <v>-17.381891434867626</v>
      </c>
      <c r="H53" s="39">
        <f t="shared" si="36"/>
        <v>11.759976103054044</v>
      </c>
      <c r="I53" s="39">
        <f t="shared" si="36"/>
        <v>-39.792992932696912</v>
      </c>
      <c r="J53" s="39">
        <f t="shared" si="36"/>
        <v>17.523846751845554</v>
      </c>
      <c r="K53" s="39">
        <f t="shared" si="36"/>
        <v>7.3831607074458674</v>
      </c>
      <c r="L53" s="39">
        <f t="shared" si="36"/>
        <v>-13.138425915861617</v>
      </c>
      <c r="M53" s="39">
        <f t="shared" si="36"/>
        <v>-6.8485465530560816</v>
      </c>
      <c r="N53" s="39">
        <f t="shared" si="36"/>
        <v>35.146717713483525</v>
      </c>
      <c r="O53" s="39">
        <f t="shared" si="36"/>
        <v>41.31415249650999</v>
      </c>
      <c r="P53" s="39">
        <f t="shared" si="26"/>
        <v>41.31415249650999</v>
      </c>
      <c r="Q53" s="39">
        <f t="shared" si="27"/>
        <v>27.858960736162985</v>
      </c>
      <c r="R53" s="39">
        <f t="shared" si="27"/>
        <v>2.3534483274217877</v>
      </c>
      <c r="S53" s="39">
        <f t="shared" si="27"/>
        <v>-12.852313115193709</v>
      </c>
      <c r="T53" s="39">
        <f t="shared" si="27"/>
        <v>9.6725132701172498</v>
      </c>
      <c r="U53" s="39">
        <f t="shared" si="30"/>
        <v>14.291951867890603</v>
      </c>
    </row>
    <row r="54" spans="1:21" x14ac:dyDescent="0.2">
      <c r="A54" s="74">
        <v>27</v>
      </c>
      <c r="B54" s="35" t="s">
        <v>44</v>
      </c>
      <c r="C54" s="38" t="s">
        <v>28</v>
      </c>
      <c r="D54" s="39" t="str">
        <f t="shared" ref="D54" si="37">IFERROR(IF(C14=0,"--",(D14/C14)*100-100),"--")</f>
        <v>--</v>
      </c>
      <c r="E54" s="39">
        <f t="shared" ref="E54:O54" si="38">IFERROR(IF(D14=0,"--",(E14/D14)*100-100),"--")</f>
        <v>215.38144329896909</v>
      </c>
      <c r="F54" s="39">
        <f t="shared" si="38"/>
        <v>-99.780988493723854</v>
      </c>
      <c r="G54" s="39">
        <f t="shared" si="38"/>
        <v>32143196.641791046</v>
      </c>
      <c r="H54" s="39">
        <f t="shared" si="38"/>
        <v>34.936229188707017</v>
      </c>
      <c r="I54" s="39">
        <f t="shared" si="38"/>
        <v>-99.208238248590391</v>
      </c>
      <c r="J54" s="39">
        <f t="shared" si="38"/>
        <v>61.852250255340437</v>
      </c>
      <c r="K54" s="39">
        <f t="shared" si="38"/>
        <v>58.366155542024615</v>
      </c>
      <c r="L54" s="39">
        <f t="shared" si="38"/>
        <v>-27.018772297508107</v>
      </c>
      <c r="M54" s="39">
        <f t="shared" si="38"/>
        <v>70.040188588392539</v>
      </c>
      <c r="N54" s="39">
        <f t="shared" si="38"/>
        <v>-23.853821800955643</v>
      </c>
      <c r="O54" s="39">
        <f t="shared" si="38"/>
        <v>25.896584131655274</v>
      </c>
      <c r="P54" s="39">
        <f t="shared" si="26"/>
        <v>25.896584131655274</v>
      </c>
      <c r="Q54" s="39">
        <f t="shared" si="27"/>
        <v>-15.587240729325174</v>
      </c>
      <c r="R54" s="39">
        <f t="shared" si="27"/>
        <v>79.610845995225787</v>
      </c>
      <c r="S54" s="39">
        <f t="shared" si="27"/>
        <v>57.136857413734674</v>
      </c>
      <c r="T54" s="39">
        <f t="shared" si="27"/>
        <v>-14.19936671611751</v>
      </c>
      <c r="U54" s="39" t="str">
        <f t="shared" si="30"/>
        <v>--</v>
      </c>
    </row>
    <row r="55" spans="1:21" x14ac:dyDescent="0.2">
      <c r="A55" s="74">
        <v>7</v>
      </c>
      <c r="B55" s="35" t="s">
        <v>34</v>
      </c>
      <c r="C55" s="38" t="s">
        <v>28</v>
      </c>
      <c r="D55" s="39">
        <f t="shared" ref="D55" si="39">IFERROR(IF(C15=0,"--",(D15/C15)*100-100),"--")</f>
        <v>827.90931128795796</v>
      </c>
      <c r="E55" s="39">
        <f t="shared" ref="E55:O55" si="40">IFERROR(IF(D15=0,"--",(E15/D15)*100-100),"--")</f>
        <v>-35.149264089593487</v>
      </c>
      <c r="F55" s="39">
        <f t="shared" si="40"/>
        <v>132.49987493434054</v>
      </c>
      <c r="G55" s="39">
        <f t="shared" si="40"/>
        <v>182.53634190369763</v>
      </c>
      <c r="H55" s="39">
        <f t="shared" si="40"/>
        <v>-24.368864436971037</v>
      </c>
      <c r="I55" s="39">
        <f t="shared" si="40"/>
        <v>-49.733565675891846</v>
      </c>
      <c r="J55" s="39">
        <f t="shared" si="40"/>
        <v>-65.251734360591385</v>
      </c>
      <c r="K55" s="39">
        <f t="shared" si="40"/>
        <v>3.5506691958822501</v>
      </c>
      <c r="L55" s="39">
        <f t="shared" si="40"/>
        <v>-77.436620492689684</v>
      </c>
      <c r="M55" s="39">
        <f t="shared" si="40"/>
        <v>198.65345259479426</v>
      </c>
      <c r="N55" s="39">
        <f t="shared" si="40"/>
        <v>-45.136886352204073</v>
      </c>
      <c r="O55" s="39">
        <f t="shared" si="40"/>
        <v>-17.950126182392566</v>
      </c>
      <c r="P55" s="39">
        <f t="shared" ref="P55:P63" si="41">IF(N15=0,"--",(P15/N15)*100-100)</f>
        <v>-17.993246064743374</v>
      </c>
      <c r="Q55" s="39">
        <f t="shared" ref="Q55:Q63" si="42">IF(P15=0,"--",(Q15/P15)*100-100)</f>
        <v>37.941638791739962</v>
      </c>
      <c r="R55" s="39">
        <f t="shared" ref="R55:R63" si="43">IF(Q15=0,"--",(R15/Q15)*100-100)</f>
        <v>17.034889024656337</v>
      </c>
      <c r="S55" s="39">
        <f t="shared" ref="S55:S63" si="44">IF(R15=0,"--",(S15/R15)*100-100)</f>
        <v>1.4489094307073458</v>
      </c>
      <c r="T55" s="39">
        <f t="shared" ref="T55:T63" si="45">IF(S15=0,"--",(T15/S15)*100-100)</f>
        <v>-26.281716650080838</v>
      </c>
      <c r="U55" s="39">
        <f t="shared" si="30"/>
        <v>3.3046503286535938</v>
      </c>
    </row>
    <row r="56" spans="1:21" x14ac:dyDescent="0.2">
      <c r="A56" s="105"/>
      <c r="B56" s="35" t="s">
        <v>792</v>
      </c>
      <c r="C56" s="38" t="s">
        <v>28</v>
      </c>
      <c r="D56" s="39">
        <f t="shared" ref="D56" si="46">IFERROR(IF(C16=0,"--",(D16/C16)*100-100),"--")</f>
        <v>78.729576885738595</v>
      </c>
      <c r="E56" s="39">
        <f t="shared" ref="E56:O56" si="47">IFERROR(IF(D16=0,"--",(E16/D16)*100-100),"--")</f>
        <v>-15.696525212890066</v>
      </c>
      <c r="F56" s="39">
        <f t="shared" si="47"/>
        <v>-35.908970844549813</v>
      </c>
      <c r="G56" s="39">
        <f t="shared" si="47"/>
        <v>7990.3280965042268</v>
      </c>
      <c r="H56" s="39">
        <f t="shared" si="47"/>
        <v>31.059818596774306</v>
      </c>
      <c r="I56" s="39">
        <f t="shared" si="47"/>
        <v>-85.056662119885416</v>
      </c>
      <c r="J56" s="39">
        <f t="shared" si="47"/>
        <v>-23.231967286460446</v>
      </c>
      <c r="K56" s="39">
        <f t="shared" si="47"/>
        <v>6.740088291425721</v>
      </c>
      <c r="L56" s="39">
        <f t="shared" si="47"/>
        <v>-15.874858588515252</v>
      </c>
      <c r="M56" s="39">
        <f t="shared" si="47"/>
        <v>7.3836705702877197</v>
      </c>
      <c r="N56" s="39">
        <f t="shared" si="47"/>
        <v>6.985262241177125</v>
      </c>
      <c r="O56" s="39" t="str">
        <f t="shared" si="47"/>
        <v>--</v>
      </c>
      <c r="P56" s="39">
        <f t="shared" si="41"/>
        <v>27.792644248378465</v>
      </c>
      <c r="Q56" s="39">
        <f t="shared" si="42"/>
        <v>29.659283151319215</v>
      </c>
      <c r="R56" s="39">
        <f t="shared" si="43"/>
        <v>-5.1872854216209703</v>
      </c>
      <c r="S56" s="39">
        <f t="shared" si="44"/>
        <v>30.785583383276474</v>
      </c>
      <c r="T56" s="39">
        <f t="shared" si="45"/>
        <v>-39.991544734261787</v>
      </c>
      <c r="U56" s="39">
        <f t="shared" si="30"/>
        <v>13.742358472216793</v>
      </c>
    </row>
    <row r="57" spans="1:21" x14ac:dyDescent="0.2">
      <c r="A57" s="105"/>
      <c r="B57" s="35" t="s">
        <v>793</v>
      </c>
      <c r="C57" s="38" t="s">
        <v>28</v>
      </c>
      <c r="D57" s="39" t="str">
        <f t="shared" ref="D57" si="48">IFERROR(IF(C17=0,"--",(D17/C17)*100-100),"--")</f>
        <v>--</v>
      </c>
      <c r="E57" s="39" t="str">
        <f t="shared" ref="E57:O57" si="49">IFERROR(IF(D17=0,"--",(E17/D17)*100-100),"--")</f>
        <v>--</v>
      </c>
      <c r="F57" s="39">
        <f t="shared" si="49"/>
        <v>-100</v>
      </c>
      <c r="G57" s="39" t="str">
        <f t="shared" si="49"/>
        <v>--</v>
      </c>
      <c r="H57" s="39" t="str">
        <f t="shared" si="49"/>
        <v>--</v>
      </c>
      <c r="I57" s="39">
        <f t="shared" si="49"/>
        <v>-62.8</v>
      </c>
      <c r="J57" s="39">
        <f t="shared" si="49"/>
        <v>-100</v>
      </c>
      <c r="K57" s="39" t="str">
        <f t="shared" si="49"/>
        <v>--</v>
      </c>
      <c r="L57" s="39">
        <f t="shared" si="49"/>
        <v>121.10882385198809</v>
      </c>
      <c r="M57" s="39">
        <f t="shared" si="49"/>
        <v>-43.639693607928798</v>
      </c>
      <c r="N57" s="39">
        <f t="shared" si="49"/>
        <v>161.14528080265114</v>
      </c>
      <c r="O57" s="39" t="str">
        <f t="shared" si="49"/>
        <v>--</v>
      </c>
      <c r="P57" s="39">
        <f t="shared" si="41"/>
        <v>-46.205724596164764</v>
      </c>
      <c r="Q57" s="39">
        <f t="shared" si="42"/>
        <v>26.212076306411134</v>
      </c>
      <c r="R57" s="39">
        <f t="shared" si="43"/>
        <v>-5.5689832262301451</v>
      </c>
      <c r="S57" s="39">
        <f t="shared" si="44"/>
        <v>124.65751762955298</v>
      </c>
      <c r="T57" s="39">
        <f t="shared" si="45"/>
        <v>-30.227949712475606</v>
      </c>
      <c r="U57" s="39" t="str">
        <f t="shared" si="30"/>
        <v>--</v>
      </c>
    </row>
    <row r="58" spans="1:21" x14ac:dyDescent="0.2">
      <c r="A58" s="105"/>
      <c r="B58" s="35" t="s">
        <v>794</v>
      </c>
      <c r="C58" s="38" t="s">
        <v>28</v>
      </c>
      <c r="D58" s="39" t="str">
        <f t="shared" ref="D58" si="50">IFERROR(IF(C18=0,"--",(D18/C18)*100-100),"--")</f>
        <v>--</v>
      </c>
      <c r="E58" s="39" t="str">
        <f t="shared" ref="E58:O58" si="51">IFERROR(IF(D18=0,"--",(E18/D18)*100-100),"--")</f>
        <v>--</v>
      </c>
      <c r="F58" s="39" t="str">
        <f t="shared" si="51"/>
        <v>--</v>
      </c>
      <c r="G58" s="39" t="str">
        <f t="shared" si="51"/>
        <v>--</v>
      </c>
      <c r="H58" s="39" t="str">
        <f t="shared" si="51"/>
        <v>--</v>
      </c>
      <c r="I58" s="39" t="str">
        <f t="shared" si="51"/>
        <v>--</v>
      </c>
      <c r="J58" s="39" t="str">
        <f t="shared" si="51"/>
        <v>--</v>
      </c>
      <c r="K58" s="39" t="str">
        <f t="shared" si="51"/>
        <v>--</v>
      </c>
      <c r="L58" s="39" t="str">
        <f t="shared" si="51"/>
        <v>--</v>
      </c>
      <c r="M58" s="39">
        <f t="shared" si="51"/>
        <v>143.36937094031995</v>
      </c>
      <c r="N58" s="39">
        <f t="shared" si="51"/>
        <v>-22.829659749402168</v>
      </c>
      <c r="O58" s="39" t="str">
        <f t="shared" si="51"/>
        <v>--</v>
      </c>
      <c r="P58" s="39">
        <f t="shared" si="41"/>
        <v>134.68310063484324</v>
      </c>
      <c r="Q58" s="39">
        <f t="shared" si="42"/>
        <v>-36.647544631818405</v>
      </c>
      <c r="R58" s="39">
        <f t="shared" si="43"/>
        <v>121.60883650130751</v>
      </c>
      <c r="S58" s="39">
        <f t="shared" si="44"/>
        <v>-14.173699857692355</v>
      </c>
      <c r="T58" s="39">
        <f t="shared" si="45"/>
        <v>3.2332734122977485</v>
      </c>
      <c r="U58" s="39" t="str">
        <f t="shared" si="30"/>
        <v>--</v>
      </c>
    </row>
    <row r="59" spans="1:21" x14ac:dyDescent="0.2">
      <c r="A59" s="105"/>
      <c r="B59" s="35" t="s">
        <v>795</v>
      </c>
      <c r="C59" s="38" t="s">
        <v>28</v>
      </c>
      <c r="D59" s="39" t="str">
        <f t="shared" ref="D59" si="52">IFERROR(IF(C19=0,"--",(D19/C19)*100-100),"--")</f>
        <v>--</v>
      </c>
      <c r="E59" s="39" t="str">
        <f t="shared" ref="E59:O59" si="53">IFERROR(IF(D19=0,"--",(E19/D19)*100-100),"--")</f>
        <v>--</v>
      </c>
      <c r="F59" s="39" t="str">
        <f t="shared" si="53"/>
        <v>--</v>
      </c>
      <c r="G59" s="39" t="str">
        <f t="shared" si="53"/>
        <v>--</v>
      </c>
      <c r="H59" s="39" t="str">
        <f t="shared" si="53"/>
        <v>--</v>
      </c>
      <c r="I59" s="39">
        <f t="shared" si="53"/>
        <v>-100</v>
      </c>
      <c r="J59" s="39" t="str">
        <f t="shared" si="53"/>
        <v>--</v>
      </c>
      <c r="K59" s="39" t="str">
        <f t="shared" si="53"/>
        <v>--</v>
      </c>
      <c r="L59" s="39">
        <f t="shared" si="53"/>
        <v>37697.222222222219</v>
      </c>
      <c r="M59" s="39">
        <f t="shared" si="53"/>
        <v>135.96678180348349</v>
      </c>
      <c r="N59" s="39">
        <f t="shared" si="53"/>
        <v>-18.69440637847265</v>
      </c>
      <c r="O59" s="39" t="str">
        <f t="shared" si="53"/>
        <v>--</v>
      </c>
      <c r="P59" s="39">
        <f t="shared" si="41"/>
        <v>-75.996721010051488</v>
      </c>
      <c r="Q59" s="39">
        <f t="shared" si="42"/>
        <v>355.86160671539375</v>
      </c>
      <c r="R59" s="39">
        <f t="shared" si="43"/>
        <v>370.84774480836825</v>
      </c>
      <c r="S59" s="39">
        <f t="shared" si="44"/>
        <v>9.581066271321788</v>
      </c>
      <c r="T59" s="39">
        <f t="shared" si="45"/>
        <v>-4.3811785459850086</v>
      </c>
      <c r="U59" s="39" t="str">
        <f t="shared" si="30"/>
        <v>--</v>
      </c>
    </row>
    <row r="60" spans="1:21" x14ac:dyDescent="0.2">
      <c r="A60" s="105"/>
      <c r="B60" s="35" t="s">
        <v>796</v>
      </c>
      <c r="C60" s="38" t="s">
        <v>28</v>
      </c>
      <c r="D60" s="39">
        <f t="shared" ref="D60" si="54">IFERROR(IF(C20=0,"--",(D20/C20)*100-100),"--")</f>
        <v>-100</v>
      </c>
      <c r="E60" s="39" t="str">
        <f t="shared" ref="E60:O60" si="55">IFERROR(IF(D20=0,"--",(E20/D20)*100-100),"--")</f>
        <v>--</v>
      </c>
      <c r="F60" s="39" t="str">
        <f t="shared" si="55"/>
        <v>--</v>
      </c>
      <c r="G60" s="39" t="str">
        <f t="shared" si="55"/>
        <v>--</v>
      </c>
      <c r="H60" s="39" t="str">
        <f t="shared" si="55"/>
        <v>--</v>
      </c>
      <c r="I60" s="39" t="str">
        <f t="shared" si="55"/>
        <v>--</v>
      </c>
      <c r="J60" s="39" t="str">
        <f t="shared" si="55"/>
        <v>--</v>
      </c>
      <c r="K60" s="39" t="str">
        <f t="shared" si="55"/>
        <v>--</v>
      </c>
      <c r="L60" s="39">
        <f t="shared" si="55"/>
        <v>132.23762376237627</v>
      </c>
      <c r="M60" s="39">
        <f t="shared" si="55"/>
        <v>-82.094133697135064</v>
      </c>
      <c r="N60" s="39">
        <f t="shared" si="55"/>
        <v>218.09523809523813</v>
      </c>
      <c r="O60" s="39" t="str">
        <f t="shared" si="55"/>
        <v>--</v>
      </c>
      <c r="P60" s="39">
        <f t="shared" si="41"/>
        <v>4353.622754491018</v>
      </c>
      <c r="Q60" s="39">
        <f t="shared" si="42"/>
        <v>-37.35437072691947</v>
      </c>
      <c r="R60" s="39">
        <f t="shared" si="43"/>
        <v>250.80484192904515</v>
      </c>
      <c r="S60" s="39">
        <f t="shared" si="44"/>
        <v>-57.434513813050437</v>
      </c>
      <c r="T60" s="39">
        <f t="shared" si="45"/>
        <v>-33.427957483812094</v>
      </c>
      <c r="U60" s="39">
        <f t="shared" si="30"/>
        <v>14.141852417112588</v>
      </c>
    </row>
    <row r="61" spans="1:21" x14ac:dyDescent="0.2">
      <c r="A61" s="105"/>
      <c r="B61" s="35" t="s">
        <v>797</v>
      </c>
      <c r="C61" s="38" t="s">
        <v>28</v>
      </c>
      <c r="D61" s="39" t="str">
        <f t="shared" ref="D61" si="56">IFERROR(IF(C21=0,"--",(D21/C21)*100-100),"--")</f>
        <v>--</v>
      </c>
      <c r="E61" s="39" t="str">
        <f t="shared" ref="E61:O61" si="57">IFERROR(IF(D21=0,"--",(E21/D21)*100-100),"--")</f>
        <v>--</v>
      </c>
      <c r="F61" s="39" t="str">
        <f t="shared" si="57"/>
        <v>--</v>
      </c>
      <c r="G61" s="39" t="str">
        <f t="shared" si="57"/>
        <v>--</v>
      </c>
      <c r="H61" s="39" t="str">
        <f t="shared" si="57"/>
        <v>--</v>
      </c>
      <c r="I61" s="39" t="str">
        <f t="shared" si="57"/>
        <v>--</v>
      </c>
      <c r="J61" s="39" t="str">
        <f t="shared" si="57"/>
        <v>--</v>
      </c>
      <c r="K61" s="39" t="str">
        <f t="shared" si="57"/>
        <v>--</v>
      </c>
      <c r="L61" s="39">
        <f t="shared" si="57"/>
        <v>-83.705293276108733</v>
      </c>
      <c r="M61" s="39">
        <f t="shared" si="57"/>
        <v>-72.783143107989474</v>
      </c>
      <c r="N61" s="39">
        <f t="shared" si="57"/>
        <v>2957.3387096774195</v>
      </c>
      <c r="O61" s="39" t="str">
        <f t="shared" si="57"/>
        <v>--</v>
      </c>
      <c r="P61" s="39">
        <f t="shared" si="41"/>
        <v>835.67302366067895</v>
      </c>
      <c r="Q61" s="39">
        <f t="shared" si="42"/>
        <v>14.115803035044252</v>
      </c>
      <c r="R61" s="39">
        <f t="shared" si="43"/>
        <v>-6.563816252671117</v>
      </c>
      <c r="S61" s="39">
        <f t="shared" si="44"/>
        <v>-1.7952277083746395</v>
      </c>
      <c r="T61" s="39">
        <f t="shared" si="45"/>
        <v>28.626543002140352</v>
      </c>
      <c r="U61" s="39" t="str">
        <f t="shared" si="30"/>
        <v>--</v>
      </c>
    </row>
    <row r="62" spans="1:21" x14ac:dyDescent="0.2">
      <c r="A62" s="105"/>
      <c r="B62" s="35" t="s">
        <v>798</v>
      </c>
      <c r="C62" s="38" t="s">
        <v>28</v>
      </c>
      <c r="D62" s="39" t="str">
        <f t="shared" ref="D62" si="58">IFERROR(IF(C22=0,"--",(D22/C22)*100-100),"--")</f>
        <v>--</v>
      </c>
      <c r="E62" s="39" t="str">
        <f t="shared" ref="E62:O62" si="59">IFERROR(IF(D22=0,"--",(E22/D22)*100-100),"--")</f>
        <v>--</v>
      </c>
      <c r="F62" s="39" t="str">
        <f t="shared" si="59"/>
        <v>--</v>
      </c>
      <c r="G62" s="39" t="str">
        <f t="shared" si="59"/>
        <v>--</v>
      </c>
      <c r="H62" s="39">
        <f t="shared" si="59"/>
        <v>22.371423556257696</v>
      </c>
      <c r="I62" s="39">
        <f t="shared" si="59"/>
        <v>680.6641325396256</v>
      </c>
      <c r="J62" s="39">
        <f t="shared" si="59"/>
        <v>-31.035940026458917</v>
      </c>
      <c r="K62" s="39">
        <f t="shared" si="59"/>
        <v>185.07180347960463</v>
      </c>
      <c r="L62" s="39">
        <f t="shared" si="59"/>
        <v>-81.159108751729036</v>
      </c>
      <c r="M62" s="39">
        <f t="shared" si="59"/>
        <v>126.60102187608513</v>
      </c>
      <c r="N62" s="39">
        <f t="shared" si="59"/>
        <v>104.38589770252079</v>
      </c>
      <c r="O62" s="39" t="str">
        <f t="shared" si="59"/>
        <v>--</v>
      </c>
      <c r="P62" s="39">
        <f t="shared" si="41"/>
        <v>97.665065415655818</v>
      </c>
      <c r="Q62" s="39">
        <f t="shared" si="42"/>
        <v>-38.94846355168545</v>
      </c>
      <c r="R62" s="39">
        <f t="shared" si="43"/>
        <v>2.5006656607792621</v>
      </c>
      <c r="S62" s="39">
        <f t="shared" si="44"/>
        <v>-19.845004870657007</v>
      </c>
      <c r="T62" s="39">
        <f t="shared" si="45"/>
        <v>46.414566431526737</v>
      </c>
      <c r="U62" s="39" t="str">
        <f t="shared" si="30"/>
        <v>--</v>
      </c>
    </row>
    <row r="63" spans="1:21" x14ac:dyDescent="0.2">
      <c r="A63" s="105"/>
      <c r="B63" s="35" t="s">
        <v>799</v>
      </c>
      <c r="C63" s="38" t="s">
        <v>28</v>
      </c>
      <c r="D63" s="39">
        <f t="shared" ref="D63" si="60">IFERROR(IF(C23=0,"--",(D23/C23)*100-100),"--")</f>
        <v>-100</v>
      </c>
      <c r="E63" s="39" t="str">
        <f t="shared" ref="E63:O63" si="61">IFERROR(IF(D23=0,"--",(E23/D23)*100-100),"--")</f>
        <v>--</v>
      </c>
      <c r="F63" s="39">
        <f t="shared" si="61"/>
        <v>-100</v>
      </c>
      <c r="G63" s="39" t="str">
        <f t="shared" si="61"/>
        <v>--</v>
      </c>
      <c r="H63" s="39">
        <f t="shared" si="61"/>
        <v>332.9998244690189</v>
      </c>
      <c r="I63" s="39">
        <f t="shared" si="61"/>
        <v>122.51094535430514</v>
      </c>
      <c r="J63" s="39">
        <f t="shared" si="61"/>
        <v>-31.620178906520437</v>
      </c>
      <c r="K63" s="39">
        <f t="shared" si="61"/>
        <v>541.72727999360563</v>
      </c>
      <c r="L63" s="39">
        <f t="shared" si="61"/>
        <v>42.991245933832772</v>
      </c>
      <c r="M63" s="39">
        <f t="shared" si="61"/>
        <v>-3.9997619102924347</v>
      </c>
      <c r="N63" s="39">
        <f t="shared" si="61"/>
        <v>83.91250103967397</v>
      </c>
      <c r="O63" s="39" t="str">
        <f t="shared" si="61"/>
        <v>--</v>
      </c>
      <c r="P63" s="39">
        <f t="shared" si="41"/>
        <v>25.07710815039934</v>
      </c>
      <c r="Q63" s="39">
        <f t="shared" si="42"/>
        <v>-0.20235036722844768</v>
      </c>
      <c r="R63" s="39">
        <f t="shared" si="43"/>
        <v>57.248858071494539</v>
      </c>
      <c r="S63" s="39">
        <f t="shared" si="44"/>
        <v>16.773378688037013</v>
      </c>
      <c r="T63" s="39">
        <f t="shared" si="45"/>
        <v>-7.6971231303647869</v>
      </c>
      <c r="U63" s="39">
        <f t="shared" si="30"/>
        <v>33.71831836463312</v>
      </c>
    </row>
    <row r="64" spans="1:21" x14ac:dyDescent="0.2">
      <c r="A64" s="74"/>
      <c r="B64" s="35" t="s">
        <v>79</v>
      </c>
      <c r="C64" s="38" t="s">
        <v>28</v>
      </c>
      <c r="D64" s="39">
        <f t="shared" ref="D64" si="62">IFERROR(IF(C24=0,"--",(D24/C24)*100-100),"--")</f>
        <v>411.40305694351093</v>
      </c>
      <c r="E64" s="39">
        <f t="shared" ref="E64:O64" si="63">IFERROR(IF(D24=0,"--",(E24/D24)*100-100),"--")</f>
        <v>-5.0075649201794334</v>
      </c>
      <c r="F64" s="39">
        <f t="shared" si="63"/>
        <v>41.987133854090928</v>
      </c>
      <c r="G64" s="39">
        <f t="shared" si="63"/>
        <v>100.6944989435724</v>
      </c>
      <c r="H64" s="39">
        <f t="shared" si="63"/>
        <v>9.399241521126271</v>
      </c>
      <c r="I64" s="39">
        <f t="shared" si="63"/>
        <v>-47.065111478546683</v>
      </c>
      <c r="J64" s="39">
        <f t="shared" si="63"/>
        <v>-17.604368988483188</v>
      </c>
      <c r="K64" s="39">
        <f t="shared" si="63"/>
        <v>28.441593259264579</v>
      </c>
      <c r="L64" s="39">
        <f t="shared" si="63"/>
        <v>62.661700564325542</v>
      </c>
      <c r="M64" s="39">
        <f t="shared" si="63"/>
        <v>30.276646087322689</v>
      </c>
      <c r="N64" s="39">
        <f t="shared" si="63"/>
        <v>7.3011447878126319</v>
      </c>
      <c r="O64" s="39">
        <f t="shared" si="63"/>
        <v>-28.655721651542663</v>
      </c>
      <c r="P64" s="39">
        <f t="shared" ref="P64:P66" si="64">IF(N24=0,"--",(P24/N24)*100-100)</f>
        <v>-13.087046738535051</v>
      </c>
      <c r="Q64" s="39">
        <f t="shared" ref="Q64:R66" si="65">IF(P24=0,"--",(Q24/P24)*100-100)</f>
        <v>2.2822669099054451</v>
      </c>
      <c r="R64" s="39">
        <f t="shared" si="65"/>
        <v>-4.8777046820572423</v>
      </c>
      <c r="S64" s="39">
        <f t="shared" ref="S64:T66" si="66">IF(R24=0,"--",(S24/R24)*100-100)</f>
        <v>-4.8792946929989824</v>
      </c>
      <c r="T64" s="39">
        <f t="shared" si="66"/>
        <v>-9.1993415470003299</v>
      </c>
      <c r="U64" s="39">
        <f t="shared" si="30"/>
        <v>13.425073417922604</v>
      </c>
    </row>
    <row r="65" spans="1:21" x14ac:dyDescent="0.2">
      <c r="A65" s="74"/>
      <c r="B65" s="35" t="s">
        <v>80</v>
      </c>
      <c r="C65" s="38" t="s">
        <v>28</v>
      </c>
      <c r="D65" s="39">
        <f t="shared" ref="D65" si="67">IFERROR(IF(C25=0,"--",(D25/C25)*100-100),"--")</f>
        <v>860.2247336152667</v>
      </c>
      <c r="E65" s="39">
        <f t="shared" ref="E65:O65" si="68">IFERROR(IF(D25=0,"--",(E25/D25)*100-100),"--")</f>
        <v>2.1329011329198124</v>
      </c>
      <c r="F65" s="39">
        <f t="shared" si="68"/>
        <v>-2.9978335039708099</v>
      </c>
      <c r="G65" s="39">
        <f t="shared" si="68"/>
        <v>44.031223236317032</v>
      </c>
      <c r="H65" s="39">
        <f t="shared" si="68"/>
        <v>6.4334281464118419</v>
      </c>
      <c r="I65" s="39">
        <f t="shared" si="68"/>
        <v>3.9903364386386215</v>
      </c>
      <c r="J65" s="39">
        <f t="shared" si="68"/>
        <v>9.5962111115474329</v>
      </c>
      <c r="K65" s="39">
        <f t="shared" si="68"/>
        <v>22.861014141358012</v>
      </c>
      <c r="L65" s="39">
        <f t="shared" si="68"/>
        <v>79.224891543812873</v>
      </c>
      <c r="M65" s="39">
        <f t="shared" si="68"/>
        <v>16.185816434629174</v>
      </c>
      <c r="N65" s="39">
        <f t="shared" si="68"/>
        <v>10.48708269628078</v>
      </c>
      <c r="O65" s="39">
        <f t="shared" si="68"/>
        <v>28.292030557786148</v>
      </c>
      <c r="P65" s="39">
        <f t="shared" si="64"/>
        <v>10.629972456412261</v>
      </c>
      <c r="Q65" s="39">
        <f t="shared" si="65"/>
        <v>3.3372848986305428</v>
      </c>
      <c r="R65" s="39">
        <f t="shared" si="65"/>
        <v>-2.7519350763661805</v>
      </c>
      <c r="S65" s="39">
        <f t="shared" si="66"/>
        <v>7.3696993573189076</v>
      </c>
      <c r="T65" s="39">
        <f t="shared" si="66"/>
        <v>-8.5667601727785581</v>
      </c>
      <c r="U65" s="39">
        <f t="shared" si="30"/>
        <v>20.621469576485012</v>
      </c>
    </row>
    <row r="66" spans="1:21" x14ac:dyDescent="0.2">
      <c r="A66" s="74"/>
      <c r="B66" s="35" t="s">
        <v>81</v>
      </c>
      <c r="C66" s="38" t="s">
        <v>28</v>
      </c>
      <c r="D66" s="39">
        <f t="shared" ref="D66" si="69">IFERROR(IF(C26=0,"--",(D26/C26)*100-100),"--")</f>
        <v>530.6389236030642</v>
      </c>
      <c r="E66" s="39">
        <f t="shared" ref="E66:O66" si="70">IFERROR(IF(D26=0,"--",(E26/D26)*100-100),"--")</f>
        <v>-2.1192019816428171</v>
      </c>
      <c r="F66" s="39">
        <f t="shared" si="70"/>
        <v>22.99994012321973</v>
      </c>
      <c r="G66" s="39">
        <f t="shared" si="70"/>
        <v>81.833200649607363</v>
      </c>
      <c r="H66" s="39">
        <f t="shared" si="70"/>
        <v>8.6172587382091166</v>
      </c>
      <c r="I66" s="39">
        <f t="shared" si="70"/>
        <v>-33.874203967134207</v>
      </c>
      <c r="J66" s="39">
        <f t="shared" si="70"/>
        <v>-6.5525739798746798</v>
      </c>
      <c r="K66" s="39">
        <f t="shared" si="70"/>
        <v>25.78232517548706</v>
      </c>
      <c r="L66" s="39">
        <f t="shared" si="70"/>
        <v>70.37111403179415</v>
      </c>
      <c r="M66" s="39">
        <f t="shared" si="70"/>
        <v>23.377167734181413</v>
      </c>
      <c r="N66" s="39">
        <f t="shared" si="70"/>
        <v>8.7701905241544864</v>
      </c>
      <c r="O66" s="39">
        <f t="shared" si="70"/>
        <v>-1.9824545709239629</v>
      </c>
      <c r="P66" s="39">
        <f t="shared" si="64"/>
        <v>-1.9784364281994016</v>
      </c>
      <c r="Q66" s="39">
        <f t="shared" si="65"/>
        <v>2.8399797844421215</v>
      </c>
      <c r="R66" s="39">
        <f t="shared" si="65"/>
        <v>-3.7485275803030333</v>
      </c>
      <c r="S66" s="39">
        <f t="shared" si="66"/>
        <v>1.6945566584979161</v>
      </c>
      <c r="T66" s="39">
        <f t="shared" si="66"/>
        <v>-8.8408987265639212</v>
      </c>
      <c r="U66" s="39">
        <f t="shared" si="30"/>
        <v>16.331481676796216</v>
      </c>
    </row>
    <row r="67" spans="1:21" ht="13.5" thickBot="1" x14ac:dyDescent="0.25">
      <c r="A67" s="75"/>
      <c r="B67" s="75"/>
      <c r="C67" s="75"/>
      <c r="D67" s="75"/>
      <c r="E67" s="75"/>
      <c r="F67" s="75"/>
      <c r="G67" s="75"/>
      <c r="H67" s="75"/>
      <c r="I67" s="75"/>
      <c r="J67" s="75"/>
      <c r="K67" s="75"/>
      <c r="L67" s="75"/>
      <c r="M67" s="75"/>
      <c r="N67" s="75"/>
      <c r="O67" s="103"/>
      <c r="P67" s="107"/>
      <c r="Q67" s="107"/>
      <c r="R67" s="107"/>
      <c r="S67" s="107"/>
      <c r="T67" s="107"/>
      <c r="U67" s="75"/>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2:U2"/>
    <mergeCell ref="C7:U8"/>
    <mergeCell ref="C27:U28"/>
    <mergeCell ref="C47:U48"/>
    <mergeCell ref="C5:U5"/>
    <mergeCell ref="C4:U4"/>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zoomScale="55" zoomScaleNormal="55" workbookViewId="0">
      <selection activeCell="B53" sqref="B53:B63"/>
    </sheetView>
  </sheetViews>
  <sheetFormatPr baseColWidth="10" defaultColWidth="10.85546875" defaultRowHeight="12.75" x14ac:dyDescent="0.2"/>
  <cols>
    <col min="1" max="1" width="10.85546875" style="1"/>
    <col min="2" max="2" width="16.85546875" style="1" customWidth="1"/>
    <col min="3" max="3" width="11.42578125" style="1" bestFit="1" customWidth="1"/>
    <col min="4" max="4" width="11.85546875" style="1" bestFit="1" customWidth="1"/>
    <col min="5" max="6" width="11.42578125" style="1" bestFit="1" customWidth="1"/>
    <col min="7" max="10" width="11.85546875" style="1" bestFit="1" customWidth="1"/>
    <col min="11" max="11" width="11.42578125" style="1" bestFit="1" customWidth="1"/>
    <col min="12" max="20" width="11.42578125" style="1" customWidth="1"/>
    <col min="21" max="21" width="12.42578125" style="1" bestFit="1" customWidth="1"/>
    <col min="22" max="16384" width="10.85546875" style="1"/>
  </cols>
  <sheetData>
    <row r="1" spans="1:24" x14ac:dyDescent="0.2">
      <c r="A1" s="5" t="s">
        <v>75</v>
      </c>
    </row>
    <row r="2" spans="1:24" x14ac:dyDescent="0.2">
      <c r="B2" s="110"/>
      <c r="C2" s="201" t="s">
        <v>174</v>
      </c>
      <c r="D2" s="201"/>
      <c r="E2" s="201"/>
      <c r="F2" s="201"/>
      <c r="G2" s="201"/>
      <c r="H2" s="201"/>
      <c r="I2" s="201"/>
      <c r="J2" s="201"/>
      <c r="K2" s="201"/>
      <c r="L2" s="201"/>
      <c r="M2" s="201"/>
      <c r="N2" s="201"/>
      <c r="O2" s="201"/>
      <c r="P2" s="201"/>
      <c r="Q2" s="201"/>
      <c r="R2" s="201"/>
      <c r="S2" s="201"/>
      <c r="T2" s="201"/>
      <c r="U2" s="201"/>
    </row>
    <row r="3" spans="1:24" x14ac:dyDescent="0.2">
      <c r="A3" s="74"/>
      <c r="B3" s="74"/>
      <c r="C3" s="74"/>
      <c r="D3" s="74"/>
      <c r="E3" s="74"/>
      <c r="F3" s="74"/>
      <c r="G3" s="30"/>
      <c r="H3" s="30"/>
      <c r="I3" s="30"/>
      <c r="J3" s="30"/>
      <c r="K3" s="30"/>
      <c r="L3" s="30"/>
      <c r="M3" s="30"/>
      <c r="N3" s="30"/>
      <c r="O3" s="30"/>
      <c r="P3" s="30"/>
      <c r="Q3" s="30"/>
      <c r="R3" s="30"/>
      <c r="S3" s="30"/>
      <c r="T3" s="30"/>
      <c r="U3" s="30"/>
    </row>
    <row r="4" spans="1:24" x14ac:dyDescent="0.2">
      <c r="B4" s="110"/>
      <c r="C4" s="201" t="s">
        <v>738</v>
      </c>
      <c r="D4" s="201"/>
      <c r="E4" s="201"/>
      <c r="F4" s="201"/>
      <c r="G4" s="201"/>
      <c r="H4" s="201"/>
      <c r="I4" s="201"/>
      <c r="J4" s="201"/>
      <c r="K4" s="201"/>
      <c r="L4" s="201"/>
      <c r="M4" s="201"/>
      <c r="N4" s="201"/>
      <c r="O4" s="201"/>
      <c r="P4" s="201"/>
      <c r="Q4" s="201"/>
      <c r="R4" s="201"/>
      <c r="S4" s="201"/>
      <c r="T4" s="201"/>
      <c r="U4" s="201"/>
    </row>
    <row r="5" spans="1:24" ht="13.5" thickBot="1" x14ac:dyDescent="0.25">
      <c r="A5" s="34"/>
      <c r="B5" s="32"/>
      <c r="C5" s="208" t="s">
        <v>134</v>
      </c>
      <c r="D5" s="208"/>
      <c r="E5" s="208"/>
      <c r="F5" s="208"/>
      <c r="G5" s="208"/>
      <c r="H5" s="208"/>
      <c r="I5" s="208"/>
      <c r="J5" s="208"/>
      <c r="K5" s="208"/>
      <c r="L5" s="208"/>
      <c r="M5" s="208"/>
      <c r="N5" s="208"/>
      <c r="O5" s="208"/>
      <c r="P5" s="208"/>
      <c r="Q5" s="208"/>
      <c r="R5" s="208"/>
      <c r="S5" s="208"/>
      <c r="T5" s="208"/>
      <c r="U5" s="208"/>
    </row>
    <row r="6" spans="1:24"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4" x14ac:dyDescent="0.2">
      <c r="A7" s="77"/>
      <c r="C7" s="204" t="s">
        <v>27</v>
      </c>
      <c r="D7" s="204"/>
      <c r="E7" s="204"/>
      <c r="F7" s="204"/>
      <c r="G7" s="204"/>
      <c r="H7" s="204"/>
      <c r="I7" s="204"/>
      <c r="J7" s="204"/>
      <c r="K7" s="204"/>
      <c r="L7" s="204"/>
      <c r="M7" s="204"/>
      <c r="N7" s="204"/>
      <c r="O7" s="204"/>
      <c r="P7" s="204"/>
      <c r="Q7" s="204"/>
      <c r="R7" s="204"/>
      <c r="S7" s="204"/>
      <c r="T7" s="204"/>
      <c r="U7" s="204"/>
    </row>
    <row r="8" spans="1:24" ht="13.5" thickBot="1" x14ac:dyDescent="0.25">
      <c r="A8" s="77"/>
      <c r="C8" s="205"/>
      <c r="D8" s="205"/>
      <c r="E8" s="205"/>
      <c r="F8" s="205"/>
      <c r="G8" s="205"/>
      <c r="H8" s="205"/>
      <c r="I8" s="205"/>
      <c r="J8" s="205"/>
      <c r="K8" s="205"/>
      <c r="L8" s="205"/>
      <c r="M8" s="205"/>
      <c r="N8" s="205"/>
      <c r="O8" s="205"/>
      <c r="P8" s="205"/>
      <c r="Q8" s="205"/>
      <c r="R8" s="205"/>
      <c r="S8" s="205"/>
      <c r="T8" s="205"/>
      <c r="U8" s="205"/>
      <c r="W8" s="47"/>
      <c r="X8" s="47"/>
    </row>
    <row r="9" spans="1:24" ht="13.5" thickTop="1" x14ac:dyDescent="0.2">
      <c r="A9" s="74"/>
      <c r="B9" s="35" t="s">
        <v>29</v>
      </c>
      <c r="C9" s="9">
        <v>15.4926665</v>
      </c>
      <c r="D9" s="9">
        <v>43.312755500000002</v>
      </c>
      <c r="E9" s="9">
        <v>46.347790500000002</v>
      </c>
      <c r="F9" s="9">
        <v>67.464797000000004</v>
      </c>
      <c r="G9" s="9">
        <v>89.333179000000001</v>
      </c>
      <c r="H9" s="9">
        <v>96.579661000000002</v>
      </c>
      <c r="I9" s="9">
        <v>119.637806</v>
      </c>
      <c r="J9" s="9">
        <v>157.1539195</v>
      </c>
      <c r="K9" s="9">
        <v>176.65454349999999</v>
      </c>
      <c r="L9" s="14">
        <v>324.79365799999999</v>
      </c>
      <c r="M9" s="14">
        <v>396.05218200000002</v>
      </c>
      <c r="N9" s="14">
        <v>487.88406700000002</v>
      </c>
      <c r="O9" s="14">
        <v>481.96559500000001</v>
      </c>
      <c r="P9" s="14">
        <v>481.84366799999998</v>
      </c>
      <c r="Q9" s="14">
        <v>471.02879300000001</v>
      </c>
      <c r="R9" s="9">
        <v>513.45583499999998</v>
      </c>
      <c r="S9" s="9">
        <v>568.39025900000001</v>
      </c>
      <c r="T9" s="9">
        <v>583.62198999999998</v>
      </c>
      <c r="U9" s="9">
        <f>(SUM(C9:N9)+P9+Q9+R9+S9+T9)</f>
        <v>4639.047570499999</v>
      </c>
    </row>
    <row r="10" spans="1:24" x14ac:dyDescent="0.2">
      <c r="A10" s="74"/>
      <c r="B10" s="35" t="s">
        <v>34</v>
      </c>
      <c r="C10" s="9">
        <v>11.964885499999999</v>
      </c>
      <c r="D10" s="9">
        <v>44.620641499999998</v>
      </c>
      <c r="E10" s="9">
        <v>34.296603500000003</v>
      </c>
      <c r="F10" s="9">
        <v>54.519962499999998</v>
      </c>
      <c r="G10" s="9">
        <v>96.8016255</v>
      </c>
      <c r="H10" s="9">
        <v>88.503026500000004</v>
      </c>
      <c r="I10" s="9">
        <v>84.462082499999994</v>
      </c>
      <c r="J10" s="9">
        <v>105.771557</v>
      </c>
      <c r="K10" s="9">
        <v>136.738022</v>
      </c>
      <c r="L10" s="14">
        <v>374.384097</v>
      </c>
      <c r="M10" s="14">
        <v>398.08793800000001</v>
      </c>
      <c r="N10" s="14">
        <v>408.70652699999999</v>
      </c>
      <c r="O10" s="14">
        <v>433.35002000000009</v>
      </c>
      <c r="P10" s="14">
        <v>433.06340899999998</v>
      </c>
      <c r="Q10" s="14">
        <v>511.84706399999999</v>
      </c>
      <c r="R10" s="9">
        <v>511.27471100000002</v>
      </c>
      <c r="S10" s="9">
        <v>541.47136399999999</v>
      </c>
      <c r="T10" s="9">
        <v>462.86425400000002</v>
      </c>
      <c r="U10" s="9">
        <f t="shared" ref="U10:U25" si="0">(SUM(C10:N10)+P10+Q10+R10+S10+T10)</f>
        <v>4299.3777705000002</v>
      </c>
    </row>
    <row r="11" spans="1:24" x14ac:dyDescent="0.2">
      <c r="A11" s="74"/>
      <c r="B11" s="35" t="s">
        <v>175</v>
      </c>
      <c r="C11" s="9">
        <v>1.0106839999999999</v>
      </c>
      <c r="D11" s="9">
        <v>2.9744989999999998</v>
      </c>
      <c r="E11" s="9">
        <v>3.3683429999999999</v>
      </c>
      <c r="F11" s="9">
        <v>9.9965460000000004</v>
      </c>
      <c r="G11" s="9">
        <v>28.6695125</v>
      </c>
      <c r="H11" s="9">
        <v>47.086618999999999</v>
      </c>
      <c r="I11" s="9">
        <v>61.740894500000003</v>
      </c>
      <c r="J11" s="9">
        <v>55.869466000000003</v>
      </c>
      <c r="K11" s="9">
        <v>74.900136000000003</v>
      </c>
      <c r="L11" s="14">
        <v>154.988078</v>
      </c>
      <c r="M11" s="14">
        <v>163.68547799999999</v>
      </c>
      <c r="N11" s="14">
        <v>127.83481</v>
      </c>
      <c r="O11" s="14">
        <v>144.031678</v>
      </c>
      <c r="P11" s="14">
        <v>144.031678</v>
      </c>
      <c r="Q11" s="14">
        <v>138.79605799999999</v>
      </c>
      <c r="R11" s="9">
        <v>113.155366</v>
      </c>
      <c r="S11" s="9">
        <v>83.696746000000005</v>
      </c>
      <c r="T11" s="9">
        <v>71.555466999999993</v>
      </c>
      <c r="U11" s="9">
        <f t="shared" si="0"/>
        <v>1283.3603810000002</v>
      </c>
    </row>
    <row r="12" spans="1:24" x14ac:dyDescent="0.2">
      <c r="A12" s="74"/>
      <c r="B12" s="35" t="s">
        <v>35</v>
      </c>
      <c r="C12" s="9">
        <v>1.358954</v>
      </c>
      <c r="D12" s="9">
        <v>11.3440805</v>
      </c>
      <c r="E12" s="9">
        <v>6.0419235000000002</v>
      </c>
      <c r="F12" s="9">
        <v>7.4220800000000002</v>
      </c>
      <c r="G12" s="9">
        <v>11.549015000000001</v>
      </c>
      <c r="H12" s="9">
        <v>23.887839499999998</v>
      </c>
      <c r="I12" s="9">
        <v>19.305345500000001</v>
      </c>
      <c r="J12" s="9">
        <v>27.515035999999998</v>
      </c>
      <c r="K12" s="9">
        <v>41.951520500000001</v>
      </c>
      <c r="L12" s="14">
        <v>32.974091000000001</v>
      </c>
      <c r="M12" s="14">
        <v>73.691180000000003</v>
      </c>
      <c r="N12" s="14">
        <v>88.920119</v>
      </c>
      <c r="O12" s="14">
        <v>65.994267999999991</v>
      </c>
      <c r="P12" s="14">
        <v>65.951074000000006</v>
      </c>
      <c r="Q12" s="14">
        <v>63.747985</v>
      </c>
      <c r="R12" s="9">
        <v>57.915616999999997</v>
      </c>
      <c r="S12" s="9">
        <v>43.099125999999998</v>
      </c>
      <c r="T12" s="9">
        <v>34.245815</v>
      </c>
      <c r="U12" s="9">
        <f t="shared" si="0"/>
        <v>610.92080149999992</v>
      </c>
    </row>
    <row r="13" spans="1:24" x14ac:dyDescent="0.2">
      <c r="A13" s="74"/>
      <c r="B13" s="35" t="s">
        <v>32</v>
      </c>
      <c r="C13" s="9">
        <v>1.9990939999999999</v>
      </c>
      <c r="D13" s="9">
        <v>23.855013</v>
      </c>
      <c r="E13" s="9">
        <v>22.569966000000001</v>
      </c>
      <c r="F13" s="9">
        <v>23.356302500000002</v>
      </c>
      <c r="G13" s="9">
        <v>14.537124499999999</v>
      </c>
      <c r="H13" s="9">
        <v>9.6619764999999997</v>
      </c>
      <c r="I13" s="9">
        <v>12.7632025</v>
      </c>
      <c r="J13" s="9">
        <v>21.9265905</v>
      </c>
      <c r="K13" s="9">
        <v>33.782969999999999</v>
      </c>
      <c r="L13" s="14">
        <v>56.627845999999998</v>
      </c>
      <c r="M13" s="14">
        <v>88.73254</v>
      </c>
      <c r="N13" s="14">
        <v>102.803557</v>
      </c>
      <c r="O13" s="14">
        <v>0</v>
      </c>
      <c r="P13" s="14">
        <v>156.49874199999999</v>
      </c>
      <c r="Q13" s="14">
        <v>164.948744</v>
      </c>
      <c r="R13" s="9">
        <v>147.881868</v>
      </c>
      <c r="S13" s="9">
        <v>143.39507499999999</v>
      </c>
      <c r="T13" s="9">
        <v>165.32678200000001</v>
      </c>
      <c r="U13" s="9">
        <f t="shared" si="0"/>
        <v>1190.6673935000001</v>
      </c>
    </row>
    <row r="14" spans="1:24" x14ac:dyDescent="0.2">
      <c r="A14" s="74"/>
      <c r="B14" s="35" t="s">
        <v>44</v>
      </c>
      <c r="C14" s="9">
        <v>2.4799499999999999E-2</v>
      </c>
      <c r="D14" s="9">
        <v>0.646841</v>
      </c>
      <c r="E14" s="9">
        <v>0.79296750000000005</v>
      </c>
      <c r="F14" s="9">
        <v>3.0037945000000001</v>
      </c>
      <c r="G14" s="9">
        <v>7.5570205000000001</v>
      </c>
      <c r="H14" s="9">
        <v>3.3092809999999999</v>
      </c>
      <c r="I14" s="9">
        <v>1.0477315</v>
      </c>
      <c r="J14" s="9">
        <v>1.2160474999999999</v>
      </c>
      <c r="K14" s="9">
        <v>1.6153145</v>
      </c>
      <c r="L14" s="14">
        <v>3.1041409999999998</v>
      </c>
      <c r="M14" s="14">
        <v>2.1832889999999998</v>
      </c>
      <c r="N14" s="14">
        <v>2.5861239999999999</v>
      </c>
      <c r="O14" s="14">
        <v>2.3986419999999997</v>
      </c>
      <c r="P14" s="14">
        <v>2.3986420000000002</v>
      </c>
      <c r="Q14" s="14">
        <v>0.78607400000000005</v>
      </c>
      <c r="R14" s="9">
        <v>3.1110000000000001E-3</v>
      </c>
      <c r="S14" s="9">
        <v>4.9589999999999999E-3</v>
      </c>
      <c r="T14" s="9">
        <v>3.8040000000000001E-3</v>
      </c>
      <c r="U14" s="9">
        <f t="shared" si="0"/>
        <v>30.283941499999994</v>
      </c>
    </row>
    <row r="15" spans="1:24" x14ac:dyDescent="0.2">
      <c r="A15" s="105"/>
      <c r="B15" s="35" t="s">
        <v>792</v>
      </c>
      <c r="C15" s="9">
        <v>5.0034000000000002E-2</v>
      </c>
      <c r="D15" s="9">
        <v>22.783467000000002</v>
      </c>
      <c r="E15" s="9">
        <v>9.5581379999999996</v>
      </c>
      <c r="F15" s="9">
        <v>12.950701</v>
      </c>
      <c r="G15" s="9">
        <v>24.866205999999998</v>
      </c>
      <c r="H15" s="9">
        <v>17.289701000000001</v>
      </c>
      <c r="I15" s="9">
        <v>10.488397000000001</v>
      </c>
      <c r="J15" s="9">
        <v>17.706654</v>
      </c>
      <c r="K15" s="9">
        <v>14.902765</v>
      </c>
      <c r="L15" s="14">
        <v>10.189387999999999</v>
      </c>
      <c r="M15" s="14">
        <v>13.471334000000001</v>
      </c>
      <c r="N15" s="14">
        <v>8.8946430000000003</v>
      </c>
      <c r="O15" s="14">
        <v>0</v>
      </c>
      <c r="P15" s="14">
        <v>2.7614779999999999</v>
      </c>
      <c r="Q15" s="14">
        <v>0.79166999999999998</v>
      </c>
      <c r="R15" s="9">
        <v>1.6410999999999999E-2</v>
      </c>
      <c r="S15" s="9">
        <v>2.5564E-2</v>
      </c>
      <c r="T15" s="9">
        <v>1.6343E-2</v>
      </c>
      <c r="U15" s="9">
        <f t="shared" si="0"/>
        <v>166.76289400000005</v>
      </c>
    </row>
    <row r="16" spans="1:24" x14ac:dyDescent="0.2">
      <c r="A16" s="105"/>
      <c r="B16" s="35" t="s">
        <v>793</v>
      </c>
      <c r="C16" s="9">
        <v>0</v>
      </c>
      <c r="D16" s="9">
        <v>0</v>
      </c>
      <c r="E16" s="9">
        <v>0</v>
      </c>
      <c r="F16" s="9">
        <v>0</v>
      </c>
      <c r="G16" s="9">
        <v>0</v>
      </c>
      <c r="H16" s="9">
        <v>0</v>
      </c>
      <c r="I16" s="9">
        <v>0</v>
      </c>
      <c r="J16" s="9">
        <v>0</v>
      </c>
      <c r="K16" s="9">
        <v>0</v>
      </c>
      <c r="L16" s="14">
        <v>0</v>
      </c>
      <c r="M16" s="14">
        <v>0</v>
      </c>
      <c r="N16" s="14">
        <v>0</v>
      </c>
      <c r="O16" s="14">
        <v>0</v>
      </c>
      <c r="P16" s="14">
        <v>0</v>
      </c>
      <c r="Q16" s="14">
        <v>0</v>
      </c>
      <c r="R16" s="9">
        <v>0</v>
      </c>
      <c r="S16" s="9">
        <v>0</v>
      </c>
      <c r="T16" s="9">
        <v>0</v>
      </c>
      <c r="U16" s="9">
        <f t="shared" si="0"/>
        <v>0</v>
      </c>
    </row>
    <row r="17" spans="1:22" x14ac:dyDescent="0.2">
      <c r="A17" s="105"/>
      <c r="B17" s="35" t="s">
        <v>794</v>
      </c>
      <c r="C17" s="9">
        <v>0</v>
      </c>
      <c r="D17" s="9">
        <v>0</v>
      </c>
      <c r="E17" s="9">
        <v>0</v>
      </c>
      <c r="F17" s="9">
        <v>0</v>
      </c>
      <c r="G17" s="9">
        <v>0</v>
      </c>
      <c r="H17" s="9">
        <v>0</v>
      </c>
      <c r="I17" s="9">
        <v>0</v>
      </c>
      <c r="J17" s="9">
        <v>0</v>
      </c>
      <c r="K17" s="9">
        <v>0</v>
      </c>
      <c r="L17" s="14">
        <v>0</v>
      </c>
      <c r="M17" s="14">
        <v>0</v>
      </c>
      <c r="N17" s="14">
        <v>0</v>
      </c>
      <c r="O17" s="14">
        <v>0</v>
      </c>
      <c r="P17" s="14">
        <v>0</v>
      </c>
      <c r="Q17" s="14">
        <v>0</v>
      </c>
      <c r="R17" s="9">
        <v>0</v>
      </c>
      <c r="S17" s="9">
        <v>0</v>
      </c>
      <c r="T17" s="9">
        <v>0</v>
      </c>
      <c r="U17" s="9">
        <f t="shared" si="0"/>
        <v>0</v>
      </c>
    </row>
    <row r="18" spans="1:22" x14ac:dyDescent="0.2">
      <c r="A18" s="105"/>
      <c r="B18" s="35" t="s">
        <v>795</v>
      </c>
      <c r="C18" s="9">
        <v>0</v>
      </c>
      <c r="D18" s="9">
        <v>0</v>
      </c>
      <c r="E18" s="9">
        <v>0</v>
      </c>
      <c r="F18" s="9">
        <v>0</v>
      </c>
      <c r="G18" s="9">
        <v>0</v>
      </c>
      <c r="H18" s="9">
        <v>0</v>
      </c>
      <c r="I18" s="9">
        <v>0</v>
      </c>
      <c r="J18" s="9">
        <v>0</v>
      </c>
      <c r="K18" s="9">
        <v>0</v>
      </c>
      <c r="L18" s="14">
        <v>0</v>
      </c>
      <c r="M18" s="14">
        <v>0</v>
      </c>
      <c r="N18" s="14">
        <v>0</v>
      </c>
      <c r="O18" s="14">
        <v>0</v>
      </c>
      <c r="P18" s="14">
        <v>0</v>
      </c>
      <c r="Q18" s="14">
        <v>0</v>
      </c>
      <c r="R18" s="9">
        <v>0</v>
      </c>
      <c r="S18" s="9">
        <v>0</v>
      </c>
      <c r="T18" s="9">
        <v>0</v>
      </c>
      <c r="U18" s="9">
        <f t="shared" si="0"/>
        <v>0</v>
      </c>
    </row>
    <row r="19" spans="1:22" x14ac:dyDescent="0.2">
      <c r="A19" s="105"/>
      <c r="B19" s="35" t="s">
        <v>796</v>
      </c>
      <c r="C19" s="9">
        <v>0</v>
      </c>
      <c r="D19" s="9">
        <v>0</v>
      </c>
      <c r="E19" s="9">
        <v>0</v>
      </c>
      <c r="F19" s="9">
        <v>0</v>
      </c>
      <c r="G19" s="9">
        <v>0</v>
      </c>
      <c r="H19" s="9">
        <v>0</v>
      </c>
      <c r="I19" s="9">
        <v>0</v>
      </c>
      <c r="J19" s="9">
        <v>0</v>
      </c>
      <c r="K19" s="9">
        <v>0</v>
      </c>
      <c r="L19" s="14">
        <v>0</v>
      </c>
      <c r="M19" s="14">
        <v>0</v>
      </c>
      <c r="N19" s="14">
        <v>0</v>
      </c>
      <c r="O19" s="14">
        <v>0</v>
      </c>
      <c r="P19" s="14">
        <v>0</v>
      </c>
      <c r="Q19" s="14">
        <v>0</v>
      </c>
      <c r="R19" s="9">
        <v>0</v>
      </c>
      <c r="S19" s="9">
        <v>0</v>
      </c>
      <c r="T19" s="9">
        <v>0</v>
      </c>
      <c r="U19" s="9">
        <f t="shared" si="0"/>
        <v>0</v>
      </c>
    </row>
    <row r="20" spans="1:22" x14ac:dyDescent="0.2">
      <c r="A20" s="105"/>
      <c r="B20" s="35" t="s">
        <v>797</v>
      </c>
      <c r="C20" s="9">
        <v>0</v>
      </c>
      <c r="D20" s="9">
        <v>0</v>
      </c>
      <c r="E20" s="9">
        <v>0</v>
      </c>
      <c r="F20" s="9">
        <v>0</v>
      </c>
      <c r="G20" s="9">
        <v>0</v>
      </c>
      <c r="H20" s="9">
        <v>0</v>
      </c>
      <c r="I20" s="9">
        <v>0</v>
      </c>
      <c r="J20" s="9">
        <v>0</v>
      </c>
      <c r="K20" s="9">
        <v>0</v>
      </c>
      <c r="L20" s="14">
        <v>0</v>
      </c>
      <c r="M20" s="14">
        <v>0</v>
      </c>
      <c r="N20" s="14">
        <v>0</v>
      </c>
      <c r="O20" s="14">
        <v>0</v>
      </c>
      <c r="P20" s="14">
        <v>0</v>
      </c>
      <c r="Q20" s="14">
        <v>0</v>
      </c>
      <c r="R20" s="9">
        <v>0</v>
      </c>
      <c r="S20" s="9">
        <v>0</v>
      </c>
      <c r="T20" s="9">
        <v>0</v>
      </c>
      <c r="U20" s="9">
        <f t="shared" si="0"/>
        <v>0</v>
      </c>
    </row>
    <row r="21" spans="1:22" x14ac:dyDescent="0.2">
      <c r="A21" s="105"/>
      <c r="B21" s="35" t="s">
        <v>798</v>
      </c>
      <c r="C21" s="9">
        <v>0</v>
      </c>
      <c r="D21" s="9">
        <v>0</v>
      </c>
      <c r="E21" s="9">
        <v>0</v>
      </c>
      <c r="F21" s="9">
        <v>0</v>
      </c>
      <c r="G21" s="9">
        <v>0</v>
      </c>
      <c r="H21" s="9">
        <v>0</v>
      </c>
      <c r="I21" s="9">
        <v>0</v>
      </c>
      <c r="J21" s="9">
        <v>0</v>
      </c>
      <c r="K21" s="9">
        <v>0</v>
      </c>
      <c r="L21" s="14">
        <v>0</v>
      </c>
      <c r="M21" s="14">
        <v>0</v>
      </c>
      <c r="N21" s="14">
        <v>0</v>
      </c>
      <c r="O21" s="14">
        <v>0</v>
      </c>
      <c r="P21" s="14">
        <v>0</v>
      </c>
      <c r="Q21" s="14">
        <v>0</v>
      </c>
      <c r="R21" s="9">
        <v>0</v>
      </c>
      <c r="S21" s="9">
        <v>0</v>
      </c>
      <c r="T21" s="9">
        <v>0</v>
      </c>
      <c r="U21" s="9">
        <f t="shared" si="0"/>
        <v>0</v>
      </c>
    </row>
    <row r="22" spans="1:22" x14ac:dyDescent="0.2">
      <c r="A22" s="105"/>
      <c r="B22" s="35" t="s">
        <v>799</v>
      </c>
      <c r="C22" s="9">
        <v>0</v>
      </c>
      <c r="D22" s="9">
        <v>0</v>
      </c>
      <c r="E22" s="9">
        <v>0</v>
      </c>
      <c r="F22" s="9">
        <v>0</v>
      </c>
      <c r="G22" s="9">
        <v>0</v>
      </c>
      <c r="H22" s="9">
        <v>0</v>
      </c>
      <c r="I22" s="9">
        <v>0</v>
      </c>
      <c r="J22" s="9">
        <v>0</v>
      </c>
      <c r="K22" s="9">
        <v>0</v>
      </c>
      <c r="L22" s="14">
        <v>0</v>
      </c>
      <c r="M22" s="14">
        <v>0</v>
      </c>
      <c r="N22" s="14">
        <v>0</v>
      </c>
      <c r="O22" s="14">
        <v>0</v>
      </c>
      <c r="P22" s="14">
        <v>0</v>
      </c>
      <c r="Q22" s="14">
        <v>0</v>
      </c>
      <c r="R22" s="9">
        <v>0</v>
      </c>
      <c r="S22" s="9">
        <v>0</v>
      </c>
      <c r="T22" s="9">
        <v>0</v>
      </c>
      <c r="U22" s="9">
        <f t="shared" si="0"/>
        <v>0</v>
      </c>
    </row>
    <row r="23" spans="1:22" x14ac:dyDescent="0.2">
      <c r="A23" s="74"/>
      <c r="B23" s="35" t="s">
        <v>79</v>
      </c>
      <c r="C23" s="9">
        <f t="shared" ref="C23:K23" si="1">SUM(C9:C14)</f>
        <v>31.851083500000001</v>
      </c>
      <c r="D23" s="9">
        <f t="shared" si="1"/>
        <v>126.75383049999999</v>
      </c>
      <c r="E23" s="9">
        <f t="shared" si="1"/>
        <v>113.41759400000001</v>
      </c>
      <c r="F23" s="9">
        <f t="shared" si="1"/>
        <v>165.76348249999998</v>
      </c>
      <c r="G23" s="9">
        <f t="shared" si="1"/>
        <v>248.44747699999999</v>
      </c>
      <c r="H23" s="9">
        <f t="shared" si="1"/>
        <v>269.02840349999997</v>
      </c>
      <c r="I23" s="9">
        <f t="shared" si="1"/>
        <v>298.95706249999995</v>
      </c>
      <c r="J23" s="9">
        <f t="shared" si="1"/>
        <v>369.45261649999998</v>
      </c>
      <c r="K23" s="9">
        <f t="shared" si="1"/>
        <v>465.64250650000002</v>
      </c>
      <c r="L23" s="9">
        <f t="shared" ref="L23:Q23" si="2">SUM(L9:L14)</f>
        <v>946.87191099999995</v>
      </c>
      <c r="M23" s="9">
        <f t="shared" si="2"/>
        <v>1122.432607</v>
      </c>
      <c r="N23" s="9">
        <f t="shared" si="2"/>
        <v>1218.7352039999998</v>
      </c>
      <c r="O23" s="9">
        <f t="shared" si="2"/>
        <v>1127.7402030000001</v>
      </c>
      <c r="P23" s="9">
        <f t="shared" si="2"/>
        <v>1283.7872130000001</v>
      </c>
      <c r="Q23" s="9">
        <f t="shared" si="2"/>
        <v>1351.154718</v>
      </c>
      <c r="R23" s="9">
        <f t="shared" ref="R23:T23" si="3">SUM(R9:R14)</f>
        <v>1343.6865079999998</v>
      </c>
      <c r="S23" s="9">
        <f t="shared" si="3"/>
        <v>1380.0575290000002</v>
      </c>
      <c r="T23" s="9">
        <f t="shared" si="3"/>
        <v>1317.6181119999999</v>
      </c>
      <c r="U23" s="9">
        <f t="shared" si="0"/>
        <v>12053.657858499997</v>
      </c>
      <c r="V23" s="48"/>
    </row>
    <row r="24" spans="1:22" x14ac:dyDescent="0.2">
      <c r="A24" s="74"/>
      <c r="B24" s="35" t="s">
        <v>80</v>
      </c>
      <c r="C24" s="9">
        <f>+C25-C23</f>
        <v>18.195871499999996</v>
      </c>
      <c r="D24" s="9">
        <f t="shared" ref="D24:K24" si="4">+D25-D23</f>
        <v>100.971766</v>
      </c>
      <c r="E24" s="9">
        <f t="shared" si="4"/>
        <v>80.321956</v>
      </c>
      <c r="F24" s="9">
        <f t="shared" si="4"/>
        <v>74.047386500000016</v>
      </c>
      <c r="G24" s="9">
        <f t="shared" si="4"/>
        <v>78.008178499999985</v>
      </c>
      <c r="H24" s="9">
        <f t="shared" si="4"/>
        <v>66.907673500000044</v>
      </c>
      <c r="I24" s="9">
        <f t="shared" si="4"/>
        <v>61.994958000000054</v>
      </c>
      <c r="J24" s="9">
        <f t="shared" si="4"/>
        <v>58.916764000000001</v>
      </c>
      <c r="K24" s="9">
        <f t="shared" si="4"/>
        <v>63.873095999999862</v>
      </c>
      <c r="L24" s="9">
        <f t="shared" ref="L24:Q24" si="5">+L25-L23</f>
        <v>117.66332000000034</v>
      </c>
      <c r="M24" s="9">
        <f t="shared" si="5"/>
        <v>146.14313500000026</v>
      </c>
      <c r="N24" s="9">
        <f t="shared" si="5"/>
        <v>186.36960200000021</v>
      </c>
      <c r="O24" s="9">
        <f t="shared" si="5"/>
        <v>295.78361200000018</v>
      </c>
      <c r="P24" s="9">
        <f t="shared" si="5"/>
        <v>184.23224899999991</v>
      </c>
      <c r="Q24" s="9">
        <f t="shared" si="5"/>
        <v>182.53630900000007</v>
      </c>
      <c r="R24" s="9">
        <f t="shared" ref="R24:T24" si="6">+R25-R23</f>
        <v>248.28914500000042</v>
      </c>
      <c r="S24" s="9">
        <f t="shared" si="6"/>
        <v>283.53414299999986</v>
      </c>
      <c r="T24" s="9">
        <f t="shared" si="6"/>
        <v>377.30589400000008</v>
      </c>
      <c r="U24" s="9">
        <f t="shared" si="0"/>
        <v>2329.311447000001</v>
      </c>
      <c r="V24" s="48"/>
    </row>
    <row r="25" spans="1:22" x14ac:dyDescent="0.2">
      <c r="A25" s="74"/>
      <c r="B25" s="35" t="s">
        <v>81</v>
      </c>
      <c r="C25" s="9">
        <v>50.046954999999997</v>
      </c>
      <c r="D25" s="9">
        <v>227.72559649999999</v>
      </c>
      <c r="E25" s="9">
        <v>193.73955000000001</v>
      </c>
      <c r="F25" s="9">
        <v>239.810869</v>
      </c>
      <c r="G25" s="9">
        <v>326.45565549999998</v>
      </c>
      <c r="H25" s="9">
        <v>335.93607700000001</v>
      </c>
      <c r="I25" s="9">
        <v>360.9520205</v>
      </c>
      <c r="J25" s="9">
        <v>428.36938049999998</v>
      </c>
      <c r="K25" s="9">
        <v>529.51560249999989</v>
      </c>
      <c r="L25" s="14">
        <v>1064.5352310000003</v>
      </c>
      <c r="M25" s="9">
        <v>1268.5757420000002</v>
      </c>
      <c r="N25" s="9">
        <v>1405.1048060000001</v>
      </c>
      <c r="O25" s="9">
        <v>1423.5238150000002</v>
      </c>
      <c r="P25" s="9">
        <v>1468.019462</v>
      </c>
      <c r="Q25" s="9">
        <v>1533.6910270000001</v>
      </c>
      <c r="R25" s="9">
        <v>1591.9756530000002</v>
      </c>
      <c r="S25" s="9">
        <v>1663.591672</v>
      </c>
      <c r="T25" s="9">
        <v>1694.924006</v>
      </c>
      <c r="U25" s="9">
        <f t="shared" si="0"/>
        <v>14382.969305500001</v>
      </c>
      <c r="V25" s="48"/>
    </row>
    <row r="26" spans="1:22"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2"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2" ht="13.5" thickTop="1" x14ac:dyDescent="0.2">
      <c r="A28" s="74"/>
      <c r="B28" s="35" t="s">
        <v>29</v>
      </c>
      <c r="C28" s="37">
        <f>C9/C$25*100</f>
        <v>30.956261974379863</v>
      </c>
      <c r="D28" s="37">
        <f t="shared" ref="D28:U28" si="7">D9/D$25*100</f>
        <v>19.01971327145036</v>
      </c>
      <c r="E28" s="37">
        <f t="shared" si="7"/>
        <v>23.922730542111818</v>
      </c>
      <c r="F28" s="37">
        <f t="shared" si="7"/>
        <v>28.132501784145575</v>
      </c>
      <c r="G28" s="37">
        <f t="shared" si="7"/>
        <v>27.364567742953376</v>
      </c>
      <c r="H28" s="37">
        <f t="shared" si="7"/>
        <v>28.749416217062034</v>
      </c>
      <c r="I28" s="37">
        <f t="shared" si="7"/>
        <v>33.145071700741454</v>
      </c>
      <c r="J28" s="37">
        <f t="shared" si="7"/>
        <v>36.686543589219028</v>
      </c>
      <c r="K28" s="37">
        <f t="shared" si="7"/>
        <v>33.361536971896882</v>
      </c>
      <c r="L28" s="37">
        <f t="shared" ref="L28:R32" si="8">L9/L$25*100</f>
        <v>30.510371901444366</v>
      </c>
      <c r="M28" s="37">
        <f t="shared" si="8"/>
        <v>31.220223506370655</v>
      </c>
      <c r="N28" s="37">
        <f t="shared" si="8"/>
        <v>34.722254519140833</v>
      </c>
      <c r="O28" s="37">
        <f t="shared" si="8"/>
        <v>33.857220365505434</v>
      </c>
      <c r="P28" s="37">
        <f t="shared" si="8"/>
        <v>32.822703000377523</v>
      </c>
      <c r="Q28" s="37">
        <f t="shared" si="8"/>
        <v>30.712104635662058</v>
      </c>
      <c r="R28" s="37">
        <f t="shared" si="8"/>
        <v>32.252744194449058</v>
      </c>
      <c r="S28" s="37">
        <f t="shared" ref="S28:T28" si="9">S9/S$25*100</f>
        <v>34.166452535595525</v>
      </c>
      <c r="T28" s="37">
        <f t="shared" si="9"/>
        <v>34.433519611144149</v>
      </c>
      <c r="U28" s="37">
        <f t="shared" si="7"/>
        <v>32.253754228106722</v>
      </c>
    </row>
    <row r="29" spans="1:22" x14ac:dyDescent="0.2">
      <c r="A29" s="74"/>
      <c r="B29" s="35" t="s">
        <v>34</v>
      </c>
      <c r="C29" s="37">
        <f>C10/C$25*100</f>
        <v>23.907319636129714</v>
      </c>
      <c r="D29" s="37">
        <f t="shared" ref="D29:K32" si="10">D10/D$25*100</f>
        <v>19.594038696480041</v>
      </c>
      <c r="E29" s="37">
        <f t="shared" si="10"/>
        <v>17.702427563189861</v>
      </c>
      <c r="F29" s="37">
        <f t="shared" si="10"/>
        <v>22.734566922402504</v>
      </c>
      <c r="G29" s="37">
        <f t="shared" si="10"/>
        <v>29.652304645094439</v>
      </c>
      <c r="H29" s="37">
        <f t="shared" si="10"/>
        <v>26.345198553949896</v>
      </c>
      <c r="I29" s="37">
        <f t="shared" si="10"/>
        <v>23.399808756576828</v>
      </c>
      <c r="J29" s="37">
        <f t="shared" si="10"/>
        <v>24.691670743726281</v>
      </c>
      <c r="K29" s="37">
        <f t="shared" si="10"/>
        <v>25.823228126691511</v>
      </c>
      <c r="L29" s="37">
        <f t="shared" si="8"/>
        <v>35.168784094473985</v>
      </c>
      <c r="M29" s="37">
        <f t="shared" si="8"/>
        <v>31.380699221978336</v>
      </c>
      <c r="N29" s="37">
        <f t="shared" si="8"/>
        <v>29.087262761807104</v>
      </c>
      <c r="O29" s="37">
        <f t="shared" si="8"/>
        <v>30.442063240087062</v>
      </c>
      <c r="P29" s="37">
        <f t="shared" si="8"/>
        <v>29.499841126765659</v>
      </c>
      <c r="Q29" s="37">
        <f t="shared" si="8"/>
        <v>33.373544931093868</v>
      </c>
      <c r="R29" s="37">
        <f t="shared" si="8"/>
        <v>32.115736822766593</v>
      </c>
      <c r="S29" s="37">
        <f t="shared" ref="S29:T29" si="11">S10/S$25*100</f>
        <v>32.548333410988604</v>
      </c>
      <c r="T29" s="37">
        <f t="shared" si="11"/>
        <v>27.308849975660799</v>
      </c>
      <c r="U29" s="37">
        <f>U10/U$25*100</f>
        <v>29.892143125522296</v>
      </c>
    </row>
    <row r="30" spans="1:22" x14ac:dyDescent="0.2">
      <c r="A30" s="74"/>
      <c r="B30" s="35" t="s">
        <v>175</v>
      </c>
      <c r="C30" s="37">
        <f>C11/C$25*100</f>
        <v>2.0194715143009199</v>
      </c>
      <c r="D30" s="37">
        <f t="shared" si="10"/>
        <v>1.3061768398968712</v>
      </c>
      <c r="E30" s="37">
        <f t="shared" si="10"/>
        <v>1.7385933847786885</v>
      </c>
      <c r="F30" s="37">
        <f t="shared" si="10"/>
        <v>4.1685124788901877</v>
      </c>
      <c r="G30" s="37">
        <f t="shared" si="10"/>
        <v>8.7820541678439383</v>
      </c>
      <c r="H30" s="37">
        <f t="shared" si="10"/>
        <v>14.016541307648836</v>
      </c>
      <c r="I30" s="37">
        <f t="shared" si="10"/>
        <v>17.105014238312041</v>
      </c>
      <c r="J30" s="37">
        <f t="shared" si="10"/>
        <v>13.042357494083312</v>
      </c>
      <c r="K30" s="37">
        <f t="shared" si="10"/>
        <v>14.145029088165542</v>
      </c>
      <c r="L30" s="37">
        <f t="shared" si="8"/>
        <v>14.559224860449918</v>
      </c>
      <c r="M30" s="37">
        <f t="shared" si="8"/>
        <v>12.903090653612701</v>
      </c>
      <c r="N30" s="37">
        <f t="shared" si="8"/>
        <v>9.097884332480179</v>
      </c>
      <c r="O30" s="37">
        <f t="shared" si="8"/>
        <v>10.117967573306807</v>
      </c>
      <c r="P30" s="37">
        <f t="shared" si="8"/>
        <v>9.8112921339458374</v>
      </c>
      <c r="Q30" s="37">
        <f t="shared" si="8"/>
        <v>9.0498057011844271</v>
      </c>
      <c r="R30" s="37">
        <f t="shared" si="8"/>
        <v>7.1078578235015248</v>
      </c>
      <c r="S30" s="37">
        <f t="shared" ref="S30:T30" si="12">S11/S$25*100</f>
        <v>5.031087099599282</v>
      </c>
      <c r="T30" s="37">
        <f t="shared" si="12"/>
        <v>4.2217507538211123</v>
      </c>
      <c r="U30" s="37">
        <f>U11/U$25*100</f>
        <v>8.9227777223250229</v>
      </c>
    </row>
    <row r="31" spans="1:22" x14ac:dyDescent="0.2">
      <c r="A31" s="74"/>
      <c r="B31" s="35" t="s">
        <v>35</v>
      </c>
      <c r="C31" s="37">
        <f>C12/C$25*100</f>
        <v>2.7153580072953489</v>
      </c>
      <c r="D31" s="37">
        <f t="shared" si="10"/>
        <v>4.9814692218843302</v>
      </c>
      <c r="E31" s="37">
        <f t="shared" si="10"/>
        <v>3.1185803311714104</v>
      </c>
      <c r="F31" s="37">
        <f t="shared" si="10"/>
        <v>3.094972313369166</v>
      </c>
      <c r="G31" s="37">
        <f t="shared" si="10"/>
        <v>3.5376979401111961</v>
      </c>
      <c r="H31" s="37">
        <f t="shared" si="10"/>
        <v>7.1108288556932813</v>
      </c>
      <c r="I31" s="37">
        <f t="shared" si="10"/>
        <v>5.3484519835233897</v>
      </c>
      <c r="J31" s="37">
        <f t="shared" si="10"/>
        <v>6.423203256937736</v>
      </c>
      <c r="K31" s="37">
        <f t="shared" si="10"/>
        <v>7.922622166737761</v>
      </c>
      <c r="L31" s="37">
        <f t="shared" si="8"/>
        <v>3.0975105416684885</v>
      </c>
      <c r="M31" s="37">
        <f t="shared" si="8"/>
        <v>5.8089696626092344</v>
      </c>
      <c r="N31" s="37">
        <f t="shared" si="8"/>
        <v>6.3283620282485877</v>
      </c>
      <c r="O31" s="37">
        <f t="shared" si="8"/>
        <v>4.6359792020760811</v>
      </c>
      <c r="P31" s="37">
        <f t="shared" si="8"/>
        <v>4.4925204131932688</v>
      </c>
      <c r="Q31" s="37">
        <f t="shared" si="8"/>
        <v>4.1565076588271648</v>
      </c>
      <c r="R31" s="37">
        <f t="shared" si="8"/>
        <v>3.6379712774413888</v>
      </c>
      <c r="S31" s="37">
        <f t="shared" ref="S31:T31" si="13">S12/S$25*100</f>
        <v>2.5907274438435635</v>
      </c>
      <c r="T31" s="37">
        <f t="shared" si="13"/>
        <v>2.0204926521053714</v>
      </c>
      <c r="U31" s="37">
        <f>U12/U$25*100</f>
        <v>4.2475290638796386</v>
      </c>
    </row>
    <row r="32" spans="1:22" x14ac:dyDescent="0.2">
      <c r="A32" s="74"/>
      <c r="B32" s="35" t="s">
        <v>32</v>
      </c>
      <c r="C32" s="37">
        <f>C13/C$25*100</f>
        <v>3.9944368243782264</v>
      </c>
      <c r="D32" s="37">
        <f t="shared" si="10"/>
        <v>10.475332315135685</v>
      </c>
      <c r="E32" s="37">
        <f t="shared" si="10"/>
        <v>11.649643038811641</v>
      </c>
      <c r="F32" s="37">
        <f t="shared" si="10"/>
        <v>9.7394678553956631</v>
      </c>
      <c r="G32" s="37">
        <f t="shared" si="10"/>
        <v>4.4530165904875867</v>
      </c>
      <c r="H32" s="37">
        <f t="shared" si="10"/>
        <v>2.8761354202513951</v>
      </c>
      <c r="I32" s="37">
        <f t="shared" si="10"/>
        <v>3.5359831155177037</v>
      </c>
      <c r="J32" s="37">
        <f t="shared" si="10"/>
        <v>5.1186175992333798</v>
      </c>
      <c r="K32" s="37">
        <f t="shared" si="10"/>
        <v>6.3799763105186331</v>
      </c>
      <c r="L32" s="37">
        <f t="shared" si="8"/>
        <v>5.319490078952585</v>
      </c>
      <c r="M32" s="37">
        <f t="shared" si="8"/>
        <v>6.9946584237931919</v>
      </c>
      <c r="N32" s="37">
        <f t="shared" si="8"/>
        <v>7.3164333764295719</v>
      </c>
      <c r="O32" s="37">
        <f t="shared" si="8"/>
        <v>0</v>
      </c>
      <c r="P32" s="37">
        <f t="shared" si="8"/>
        <v>10.660535915974116</v>
      </c>
      <c r="Q32" s="37">
        <f t="shared" si="8"/>
        <v>10.755017868406686</v>
      </c>
      <c r="R32" s="37">
        <f t="shared" si="8"/>
        <v>9.289204123274363</v>
      </c>
      <c r="S32" s="37">
        <f t="shared" ref="S32:T32" si="14">S13/S$25*100</f>
        <v>8.61960764852879</v>
      </c>
      <c r="T32" s="37">
        <f t="shared" si="14"/>
        <v>9.7542297716444057</v>
      </c>
      <c r="U32" s="37">
        <f>U13/U$25*100</f>
        <v>8.2783142215612795</v>
      </c>
    </row>
    <row r="33" spans="1:21" x14ac:dyDescent="0.2">
      <c r="A33" s="74"/>
      <c r="B33" s="35" t="s">
        <v>44</v>
      </c>
      <c r="C33" s="37">
        <f t="shared" ref="C33:U33" si="15">C14/C$25*100</f>
        <v>4.9552465279855684E-2</v>
      </c>
      <c r="D33" s="37">
        <f t="shared" si="15"/>
        <v>0.28404404684477358</v>
      </c>
      <c r="E33" s="37">
        <f t="shared" si="15"/>
        <v>0.40929562394462049</v>
      </c>
      <c r="F33" s="37">
        <f t="shared" si="15"/>
        <v>1.2525681227567713</v>
      </c>
      <c r="G33" s="37">
        <f t="shared" si="15"/>
        <v>2.3148689179317956</v>
      </c>
      <c r="H33" s="37">
        <f t="shared" si="15"/>
        <v>0.98509247043448678</v>
      </c>
      <c r="I33" s="37">
        <f t="shared" si="15"/>
        <v>0.2902689112388554</v>
      </c>
      <c r="J33" s="37">
        <f t="shared" si="15"/>
        <v>0.28387824979007809</v>
      </c>
      <c r="K33" s="37">
        <f t="shared" si="15"/>
        <v>0.30505512819143049</v>
      </c>
      <c r="L33" s="37">
        <f t="shared" si="15"/>
        <v>0.29159589176621614</v>
      </c>
      <c r="M33" s="37">
        <f t="shared" si="15"/>
        <v>0.17210552966730144</v>
      </c>
      <c r="N33" s="37">
        <f t="shared" si="15"/>
        <v>0.18405203575967269</v>
      </c>
      <c r="O33" s="37">
        <f t="shared" si="15"/>
        <v>0.16850030710585615</v>
      </c>
      <c r="P33" s="37">
        <f t="shared" si="15"/>
        <v>0.16339306542517759</v>
      </c>
      <c r="Q33" s="37">
        <f t="shared" si="15"/>
        <v>5.1253739257874659E-2</v>
      </c>
      <c r="R33" s="37">
        <f t="shared" si="15"/>
        <v>1.9541756145186474E-4</v>
      </c>
      <c r="S33" s="37">
        <f t="shared" si="15"/>
        <v>2.9808997505007944E-4</v>
      </c>
      <c r="T33" s="37">
        <f t="shared" si="15"/>
        <v>2.2443484112172048E-4</v>
      </c>
      <c r="U33" s="37">
        <f t="shared" si="15"/>
        <v>0.2105541690088952</v>
      </c>
    </row>
    <row r="34" spans="1:21" x14ac:dyDescent="0.2">
      <c r="A34" s="105"/>
      <c r="B34" s="35" t="s">
        <v>792</v>
      </c>
      <c r="C34" s="37">
        <f t="shared" ref="C34:U34" si="16">C15/C$25*100</f>
        <v>9.9974114309252196E-2</v>
      </c>
      <c r="D34" s="37">
        <f t="shared" si="16"/>
        <v>10.004789689945987</v>
      </c>
      <c r="E34" s="37">
        <f t="shared" si="16"/>
        <v>4.933498606763564</v>
      </c>
      <c r="F34" s="37">
        <f t="shared" si="16"/>
        <v>5.4003811645417965</v>
      </c>
      <c r="G34" s="37">
        <f t="shared" si="16"/>
        <v>7.617024113708454</v>
      </c>
      <c r="H34" s="37">
        <f t="shared" si="16"/>
        <v>5.1467234940652116</v>
      </c>
      <c r="I34" s="37">
        <f t="shared" si="16"/>
        <v>2.9057593265363093</v>
      </c>
      <c r="J34" s="37">
        <f t="shared" si="16"/>
        <v>4.1335013205968396</v>
      </c>
      <c r="K34" s="37">
        <f t="shared" si="16"/>
        <v>2.8144147083937918</v>
      </c>
      <c r="L34" s="37">
        <f t="shared" si="16"/>
        <v>0.95716775765404394</v>
      </c>
      <c r="M34" s="37">
        <f t="shared" si="16"/>
        <v>1.0619258711948474</v>
      </c>
      <c r="N34" s="37">
        <f t="shared" si="16"/>
        <v>0.63302345576063734</v>
      </c>
      <c r="O34" s="37"/>
      <c r="P34" s="37">
        <f t="shared" si="16"/>
        <v>0.18810908652653816</v>
      </c>
      <c r="Q34" s="37">
        <f t="shared" si="16"/>
        <v>5.1618610662967641E-2</v>
      </c>
      <c r="R34" s="37">
        <f t="shared" si="16"/>
        <v>1.0308574737983129E-3</v>
      </c>
      <c r="S34" s="37">
        <f t="shared" si="16"/>
        <v>1.5366751607542308E-3</v>
      </c>
      <c r="T34" s="37">
        <f t="shared" si="16"/>
        <v>9.6423202114938951E-4</v>
      </c>
      <c r="U34" s="37">
        <f t="shared" si="16"/>
        <v>1.1594469157090563</v>
      </c>
    </row>
    <row r="35" spans="1:21" x14ac:dyDescent="0.2">
      <c r="A35" s="105"/>
      <c r="B35" s="35" t="s">
        <v>793</v>
      </c>
      <c r="C35" s="37">
        <f t="shared" ref="C35:U35" si="17">C16/C$25*100</f>
        <v>0</v>
      </c>
      <c r="D35" s="37">
        <f t="shared" si="17"/>
        <v>0</v>
      </c>
      <c r="E35" s="37">
        <f t="shared" si="17"/>
        <v>0</v>
      </c>
      <c r="F35" s="37">
        <f t="shared" si="17"/>
        <v>0</v>
      </c>
      <c r="G35" s="37">
        <f t="shared" si="17"/>
        <v>0</v>
      </c>
      <c r="H35" s="37">
        <f t="shared" si="17"/>
        <v>0</v>
      </c>
      <c r="I35" s="37">
        <f t="shared" si="17"/>
        <v>0</v>
      </c>
      <c r="J35" s="37">
        <f t="shared" si="17"/>
        <v>0</v>
      </c>
      <c r="K35" s="37">
        <f t="shared" si="17"/>
        <v>0</v>
      </c>
      <c r="L35" s="37">
        <f t="shared" si="17"/>
        <v>0</v>
      </c>
      <c r="M35" s="37">
        <f t="shared" si="17"/>
        <v>0</v>
      </c>
      <c r="N35" s="37">
        <f t="shared" si="17"/>
        <v>0</v>
      </c>
      <c r="O35" s="37">
        <f t="shared" si="17"/>
        <v>0</v>
      </c>
      <c r="P35" s="37">
        <f t="shared" si="17"/>
        <v>0</v>
      </c>
      <c r="Q35" s="37">
        <f t="shared" si="17"/>
        <v>0</v>
      </c>
      <c r="R35" s="37">
        <f t="shared" si="17"/>
        <v>0</v>
      </c>
      <c r="S35" s="37">
        <f t="shared" si="17"/>
        <v>0</v>
      </c>
      <c r="T35" s="37">
        <f t="shared" si="17"/>
        <v>0</v>
      </c>
      <c r="U35" s="37">
        <f t="shared" si="17"/>
        <v>0</v>
      </c>
    </row>
    <row r="36" spans="1:21" x14ac:dyDescent="0.2">
      <c r="A36" s="105"/>
      <c r="B36" s="35" t="s">
        <v>794</v>
      </c>
      <c r="C36" s="37">
        <f t="shared" ref="C36:U36" si="18">C17/C$25*100</f>
        <v>0</v>
      </c>
      <c r="D36" s="37">
        <f t="shared" si="18"/>
        <v>0</v>
      </c>
      <c r="E36" s="37">
        <f t="shared" si="18"/>
        <v>0</v>
      </c>
      <c r="F36" s="37">
        <f t="shared" si="18"/>
        <v>0</v>
      </c>
      <c r="G36" s="37">
        <f t="shared" si="18"/>
        <v>0</v>
      </c>
      <c r="H36" s="37">
        <f t="shared" si="18"/>
        <v>0</v>
      </c>
      <c r="I36" s="37">
        <f t="shared" si="18"/>
        <v>0</v>
      </c>
      <c r="J36" s="37">
        <f t="shared" si="18"/>
        <v>0</v>
      </c>
      <c r="K36" s="37">
        <f t="shared" si="18"/>
        <v>0</v>
      </c>
      <c r="L36" s="37">
        <f t="shared" si="18"/>
        <v>0</v>
      </c>
      <c r="M36" s="37">
        <f t="shared" si="18"/>
        <v>0</v>
      </c>
      <c r="N36" s="37">
        <f t="shared" si="18"/>
        <v>0</v>
      </c>
      <c r="O36" s="37">
        <f t="shared" si="18"/>
        <v>0</v>
      </c>
      <c r="P36" s="37">
        <f t="shared" si="18"/>
        <v>0</v>
      </c>
      <c r="Q36" s="37">
        <f t="shared" si="18"/>
        <v>0</v>
      </c>
      <c r="R36" s="37">
        <f t="shared" si="18"/>
        <v>0</v>
      </c>
      <c r="S36" s="37">
        <f t="shared" si="18"/>
        <v>0</v>
      </c>
      <c r="T36" s="37">
        <f t="shared" si="18"/>
        <v>0</v>
      </c>
      <c r="U36" s="37">
        <f t="shared" si="18"/>
        <v>0</v>
      </c>
    </row>
    <row r="37" spans="1:21" x14ac:dyDescent="0.2">
      <c r="A37" s="105"/>
      <c r="B37" s="35" t="s">
        <v>795</v>
      </c>
      <c r="C37" s="37">
        <f t="shared" ref="C37:U37" si="19">C18/C$25*100</f>
        <v>0</v>
      </c>
      <c r="D37" s="37">
        <f t="shared" si="19"/>
        <v>0</v>
      </c>
      <c r="E37" s="37">
        <f t="shared" si="19"/>
        <v>0</v>
      </c>
      <c r="F37" s="37">
        <f t="shared" si="19"/>
        <v>0</v>
      </c>
      <c r="G37" s="37">
        <f t="shared" si="19"/>
        <v>0</v>
      </c>
      <c r="H37" s="37">
        <f t="shared" si="19"/>
        <v>0</v>
      </c>
      <c r="I37" s="37">
        <f t="shared" si="19"/>
        <v>0</v>
      </c>
      <c r="J37" s="37">
        <f t="shared" si="19"/>
        <v>0</v>
      </c>
      <c r="K37" s="37">
        <f t="shared" si="19"/>
        <v>0</v>
      </c>
      <c r="L37" s="37">
        <f t="shared" si="19"/>
        <v>0</v>
      </c>
      <c r="M37" s="37">
        <f t="shared" si="19"/>
        <v>0</v>
      </c>
      <c r="N37" s="37">
        <f t="shared" si="19"/>
        <v>0</v>
      </c>
      <c r="O37" s="37">
        <f t="shared" si="19"/>
        <v>0</v>
      </c>
      <c r="P37" s="37">
        <f t="shared" si="19"/>
        <v>0</v>
      </c>
      <c r="Q37" s="37">
        <f t="shared" si="19"/>
        <v>0</v>
      </c>
      <c r="R37" s="37">
        <f t="shared" si="19"/>
        <v>0</v>
      </c>
      <c r="S37" s="37">
        <f t="shared" si="19"/>
        <v>0</v>
      </c>
      <c r="T37" s="37">
        <f t="shared" si="19"/>
        <v>0</v>
      </c>
      <c r="U37" s="37">
        <f t="shared" si="19"/>
        <v>0</v>
      </c>
    </row>
    <row r="38" spans="1:21" x14ac:dyDescent="0.2">
      <c r="A38" s="105"/>
      <c r="B38" s="35" t="s">
        <v>796</v>
      </c>
      <c r="C38" s="37">
        <f t="shared" ref="C38:U38" si="20">C19/C$25*100</f>
        <v>0</v>
      </c>
      <c r="D38" s="37">
        <f t="shared" si="20"/>
        <v>0</v>
      </c>
      <c r="E38" s="37">
        <f t="shared" si="20"/>
        <v>0</v>
      </c>
      <c r="F38" s="37">
        <f t="shared" si="20"/>
        <v>0</v>
      </c>
      <c r="G38" s="37">
        <f t="shared" si="20"/>
        <v>0</v>
      </c>
      <c r="H38" s="37">
        <f t="shared" si="20"/>
        <v>0</v>
      </c>
      <c r="I38" s="37">
        <f t="shared" si="20"/>
        <v>0</v>
      </c>
      <c r="J38" s="37">
        <f t="shared" si="20"/>
        <v>0</v>
      </c>
      <c r="K38" s="37">
        <f t="shared" si="20"/>
        <v>0</v>
      </c>
      <c r="L38" s="37">
        <f t="shared" si="20"/>
        <v>0</v>
      </c>
      <c r="M38" s="37">
        <f t="shared" si="20"/>
        <v>0</v>
      </c>
      <c r="N38" s="37">
        <f t="shared" si="20"/>
        <v>0</v>
      </c>
      <c r="O38" s="37">
        <f t="shared" si="20"/>
        <v>0</v>
      </c>
      <c r="P38" s="37">
        <f t="shared" si="20"/>
        <v>0</v>
      </c>
      <c r="Q38" s="37">
        <f t="shared" si="20"/>
        <v>0</v>
      </c>
      <c r="R38" s="37">
        <f t="shared" si="20"/>
        <v>0</v>
      </c>
      <c r="S38" s="37">
        <f t="shared" si="20"/>
        <v>0</v>
      </c>
      <c r="T38" s="37">
        <f t="shared" si="20"/>
        <v>0</v>
      </c>
      <c r="U38" s="37">
        <f t="shared" si="20"/>
        <v>0</v>
      </c>
    </row>
    <row r="39" spans="1:21" x14ac:dyDescent="0.2">
      <c r="A39" s="105"/>
      <c r="B39" s="35" t="s">
        <v>797</v>
      </c>
      <c r="C39" s="37">
        <f t="shared" ref="C39:U39" si="21">C20/C$25*100</f>
        <v>0</v>
      </c>
      <c r="D39" s="37">
        <f t="shared" si="21"/>
        <v>0</v>
      </c>
      <c r="E39" s="37">
        <f t="shared" si="21"/>
        <v>0</v>
      </c>
      <c r="F39" s="37">
        <f t="shared" si="21"/>
        <v>0</v>
      </c>
      <c r="G39" s="37">
        <f t="shared" si="21"/>
        <v>0</v>
      </c>
      <c r="H39" s="37">
        <f t="shared" si="21"/>
        <v>0</v>
      </c>
      <c r="I39" s="37">
        <f t="shared" si="21"/>
        <v>0</v>
      </c>
      <c r="J39" s="37">
        <f t="shared" si="21"/>
        <v>0</v>
      </c>
      <c r="K39" s="37">
        <f t="shared" si="21"/>
        <v>0</v>
      </c>
      <c r="L39" s="37">
        <f t="shared" si="21"/>
        <v>0</v>
      </c>
      <c r="M39" s="37">
        <f t="shared" si="21"/>
        <v>0</v>
      </c>
      <c r="N39" s="37">
        <f t="shared" si="21"/>
        <v>0</v>
      </c>
      <c r="O39" s="37">
        <f t="shared" si="21"/>
        <v>0</v>
      </c>
      <c r="P39" s="37">
        <f t="shared" si="21"/>
        <v>0</v>
      </c>
      <c r="Q39" s="37">
        <f t="shared" si="21"/>
        <v>0</v>
      </c>
      <c r="R39" s="37">
        <f t="shared" si="21"/>
        <v>0</v>
      </c>
      <c r="S39" s="37">
        <f t="shared" si="21"/>
        <v>0</v>
      </c>
      <c r="T39" s="37">
        <f t="shared" si="21"/>
        <v>0</v>
      </c>
      <c r="U39" s="37">
        <f t="shared" si="21"/>
        <v>0</v>
      </c>
    </row>
    <row r="40" spans="1:21" x14ac:dyDescent="0.2">
      <c r="A40" s="105"/>
      <c r="B40" s="35" t="s">
        <v>798</v>
      </c>
      <c r="C40" s="37">
        <f t="shared" ref="C40:U40" si="22">C21/C$25*100</f>
        <v>0</v>
      </c>
      <c r="D40" s="37">
        <f t="shared" si="22"/>
        <v>0</v>
      </c>
      <c r="E40" s="37">
        <f t="shared" si="22"/>
        <v>0</v>
      </c>
      <c r="F40" s="37">
        <f t="shared" si="22"/>
        <v>0</v>
      </c>
      <c r="G40" s="37">
        <f t="shared" si="22"/>
        <v>0</v>
      </c>
      <c r="H40" s="37">
        <f t="shared" si="22"/>
        <v>0</v>
      </c>
      <c r="I40" s="37">
        <f t="shared" si="22"/>
        <v>0</v>
      </c>
      <c r="J40" s="37">
        <f t="shared" si="22"/>
        <v>0</v>
      </c>
      <c r="K40" s="37">
        <f t="shared" si="22"/>
        <v>0</v>
      </c>
      <c r="L40" s="37">
        <f t="shared" si="22"/>
        <v>0</v>
      </c>
      <c r="M40" s="37">
        <f t="shared" si="22"/>
        <v>0</v>
      </c>
      <c r="N40" s="37">
        <f t="shared" si="22"/>
        <v>0</v>
      </c>
      <c r="O40" s="37">
        <f t="shared" si="22"/>
        <v>0</v>
      </c>
      <c r="P40" s="37">
        <f t="shared" si="22"/>
        <v>0</v>
      </c>
      <c r="Q40" s="37">
        <f t="shared" si="22"/>
        <v>0</v>
      </c>
      <c r="R40" s="37">
        <f t="shared" si="22"/>
        <v>0</v>
      </c>
      <c r="S40" s="37">
        <f t="shared" si="22"/>
        <v>0</v>
      </c>
      <c r="T40" s="37">
        <f t="shared" si="22"/>
        <v>0</v>
      </c>
      <c r="U40" s="37">
        <f t="shared" si="22"/>
        <v>0</v>
      </c>
    </row>
    <row r="41" spans="1:21" x14ac:dyDescent="0.2">
      <c r="A41" s="105"/>
      <c r="B41" s="35" t="s">
        <v>799</v>
      </c>
      <c r="C41" s="37">
        <f t="shared" ref="C41:U41" si="23">C22/C$25*100</f>
        <v>0</v>
      </c>
      <c r="D41" s="37">
        <f t="shared" si="23"/>
        <v>0</v>
      </c>
      <c r="E41" s="37">
        <f t="shared" si="23"/>
        <v>0</v>
      </c>
      <c r="F41" s="37">
        <f t="shared" si="23"/>
        <v>0</v>
      </c>
      <c r="G41" s="37">
        <f t="shared" si="23"/>
        <v>0</v>
      </c>
      <c r="H41" s="37">
        <f t="shared" si="23"/>
        <v>0</v>
      </c>
      <c r="I41" s="37">
        <f t="shared" si="23"/>
        <v>0</v>
      </c>
      <c r="J41" s="37">
        <f t="shared" si="23"/>
        <v>0</v>
      </c>
      <c r="K41" s="37">
        <f t="shared" si="23"/>
        <v>0</v>
      </c>
      <c r="L41" s="37">
        <f t="shared" si="23"/>
        <v>0</v>
      </c>
      <c r="M41" s="37">
        <f t="shared" si="23"/>
        <v>0</v>
      </c>
      <c r="N41" s="37">
        <f t="shared" si="23"/>
        <v>0</v>
      </c>
      <c r="O41" s="37">
        <f t="shared" si="23"/>
        <v>0</v>
      </c>
      <c r="P41" s="37">
        <f t="shared" si="23"/>
        <v>0</v>
      </c>
      <c r="Q41" s="37">
        <f t="shared" si="23"/>
        <v>0</v>
      </c>
      <c r="R41" s="37">
        <f t="shared" si="23"/>
        <v>0</v>
      </c>
      <c r="S41" s="37">
        <f t="shared" si="23"/>
        <v>0</v>
      </c>
      <c r="T41" s="37">
        <f t="shared" si="23"/>
        <v>0</v>
      </c>
      <c r="U41" s="37">
        <f t="shared" si="23"/>
        <v>0</v>
      </c>
    </row>
    <row r="42" spans="1:21" x14ac:dyDescent="0.2">
      <c r="A42" s="74"/>
      <c r="B42" s="35" t="s">
        <v>79</v>
      </c>
      <c r="C42" s="37">
        <f t="shared" ref="C42:R42" si="24">C23/C$25*100</f>
        <v>63.642400421763924</v>
      </c>
      <c r="D42" s="37">
        <f t="shared" si="24"/>
        <v>55.660774391692058</v>
      </c>
      <c r="E42" s="37">
        <f t="shared" si="24"/>
        <v>58.541270484008045</v>
      </c>
      <c r="F42" s="37">
        <f t="shared" si="24"/>
        <v>69.122589476959845</v>
      </c>
      <c r="G42" s="37">
        <f t="shared" si="24"/>
        <v>76.104510004422337</v>
      </c>
      <c r="H42" s="37">
        <f t="shared" si="24"/>
        <v>80.083212825039922</v>
      </c>
      <c r="I42" s="37">
        <f t="shared" si="24"/>
        <v>82.824598705910262</v>
      </c>
      <c r="J42" s="37">
        <f t="shared" si="24"/>
        <v>86.246270932989802</v>
      </c>
      <c r="K42" s="37">
        <f t="shared" si="24"/>
        <v>87.937447792201766</v>
      </c>
      <c r="L42" s="37">
        <f t="shared" si="24"/>
        <v>88.946977368755554</v>
      </c>
      <c r="M42" s="37">
        <f t="shared" si="24"/>
        <v>88.479746998031416</v>
      </c>
      <c r="N42" s="37">
        <f t="shared" si="24"/>
        <v>86.736249053865933</v>
      </c>
      <c r="O42" s="37">
        <f t="shared" si="24"/>
        <v>79.221730688081252</v>
      </c>
      <c r="P42" s="37">
        <f t="shared" si="24"/>
        <v>87.450285655681597</v>
      </c>
      <c r="Q42" s="37">
        <f t="shared" si="24"/>
        <v>88.098234534432081</v>
      </c>
      <c r="R42" s="37">
        <f t="shared" si="24"/>
        <v>84.403709658994359</v>
      </c>
      <c r="S42" s="37">
        <f t="shared" ref="S42:T42" si="25">S23/S$25*100</f>
        <v>82.956506228530827</v>
      </c>
      <c r="T42" s="37">
        <f t="shared" si="25"/>
        <v>77.739067199216947</v>
      </c>
      <c r="U42" s="37">
        <f>U23/U$25*100</f>
        <v>83.805072530403834</v>
      </c>
    </row>
    <row r="43" spans="1:21" x14ac:dyDescent="0.2">
      <c r="A43" s="74"/>
      <c r="B43" s="35" t="s">
        <v>80</v>
      </c>
      <c r="C43" s="37">
        <f t="shared" ref="C43:R43" si="26">C24/C$25*100</f>
        <v>36.357599578236069</v>
      </c>
      <c r="D43" s="37">
        <f t="shared" si="26"/>
        <v>44.339225608307935</v>
      </c>
      <c r="E43" s="37">
        <f t="shared" si="26"/>
        <v>41.458729515991962</v>
      </c>
      <c r="F43" s="37">
        <f t="shared" si="26"/>
        <v>30.877410523040144</v>
      </c>
      <c r="G43" s="37">
        <f t="shared" si="26"/>
        <v>23.895489995577666</v>
      </c>
      <c r="H43" s="37">
        <f t="shared" si="26"/>
        <v>19.916787174960088</v>
      </c>
      <c r="I43" s="37">
        <f t="shared" si="26"/>
        <v>17.175401294089738</v>
      </c>
      <c r="J43" s="37">
        <f t="shared" si="26"/>
        <v>13.753729067010195</v>
      </c>
      <c r="K43" s="37">
        <f t="shared" si="26"/>
        <v>12.062552207798236</v>
      </c>
      <c r="L43" s="37">
        <f t="shared" si="26"/>
        <v>11.053022631244442</v>
      </c>
      <c r="M43" s="37">
        <f t="shared" si="26"/>
        <v>11.520253001968584</v>
      </c>
      <c r="N43" s="37">
        <f t="shared" si="26"/>
        <v>13.263750946134065</v>
      </c>
      <c r="O43" s="37">
        <f t="shared" si="26"/>
        <v>20.778269311918756</v>
      </c>
      <c r="P43" s="37">
        <f t="shared" si="26"/>
        <v>12.549714344318408</v>
      </c>
      <c r="Q43" s="37">
        <f t="shared" si="26"/>
        <v>11.901765465567927</v>
      </c>
      <c r="R43" s="37">
        <f t="shared" si="26"/>
        <v>15.596290341005636</v>
      </c>
      <c r="S43" s="37">
        <f t="shared" ref="S43:T43" si="27">S24/S$25*100</f>
        <v>17.043493771469173</v>
      </c>
      <c r="T43" s="37">
        <f t="shared" si="27"/>
        <v>22.260932800783053</v>
      </c>
      <c r="U43" s="37">
        <f>U24/U$25*100</f>
        <v>16.194927469596141</v>
      </c>
    </row>
    <row r="44" spans="1:21" x14ac:dyDescent="0.2">
      <c r="A44" s="74"/>
      <c r="B44" s="35" t="s">
        <v>81</v>
      </c>
      <c r="C44" s="37">
        <f t="shared" ref="C44:R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si="28"/>
        <v>100</v>
      </c>
      <c r="S44" s="37">
        <f t="shared" ref="S44:T44" si="29">S25/S$25*100</f>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29</v>
      </c>
      <c r="C47" s="38" t="s">
        <v>28</v>
      </c>
      <c r="D47" s="39">
        <f t="shared" ref="D47" si="30">IF(C9=0,"--",(D9/C9)*100-100)</f>
        <v>179.56940465994023</v>
      </c>
      <c r="E47" s="39">
        <f t="shared" ref="E47:F51" si="31">IF(D9=0,"--",(E9/D9)*100-100)</f>
        <v>7.0072544795724241</v>
      </c>
      <c r="F47" s="39">
        <f t="shared" si="31"/>
        <v>45.562056512704743</v>
      </c>
      <c r="G47" s="38" t="s">
        <v>28</v>
      </c>
      <c r="H47" s="39">
        <f t="shared" ref="H47:O51" si="32">IF(G9=0,"--",(H9/G9)*100-100)</f>
        <v>8.1117475960415675</v>
      </c>
      <c r="I47" s="39">
        <f t="shared" si="32"/>
        <v>23.874742115733866</v>
      </c>
      <c r="J47" s="39">
        <f t="shared" si="32"/>
        <v>31.35807547323293</v>
      </c>
      <c r="K47" s="39">
        <f t="shared" si="32"/>
        <v>12.408614473023036</v>
      </c>
      <c r="L47" s="39">
        <f t="shared" si="32"/>
        <v>83.858083446350776</v>
      </c>
      <c r="M47" s="39">
        <f t="shared" si="32"/>
        <v>21.939629129088488</v>
      </c>
      <c r="N47" s="39">
        <f t="shared" si="32"/>
        <v>23.186814559703635</v>
      </c>
      <c r="O47" s="39">
        <f t="shared" si="32"/>
        <v>-1.2130898302116577</v>
      </c>
      <c r="P47" s="39">
        <f t="shared" ref="P47:T51" si="33">IF(N9=0,"--",(P9/N9)*100-100)</f>
        <v>-1.2380808082425148</v>
      </c>
      <c r="Q47" s="39">
        <f t="shared" si="33"/>
        <v>-2.2692080334074376</v>
      </c>
      <c r="R47" s="39">
        <f t="shared" si="33"/>
        <v>6.5606687603083884</v>
      </c>
      <c r="S47" s="39">
        <f t="shared" si="33"/>
        <v>20.669960615337587</v>
      </c>
      <c r="T47" s="39">
        <f t="shared" si="33"/>
        <v>13.665470370981382</v>
      </c>
      <c r="U47" s="39">
        <f>POWER(T9/C9,1/21)*100-100</f>
        <v>18.863326371749395</v>
      </c>
    </row>
    <row r="48" spans="1:21" x14ac:dyDescent="0.2">
      <c r="A48" s="74"/>
      <c r="B48" s="35" t="s">
        <v>34</v>
      </c>
      <c r="C48" s="38" t="s">
        <v>28</v>
      </c>
      <c r="D48" s="39">
        <f t="shared" ref="D48" si="34">IF(C10=0,"--",(D10/C10)*100-100)</f>
        <v>272.92994989379548</v>
      </c>
      <c r="E48" s="39">
        <f t="shared" si="31"/>
        <v>-23.137358973200762</v>
      </c>
      <c r="F48" s="39">
        <f t="shared" si="31"/>
        <v>58.966069336865957</v>
      </c>
      <c r="G48" s="38" t="s">
        <v>28</v>
      </c>
      <c r="H48" s="39">
        <f t="shared" si="32"/>
        <v>-8.5727888939220378</v>
      </c>
      <c r="I48" s="39">
        <f t="shared" si="32"/>
        <v>-4.5658822752236716</v>
      </c>
      <c r="J48" s="39">
        <f t="shared" si="32"/>
        <v>25.22963425629483</v>
      </c>
      <c r="K48" s="39">
        <f t="shared" si="32"/>
        <v>29.276741194232415</v>
      </c>
      <c r="L48" s="39">
        <f t="shared" si="32"/>
        <v>173.79663061090645</v>
      </c>
      <c r="M48" s="39">
        <f t="shared" si="32"/>
        <v>6.3314230465296646</v>
      </c>
      <c r="N48" s="39">
        <f t="shared" si="32"/>
        <v>2.6673978250504149</v>
      </c>
      <c r="O48" s="39">
        <f t="shared" si="32"/>
        <v>6.0296304002994532</v>
      </c>
      <c r="P48" s="39">
        <f t="shared" si="33"/>
        <v>5.9595040428605586</v>
      </c>
      <c r="Q48" s="39">
        <f t="shared" si="33"/>
        <v>18.114004933010008</v>
      </c>
      <c r="R48" s="39">
        <f t="shared" si="33"/>
        <v>18.060011622916889</v>
      </c>
      <c r="S48" s="39">
        <f t="shared" si="33"/>
        <v>5.787724905265847</v>
      </c>
      <c r="T48" s="39">
        <f t="shared" si="33"/>
        <v>-9.4685803851542403</v>
      </c>
      <c r="U48" s="39">
        <f t="shared" ref="U48:U63" si="35">POWER(T10/C10,1/21)*100-100</f>
        <v>19.013817392689589</v>
      </c>
    </row>
    <row r="49" spans="1:21" x14ac:dyDescent="0.2">
      <c r="A49" s="74"/>
      <c r="B49" s="35" t="s">
        <v>175</v>
      </c>
      <c r="C49" s="38" t="s">
        <v>28</v>
      </c>
      <c r="D49" s="39">
        <f t="shared" ref="D49" si="36">IF(C11=0,"--",(D11/C11)*100-100)</f>
        <v>194.30553961475596</v>
      </c>
      <c r="E49" s="39">
        <f t="shared" si="31"/>
        <v>13.240683557130126</v>
      </c>
      <c r="F49" s="39">
        <f t="shared" si="31"/>
        <v>196.77933630868358</v>
      </c>
      <c r="G49" s="38" t="s">
        <v>28</v>
      </c>
      <c r="H49" s="39">
        <f t="shared" si="32"/>
        <v>64.239343100096306</v>
      </c>
      <c r="I49" s="39">
        <f t="shared" si="32"/>
        <v>31.12195313917104</v>
      </c>
      <c r="J49" s="39">
        <f t="shared" si="32"/>
        <v>-9.5097885243628895</v>
      </c>
      <c r="K49" s="39">
        <f t="shared" si="32"/>
        <v>34.06273831219363</v>
      </c>
      <c r="L49" s="39">
        <f t="shared" si="32"/>
        <v>106.92629716987429</v>
      </c>
      <c r="M49" s="39">
        <f t="shared" si="32"/>
        <v>5.6116574334188556</v>
      </c>
      <c r="N49" s="39">
        <f t="shared" si="32"/>
        <v>-21.902167765915053</v>
      </c>
      <c r="O49" s="39">
        <f t="shared" si="32"/>
        <v>12.670154553364597</v>
      </c>
      <c r="P49" s="39">
        <f t="shared" si="33"/>
        <v>12.670154553364597</v>
      </c>
      <c r="Q49" s="39">
        <f t="shared" si="33"/>
        <v>-3.6350475622453047</v>
      </c>
      <c r="R49" s="39">
        <f t="shared" si="33"/>
        <v>-21.43716745423184</v>
      </c>
      <c r="S49" s="39">
        <f t="shared" si="33"/>
        <v>-39.69803810998723</v>
      </c>
      <c r="T49" s="39">
        <f t="shared" si="33"/>
        <v>-36.76352299545389</v>
      </c>
      <c r="U49" s="39">
        <f t="shared" si="35"/>
        <v>22.48884634554355</v>
      </c>
    </row>
    <row r="50" spans="1:21" x14ac:dyDescent="0.2">
      <c r="A50" s="74"/>
      <c r="B50" s="35" t="s">
        <v>35</v>
      </c>
      <c r="C50" s="38" t="s">
        <v>28</v>
      </c>
      <c r="D50" s="39">
        <f t="shared" ref="D50" si="37">IF(C12=0,"--",(D12/C12)*100-100)</f>
        <v>734.765599129919</v>
      </c>
      <c r="E50" s="39">
        <f t="shared" si="31"/>
        <v>-46.739416209185045</v>
      </c>
      <c r="F50" s="39">
        <f t="shared" si="31"/>
        <v>22.842998591425399</v>
      </c>
      <c r="G50" s="38" t="s">
        <v>28</v>
      </c>
      <c r="H50" s="39">
        <f t="shared" si="32"/>
        <v>106.83876070816427</v>
      </c>
      <c r="I50" s="39">
        <f t="shared" si="32"/>
        <v>-19.183375708799446</v>
      </c>
      <c r="J50" s="39">
        <f t="shared" si="32"/>
        <v>42.525478241246674</v>
      </c>
      <c r="K50" s="39">
        <f t="shared" si="32"/>
        <v>52.467619886087022</v>
      </c>
      <c r="L50" s="39">
        <f t="shared" si="32"/>
        <v>-21.399533063408271</v>
      </c>
      <c r="M50" s="39">
        <f t="shared" si="32"/>
        <v>123.48206657160011</v>
      </c>
      <c r="N50" s="39">
        <f t="shared" si="32"/>
        <v>20.665891087644411</v>
      </c>
      <c r="O50" s="39">
        <f t="shared" si="32"/>
        <v>-25.782523975254705</v>
      </c>
      <c r="P50" s="39">
        <f t="shared" si="33"/>
        <v>-25.831100158559167</v>
      </c>
      <c r="Q50" s="39">
        <f t="shared" si="33"/>
        <v>-3.4037547018477312</v>
      </c>
      <c r="R50" s="39">
        <f t="shared" si="33"/>
        <v>-12.18396686003932</v>
      </c>
      <c r="S50" s="39">
        <f t="shared" si="33"/>
        <v>-32.391390880825483</v>
      </c>
      <c r="T50" s="39">
        <f t="shared" si="33"/>
        <v>-40.869463585270957</v>
      </c>
      <c r="U50" s="39">
        <f t="shared" si="35"/>
        <v>16.60937409948211</v>
      </c>
    </row>
    <row r="51" spans="1:21" x14ac:dyDescent="0.2">
      <c r="A51" s="74"/>
      <c r="B51" s="35" t="s">
        <v>32</v>
      </c>
      <c r="C51" s="38" t="s">
        <v>28</v>
      </c>
      <c r="D51" s="39">
        <f t="shared" ref="D51" si="38">IF(C13=0,"--",(D13/C13)*100-100)</f>
        <v>1093.2912109185461</v>
      </c>
      <c r="E51" s="39">
        <f t="shared" si="31"/>
        <v>-5.3869054693032439</v>
      </c>
      <c r="F51" s="39">
        <f t="shared" si="31"/>
        <v>3.4839950578569727</v>
      </c>
      <c r="G51" s="38" t="s">
        <v>28</v>
      </c>
      <c r="H51" s="39">
        <f t="shared" si="32"/>
        <v>-33.535848165846005</v>
      </c>
      <c r="I51" s="39">
        <f t="shared" si="32"/>
        <v>32.097221515701278</v>
      </c>
      <c r="J51" s="39">
        <f t="shared" si="32"/>
        <v>71.795366405884408</v>
      </c>
      <c r="K51" s="39">
        <f t="shared" si="32"/>
        <v>54.07306484790692</v>
      </c>
      <c r="L51" s="39">
        <f t="shared" si="32"/>
        <v>67.622461849861054</v>
      </c>
      <c r="M51" s="39">
        <f t="shared" si="32"/>
        <v>56.694181869464018</v>
      </c>
      <c r="N51" s="39">
        <f t="shared" si="32"/>
        <v>15.8577867826166</v>
      </c>
      <c r="O51" s="39">
        <f t="shared" si="32"/>
        <v>-100</v>
      </c>
      <c r="P51" s="39">
        <f t="shared" si="33"/>
        <v>52.230862984633887</v>
      </c>
      <c r="Q51" s="39" t="str">
        <f t="shared" si="33"/>
        <v>--</v>
      </c>
      <c r="R51" s="39">
        <f t="shared" si="33"/>
        <v>-5.5060340357240705</v>
      </c>
      <c r="S51" s="39">
        <f t="shared" si="33"/>
        <v>-13.066888826992226</v>
      </c>
      <c r="T51" s="39">
        <f t="shared" si="33"/>
        <v>11.796519908715268</v>
      </c>
      <c r="U51" s="39">
        <f t="shared" si="35"/>
        <v>23.398533894485581</v>
      </c>
    </row>
    <row r="52" spans="1:21" x14ac:dyDescent="0.2">
      <c r="A52" s="74"/>
      <c r="B52" s="35" t="s">
        <v>44</v>
      </c>
      <c r="C52" s="38" t="s">
        <v>28</v>
      </c>
      <c r="D52" s="39">
        <f t="shared" ref="D52:E60" si="39">IF(C14=0,"--",(D14/C14)*100-100)</f>
        <v>2508.282425048892</v>
      </c>
      <c r="E52" s="39">
        <f t="shared" si="39"/>
        <v>22.59079124545292</v>
      </c>
      <c r="F52" s="39">
        <f t="shared" ref="F52:F60" si="40">IF(E14=0,"--",(F14/E14)*100-100)</f>
        <v>278.80423850914445</v>
      </c>
      <c r="G52" s="38" t="s">
        <v>28</v>
      </c>
      <c r="H52" s="39">
        <f t="shared" ref="H52:H60" si="41">IF(G14=0,"--",(H14/G14)*100-100)</f>
        <v>-56.209183235641611</v>
      </c>
      <c r="I52" s="39">
        <f t="shared" ref="I52:I60" si="42">IF(H14=0,"--",(I14/H14)*100-100)</f>
        <v>-68.339603073900335</v>
      </c>
      <c r="J52" s="39">
        <f t="shared" ref="J52:J60" si="43">IF(I14=0,"--",(J14/I14)*100-100)</f>
        <v>16.064802862183683</v>
      </c>
      <c r="K52" s="39">
        <f t="shared" ref="K52:K60" si="44">IF(J14=0,"--",(K14/J14)*100-100)</f>
        <v>32.833174690955758</v>
      </c>
      <c r="L52" s="39">
        <f t="shared" ref="L52:L60" si="45">IF(K14=0,"--",(L14/K14)*100-100)</f>
        <v>92.169450593057888</v>
      </c>
      <c r="M52" s="39">
        <f t="shared" ref="M52:M60" si="46">IF(L14=0,"--",(M14/L14)*100-100)</f>
        <v>-29.665276158525018</v>
      </c>
      <c r="N52" s="39">
        <f t="shared" ref="N52:N60" si="47">IF(M14=0,"--",(N14/M14)*100-100)</f>
        <v>18.450832665762533</v>
      </c>
      <c r="O52" s="39">
        <f t="shared" ref="O52:O60" si="48">IF(N14=0,"--",(O14/N14)*100-100)</f>
        <v>-7.2495363718058456</v>
      </c>
      <c r="P52" s="39">
        <f t="shared" ref="P52:P60" si="49">IF(N14=0,"--",(P14/N14)*100-100)</f>
        <v>-7.2495363718058314</v>
      </c>
      <c r="Q52" s="39">
        <f t="shared" ref="Q52:Q60" si="50">IF(O14=0,"--",(Q14/O14)*100-100)</f>
        <v>-67.228373387942</v>
      </c>
      <c r="R52" s="39">
        <f t="shared" ref="R52:R60" si="51">IF(P14=0,"--",(R14/P14)*100-100)</f>
        <v>-99.870301612328973</v>
      </c>
      <c r="S52" s="39">
        <f t="shared" ref="S52:S60" si="52">IF(Q14=0,"--",(S14/Q14)*100-100)</f>
        <v>-99.369143363093045</v>
      </c>
      <c r="T52" s="39">
        <f t="shared" ref="T52:U60" si="53">IF(R14=0,"--",(T14/R14)*100-100)</f>
        <v>22.275795564127293</v>
      </c>
      <c r="U52" s="39">
        <f t="shared" si="35"/>
        <v>-8.5405771720674863</v>
      </c>
    </row>
    <row r="53" spans="1:21" x14ac:dyDescent="0.2">
      <c r="A53" s="105"/>
      <c r="B53" s="35" t="s">
        <v>792</v>
      </c>
      <c r="C53" s="38" t="s">
        <v>28</v>
      </c>
      <c r="D53" s="39">
        <f t="shared" si="39"/>
        <v>45435.969540712322</v>
      </c>
      <c r="E53" s="39">
        <f t="shared" si="39"/>
        <v>-58.047921328215764</v>
      </c>
      <c r="F53" s="39">
        <f t="shared" si="40"/>
        <v>35.493973826282911</v>
      </c>
      <c r="G53" s="38" t="s">
        <v>28</v>
      </c>
      <c r="H53" s="39">
        <f t="shared" si="41"/>
        <v>-30.469083220817836</v>
      </c>
      <c r="I53" s="39">
        <f t="shared" si="42"/>
        <v>-39.33731416176601</v>
      </c>
      <c r="J53" s="39">
        <f t="shared" si="43"/>
        <v>68.821355637091159</v>
      </c>
      <c r="K53" s="39">
        <f t="shared" si="44"/>
        <v>-15.835227818875325</v>
      </c>
      <c r="L53" s="39">
        <f t="shared" si="45"/>
        <v>-31.627533548304626</v>
      </c>
      <c r="M53" s="39">
        <f t="shared" si="46"/>
        <v>32.209451637330943</v>
      </c>
      <c r="N53" s="39">
        <f t="shared" si="47"/>
        <v>-33.973554512121822</v>
      </c>
      <c r="O53" s="39"/>
      <c r="P53" s="39">
        <f t="shared" si="49"/>
        <v>-68.953470083060111</v>
      </c>
      <c r="Q53" s="39"/>
      <c r="R53" s="39">
        <f t="shared" si="51"/>
        <v>-99.405716793688015</v>
      </c>
      <c r="S53" s="39">
        <f t="shared" si="52"/>
        <v>-96.770876754203144</v>
      </c>
      <c r="T53" s="39">
        <f t="shared" si="53"/>
        <v>-0.41435622448356924</v>
      </c>
      <c r="U53" s="39">
        <f t="shared" si="35"/>
        <v>-5.1886539819016804</v>
      </c>
    </row>
    <row r="54" spans="1:21" x14ac:dyDescent="0.2">
      <c r="A54" s="105"/>
      <c r="B54" s="35" t="s">
        <v>793</v>
      </c>
      <c r="C54" s="38" t="s">
        <v>28</v>
      </c>
      <c r="D54" s="39" t="str">
        <f t="shared" si="39"/>
        <v>--</v>
      </c>
      <c r="E54" s="39" t="str">
        <f t="shared" si="39"/>
        <v>--</v>
      </c>
      <c r="F54" s="39" t="str">
        <f t="shared" si="40"/>
        <v>--</v>
      </c>
      <c r="G54" s="38" t="s">
        <v>28</v>
      </c>
      <c r="H54" s="39" t="str">
        <f t="shared" si="41"/>
        <v>--</v>
      </c>
      <c r="I54" s="39" t="str">
        <f t="shared" si="42"/>
        <v>--</v>
      </c>
      <c r="J54" s="39" t="str">
        <f t="shared" si="43"/>
        <v>--</v>
      </c>
      <c r="K54" s="39" t="str">
        <f t="shared" si="44"/>
        <v>--</v>
      </c>
      <c r="L54" s="39" t="str">
        <f t="shared" si="45"/>
        <v>--</v>
      </c>
      <c r="M54" s="39" t="str">
        <f t="shared" si="46"/>
        <v>--</v>
      </c>
      <c r="N54" s="39" t="str">
        <f t="shared" si="47"/>
        <v>--</v>
      </c>
      <c r="O54" s="39" t="str">
        <f t="shared" si="48"/>
        <v>--</v>
      </c>
      <c r="P54" s="39" t="str">
        <f t="shared" si="49"/>
        <v>--</v>
      </c>
      <c r="Q54" s="39" t="str">
        <f t="shared" si="50"/>
        <v>--</v>
      </c>
      <c r="R54" s="39" t="str">
        <f t="shared" si="51"/>
        <v>--</v>
      </c>
      <c r="S54" s="39" t="str">
        <f t="shared" si="52"/>
        <v>--</v>
      </c>
      <c r="T54" s="39" t="str">
        <f t="shared" si="53"/>
        <v>--</v>
      </c>
      <c r="U54" s="39" t="str">
        <f t="shared" si="53"/>
        <v>--</v>
      </c>
    </row>
    <row r="55" spans="1:21" x14ac:dyDescent="0.2">
      <c r="A55" s="105"/>
      <c r="B55" s="35" t="s">
        <v>794</v>
      </c>
      <c r="C55" s="38" t="s">
        <v>28</v>
      </c>
      <c r="D55" s="39" t="str">
        <f t="shared" si="39"/>
        <v>--</v>
      </c>
      <c r="E55" s="39" t="str">
        <f t="shared" si="39"/>
        <v>--</v>
      </c>
      <c r="F55" s="39" t="str">
        <f t="shared" si="40"/>
        <v>--</v>
      </c>
      <c r="G55" s="38" t="s">
        <v>28</v>
      </c>
      <c r="H55" s="39" t="str">
        <f t="shared" si="41"/>
        <v>--</v>
      </c>
      <c r="I55" s="39" t="str">
        <f t="shared" si="42"/>
        <v>--</v>
      </c>
      <c r="J55" s="39" t="str">
        <f t="shared" si="43"/>
        <v>--</v>
      </c>
      <c r="K55" s="39" t="str">
        <f t="shared" si="44"/>
        <v>--</v>
      </c>
      <c r="L55" s="39" t="str">
        <f t="shared" si="45"/>
        <v>--</v>
      </c>
      <c r="M55" s="39" t="str">
        <f t="shared" si="46"/>
        <v>--</v>
      </c>
      <c r="N55" s="39" t="str">
        <f t="shared" si="47"/>
        <v>--</v>
      </c>
      <c r="O55" s="39" t="str">
        <f t="shared" si="48"/>
        <v>--</v>
      </c>
      <c r="P55" s="39" t="str">
        <f t="shared" si="49"/>
        <v>--</v>
      </c>
      <c r="Q55" s="39" t="str">
        <f t="shared" si="50"/>
        <v>--</v>
      </c>
      <c r="R55" s="39" t="str">
        <f t="shared" si="51"/>
        <v>--</v>
      </c>
      <c r="S55" s="39" t="str">
        <f t="shared" si="52"/>
        <v>--</v>
      </c>
      <c r="T55" s="39" t="str">
        <f t="shared" si="53"/>
        <v>--</v>
      </c>
      <c r="U55" s="39" t="str">
        <f t="shared" si="53"/>
        <v>--</v>
      </c>
    </row>
    <row r="56" spans="1:21" x14ac:dyDescent="0.2">
      <c r="A56" s="105"/>
      <c r="B56" s="35" t="s">
        <v>795</v>
      </c>
      <c r="C56" s="38" t="s">
        <v>28</v>
      </c>
      <c r="D56" s="39" t="str">
        <f t="shared" si="39"/>
        <v>--</v>
      </c>
      <c r="E56" s="39" t="str">
        <f t="shared" si="39"/>
        <v>--</v>
      </c>
      <c r="F56" s="39" t="str">
        <f t="shared" si="40"/>
        <v>--</v>
      </c>
      <c r="G56" s="38" t="s">
        <v>28</v>
      </c>
      <c r="H56" s="39" t="str">
        <f t="shared" si="41"/>
        <v>--</v>
      </c>
      <c r="I56" s="39" t="str">
        <f t="shared" si="42"/>
        <v>--</v>
      </c>
      <c r="J56" s="39" t="str">
        <f t="shared" si="43"/>
        <v>--</v>
      </c>
      <c r="K56" s="39" t="str">
        <f t="shared" si="44"/>
        <v>--</v>
      </c>
      <c r="L56" s="39" t="str">
        <f t="shared" si="45"/>
        <v>--</v>
      </c>
      <c r="M56" s="39" t="str">
        <f t="shared" si="46"/>
        <v>--</v>
      </c>
      <c r="N56" s="39" t="str">
        <f t="shared" si="47"/>
        <v>--</v>
      </c>
      <c r="O56" s="39" t="str">
        <f t="shared" si="48"/>
        <v>--</v>
      </c>
      <c r="P56" s="39" t="str">
        <f t="shared" si="49"/>
        <v>--</v>
      </c>
      <c r="Q56" s="39" t="str">
        <f t="shared" si="50"/>
        <v>--</v>
      </c>
      <c r="R56" s="39" t="str">
        <f t="shared" si="51"/>
        <v>--</v>
      </c>
      <c r="S56" s="39" t="str">
        <f t="shared" si="52"/>
        <v>--</v>
      </c>
      <c r="T56" s="39" t="str">
        <f t="shared" si="53"/>
        <v>--</v>
      </c>
      <c r="U56" s="39" t="str">
        <f t="shared" si="53"/>
        <v>--</v>
      </c>
    </row>
    <row r="57" spans="1:21" x14ac:dyDescent="0.2">
      <c r="A57" s="105"/>
      <c r="B57" s="35" t="s">
        <v>796</v>
      </c>
      <c r="C57" s="38" t="s">
        <v>28</v>
      </c>
      <c r="D57" s="39" t="str">
        <f t="shared" si="39"/>
        <v>--</v>
      </c>
      <c r="E57" s="39" t="str">
        <f t="shared" si="39"/>
        <v>--</v>
      </c>
      <c r="F57" s="39" t="str">
        <f t="shared" si="40"/>
        <v>--</v>
      </c>
      <c r="G57" s="38" t="s">
        <v>28</v>
      </c>
      <c r="H57" s="39" t="str">
        <f t="shared" si="41"/>
        <v>--</v>
      </c>
      <c r="I57" s="39" t="str">
        <f t="shared" si="42"/>
        <v>--</v>
      </c>
      <c r="J57" s="39" t="str">
        <f t="shared" si="43"/>
        <v>--</v>
      </c>
      <c r="K57" s="39" t="str">
        <f t="shared" si="44"/>
        <v>--</v>
      </c>
      <c r="L57" s="39" t="str">
        <f t="shared" si="45"/>
        <v>--</v>
      </c>
      <c r="M57" s="39" t="str">
        <f t="shared" si="46"/>
        <v>--</v>
      </c>
      <c r="N57" s="39" t="str">
        <f t="shared" si="47"/>
        <v>--</v>
      </c>
      <c r="O57" s="39" t="str">
        <f t="shared" si="48"/>
        <v>--</v>
      </c>
      <c r="P57" s="39" t="str">
        <f t="shared" si="49"/>
        <v>--</v>
      </c>
      <c r="Q57" s="39" t="str">
        <f t="shared" si="50"/>
        <v>--</v>
      </c>
      <c r="R57" s="39" t="str">
        <f t="shared" si="51"/>
        <v>--</v>
      </c>
      <c r="S57" s="39" t="str">
        <f t="shared" si="52"/>
        <v>--</v>
      </c>
      <c r="T57" s="39" t="str">
        <f t="shared" si="53"/>
        <v>--</v>
      </c>
      <c r="U57" s="39" t="str">
        <f t="shared" si="53"/>
        <v>--</v>
      </c>
    </row>
    <row r="58" spans="1:21" x14ac:dyDescent="0.2">
      <c r="A58" s="105"/>
      <c r="B58" s="35" t="s">
        <v>797</v>
      </c>
      <c r="C58" s="38" t="s">
        <v>28</v>
      </c>
      <c r="D58" s="39" t="str">
        <f t="shared" si="39"/>
        <v>--</v>
      </c>
      <c r="E58" s="39" t="str">
        <f t="shared" si="39"/>
        <v>--</v>
      </c>
      <c r="F58" s="39" t="str">
        <f t="shared" si="40"/>
        <v>--</v>
      </c>
      <c r="G58" s="38" t="s">
        <v>28</v>
      </c>
      <c r="H58" s="39" t="str">
        <f t="shared" si="41"/>
        <v>--</v>
      </c>
      <c r="I58" s="39" t="str">
        <f t="shared" si="42"/>
        <v>--</v>
      </c>
      <c r="J58" s="39" t="str">
        <f t="shared" si="43"/>
        <v>--</v>
      </c>
      <c r="K58" s="39" t="str">
        <f t="shared" si="44"/>
        <v>--</v>
      </c>
      <c r="L58" s="39" t="str">
        <f t="shared" si="45"/>
        <v>--</v>
      </c>
      <c r="M58" s="39" t="str">
        <f t="shared" si="46"/>
        <v>--</v>
      </c>
      <c r="N58" s="39" t="str">
        <f t="shared" si="47"/>
        <v>--</v>
      </c>
      <c r="O58" s="39" t="str">
        <f t="shared" si="48"/>
        <v>--</v>
      </c>
      <c r="P58" s="39" t="str">
        <f t="shared" si="49"/>
        <v>--</v>
      </c>
      <c r="Q58" s="39" t="str">
        <f t="shared" si="50"/>
        <v>--</v>
      </c>
      <c r="R58" s="39" t="str">
        <f t="shared" si="51"/>
        <v>--</v>
      </c>
      <c r="S58" s="39" t="str">
        <f t="shared" si="52"/>
        <v>--</v>
      </c>
      <c r="T58" s="39" t="str">
        <f t="shared" si="53"/>
        <v>--</v>
      </c>
      <c r="U58" s="39" t="str">
        <f t="shared" si="53"/>
        <v>--</v>
      </c>
    </row>
    <row r="59" spans="1:21" x14ac:dyDescent="0.2">
      <c r="A59" s="105"/>
      <c r="B59" s="35" t="s">
        <v>798</v>
      </c>
      <c r="C59" s="38" t="s">
        <v>28</v>
      </c>
      <c r="D59" s="39" t="str">
        <f t="shared" si="39"/>
        <v>--</v>
      </c>
      <c r="E59" s="39" t="str">
        <f t="shared" si="39"/>
        <v>--</v>
      </c>
      <c r="F59" s="39" t="str">
        <f t="shared" si="40"/>
        <v>--</v>
      </c>
      <c r="G59" s="38" t="s">
        <v>28</v>
      </c>
      <c r="H59" s="39" t="str">
        <f t="shared" si="41"/>
        <v>--</v>
      </c>
      <c r="I59" s="39" t="str">
        <f t="shared" si="42"/>
        <v>--</v>
      </c>
      <c r="J59" s="39" t="str">
        <f t="shared" si="43"/>
        <v>--</v>
      </c>
      <c r="K59" s="39" t="str">
        <f t="shared" si="44"/>
        <v>--</v>
      </c>
      <c r="L59" s="39" t="str">
        <f t="shared" si="45"/>
        <v>--</v>
      </c>
      <c r="M59" s="39" t="str">
        <f t="shared" si="46"/>
        <v>--</v>
      </c>
      <c r="N59" s="39" t="str">
        <f t="shared" si="47"/>
        <v>--</v>
      </c>
      <c r="O59" s="39" t="str">
        <f t="shared" si="48"/>
        <v>--</v>
      </c>
      <c r="P59" s="39" t="str">
        <f t="shared" si="49"/>
        <v>--</v>
      </c>
      <c r="Q59" s="39" t="str">
        <f t="shared" si="50"/>
        <v>--</v>
      </c>
      <c r="R59" s="39" t="str">
        <f t="shared" si="51"/>
        <v>--</v>
      </c>
      <c r="S59" s="39" t="str">
        <f t="shared" si="52"/>
        <v>--</v>
      </c>
      <c r="T59" s="39" t="str">
        <f t="shared" si="53"/>
        <v>--</v>
      </c>
      <c r="U59" s="39" t="str">
        <f t="shared" si="53"/>
        <v>--</v>
      </c>
    </row>
    <row r="60" spans="1:21" x14ac:dyDescent="0.2">
      <c r="A60" s="105"/>
      <c r="B60" s="35" t="s">
        <v>799</v>
      </c>
      <c r="C60" s="38" t="s">
        <v>28</v>
      </c>
      <c r="D60" s="39" t="str">
        <f t="shared" si="39"/>
        <v>--</v>
      </c>
      <c r="E60" s="39" t="str">
        <f t="shared" si="39"/>
        <v>--</v>
      </c>
      <c r="F60" s="39" t="str">
        <f t="shared" si="40"/>
        <v>--</v>
      </c>
      <c r="G60" s="38" t="s">
        <v>28</v>
      </c>
      <c r="H60" s="39" t="str">
        <f t="shared" si="41"/>
        <v>--</v>
      </c>
      <c r="I60" s="39" t="str">
        <f t="shared" si="42"/>
        <v>--</v>
      </c>
      <c r="J60" s="39" t="str">
        <f t="shared" si="43"/>
        <v>--</v>
      </c>
      <c r="K60" s="39" t="str">
        <f t="shared" si="44"/>
        <v>--</v>
      </c>
      <c r="L60" s="39" t="str">
        <f t="shared" si="45"/>
        <v>--</v>
      </c>
      <c r="M60" s="39" t="str">
        <f t="shared" si="46"/>
        <v>--</v>
      </c>
      <c r="N60" s="39" t="str">
        <f t="shared" si="47"/>
        <v>--</v>
      </c>
      <c r="O60" s="39" t="str">
        <f t="shared" si="48"/>
        <v>--</v>
      </c>
      <c r="P60" s="39" t="str">
        <f t="shared" si="49"/>
        <v>--</v>
      </c>
      <c r="Q60" s="39" t="str">
        <f t="shared" si="50"/>
        <v>--</v>
      </c>
      <c r="R60" s="39" t="str">
        <f t="shared" si="51"/>
        <v>--</v>
      </c>
      <c r="S60" s="39" t="str">
        <f t="shared" si="52"/>
        <v>--</v>
      </c>
      <c r="T60" s="39" t="str">
        <f t="shared" si="53"/>
        <v>--</v>
      </c>
      <c r="U60" s="39" t="str">
        <f t="shared" si="53"/>
        <v>--</v>
      </c>
    </row>
    <row r="61" spans="1:21" x14ac:dyDescent="0.2">
      <c r="A61" s="74"/>
      <c r="B61" s="35" t="s">
        <v>79</v>
      </c>
      <c r="C61" s="38" t="s">
        <v>28</v>
      </c>
      <c r="D61" s="39">
        <f t="shared" ref="D61:E63" si="54">IF(C23=0,"--",(D23/C23)*100-100)</f>
        <v>297.95767230336133</v>
      </c>
      <c r="E61" s="39">
        <f t="shared" si="54"/>
        <v>-10.521367636301918</v>
      </c>
      <c r="F61" s="39">
        <f t="shared" ref="F61:F63" si="55">IF(E23=0,"--",(F23/E23)*100-100)</f>
        <v>46.153234832331179</v>
      </c>
      <c r="G61" s="38" t="s">
        <v>28</v>
      </c>
      <c r="H61" s="39">
        <f t="shared" ref="H61:H63" si="56">IF(G23=0,"--",(H23/G23)*100-100)</f>
        <v>8.2838138460951143</v>
      </c>
      <c r="I61" s="39">
        <f t="shared" ref="I61:I63" si="57">IF(H23=0,"--",(I23/H23)*100-100)</f>
        <v>11.124720888439569</v>
      </c>
      <c r="J61" s="39">
        <f t="shared" ref="J61:J63" si="58">IF(I23=0,"--",(J23/I23)*100-100)</f>
        <v>23.580494606980579</v>
      </c>
      <c r="K61" s="39">
        <f t="shared" ref="K61:L63" si="59">IF(J23=0,"--",(K23/J23)*100-100)</f>
        <v>26.035785295351957</v>
      </c>
      <c r="L61" s="39">
        <f t="shared" si="59"/>
        <v>103.34739586322536</v>
      </c>
      <c r="M61" s="39">
        <f t="shared" ref="M61:O63" si="60">IF(L23=0,"--",(M23/L23)*100-100)</f>
        <v>18.541124090859213</v>
      </c>
      <c r="N61" s="39">
        <f t="shared" si="60"/>
        <v>8.5798110638815217</v>
      </c>
      <c r="O61" s="39">
        <f t="shared" si="60"/>
        <v>-7.4663471360592553</v>
      </c>
      <c r="P61" s="39">
        <f t="shared" ref="P61:P63" si="61">IF(N23=0,"--",(P23/N23)*100-100)</f>
        <v>5.3376655393635701</v>
      </c>
      <c r="Q61" s="39">
        <f t="shared" ref="Q61:R63" si="62">IF(O23=0,"--",(Q23/O23)*100-100)</f>
        <v>19.810814086939118</v>
      </c>
      <c r="R61" s="39">
        <f t="shared" si="62"/>
        <v>4.6658273577927929</v>
      </c>
      <c r="S61" s="39">
        <f t="shared" ref="S61:T63" si="63">IF(Q23=0,"--",(S23/Q23)*100-100)</f>
        <v>2.1391192744219865</v>
      </c>
      <c r="T61" s="39">
        <f t="shared" si="63"/>
        <v>-1.9400653236297813</v>
      </c>
      <c r="U61" s="39">
        <f t="shared" si="35"/>
        <v>19.394429325761891</v>
      </c>
    </row>
    <row r="62" spans="1:21" x14ac:dyDescent="0.2">
      <c r="A62" s="74"/>
      <c r="B62" s="35" t="s">
        <v>80</v>
      </c>
      <c r="C62" s="38" t="s">
        <v>28</v>
      </c>
      <c r="D62" s="39">
        <f t="shared" si="54"/>
        <v>454.91580054299698</v>
      </c>
      <c r="E62" s="39">
        <f t="shared" si="54"/>
        <v>-20.451073421851419</v>
      </c>
      <c r="F62" s="39">
        <f t="shared" si="55"/>
        <v>-7.8117737820030015</v>
      </c>
      <c r="G62" s="38" t="s">
        <v>28</v>
      </c>
      <c r="H62" s="39">
        <f t="shared" si="56"/>
        <v>-14.229924622582928</v>
      </c>
      <c r="I62" s="39">
        <f t="shared" si="57"/>
        <v>-7.3425292541370339</v>
      </c>
      <c r="J62" s="39">
        <f t="shared" si="58"/>
        <v>-4.9652328178044058</v>
      </c>
      <c r="K62" s="39">
        <f t="shared" si="59"/>
        <v>8.4124307981338973</v>
      </c>
      <c r="L62" s="39">
        <f t="shared" si="59"/>
        <v>84.214211254141475</v>
      </c>
      <c r="M62" s="39">
        <f t="shared" si="60"/>
        <v>24.204497204396262</v>
      </c>
      <c r="N62" s="39">
        <f t="shared" si="60"/>
        <v>27.525389406761988</v>
      </c>
      <c r="O62" s="39">
        <f t="shared" si="60"/>
        <v>58.708077296854356</v>
      </c>
      <c r="P62" s="39">
        <f t="shared" si="61"/>
        <v>-1.1468356304158931</v>
      </c>
      <c r="Q62" s="39">
        <f t="shared" si="62"/>
        <v>-38.287213491733283</v>
      </c>
      <c r="R62" s="39">
        <f t="shared" si="62"/>
        <v>34.769643397232016</v>
      </c>
      <c r="S62" s="39">
        <f t="shared" si="63"/>
        <v>55.330270757255079</v>
      </c>
      <c r="T62" s="39">
        <f t="shared" si="63"/>
        <v>51.96229943922819</v>
      </c>
      <c r="U62" s="39">
        <f t="shared" si="35"/>
        <v>15.53165297124535</v>
      </c>
    </row>
    <row r="63" spans="1:21" x14ac:dyDescent="0.2">
      <c r="A63" s="74"/>
      <c r="B63" s="35" t="s">
        <v>81</v>
      </c>
      <c r="C63" s="38" t="s">
        <v>28</v>
      </c>
      <c r="D63" s="39">
        <f t="shared" si="54"/>
        <v>355.02388007422229</v>
      </c>
      <c r="E63" s="39">
        <f t="shared" si="54"/>
        <v>-14.92412228679791</v>
      </c>
      <c r="F63" s="39">
        <f t="shared" si="55"/>
        <v>23.780027877632619</v>
      </c>
      <c r="G63" s="38" t="s">
        <v>28</v>
      </c>
      <c r="H63" s="39">
        <f t="shared" si="56"/>
        <v>2.9040457226816301</v>
      </c>
      <c r="I63" s="39">
        <f t="shared" si="57"/>
        <v>7.4466379804750744</v>
      </c>
      <c r="J63" s="39">
        <f t="shared" si="58"/>
        <v>18.677651369456711</v>
      </c>
      <c r="K63" s="39">
        <f t="shared" si="59"/>
        <v>23.611916865285835</v>
      </c>
      <c r="L63" s="39">
        <f t="shared" si="59"/>
        <v>101.03944548074023</v>
      </c>
      <c r="M63" s="39">
        <f t="shared" si="60"/>
        <v>19.167098002790283</v>
      </c>
      <c r="N63" s="39">
        <f t="shared" si="60"/>
        <v>10.762389621667538</v>
      </c>
      <c r="O63" s="39">
        <f t="shared" si="60"/>
        <v>1.3108637107601027</v>
      </c>
      <c r="P63" s="39">
        <f t="shared" si="61"/>
        <v>4.4775774541048605</v>
      </c>
      <c r="Q63" s="39">
        <f t="shared" si="62"/>
        <v>7.7390494517297412</v>
      </c>
      <c r="R63" s="39">
        <f t="shared" si="62"/>
        <v>8.4437702774815335</v>
      </c>
      <c r="S63" s="39">
        <f t="shared" si="63"/>
        <v>8.4698053723437425</v>
      </c>
      <c r="T63" s="39">
        <f t="shared" si="63"/>
        <v>6.4667039854534636</v>
      </c>
      <c r="U63" s="39">
        <f t="shared" si="35"/>
        <v>18.262297799172146</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
  <sheetViews>
    <sheetView topLeftCell="A7" zoomScale="55" zoomScaleNormal="55" workbookViewId="0">
      <selection activeCell="B53" sqref="B53:B63"/>
    </sheetView>
  </sheetViews>
  <sheetFormatPr baseColWidth="10" defaultColWidth="10.85546875" defaultRowHeight="12.75" x14ac:dyDescent="0.2"/>
  <cols>
    <col min="1" max="1" width="10.85546875" style="1"/>
    <col min="2" max="2" width="16.42578125" style="1" customWidth="1"/>
    <col min="3" max="3" width="13.140625" style="1" bestFit="1" customWidth="1"/>
    <col min="4" max="16384" width="10.85546875" style="1"/>
  </cols>
  <sheetData>
    <row r="1" spans="1:23" x14ac:dyDescent="0.2">
      <c r="A1" s="5" t="s">
        <v>75</v>
      </c>
    </row>
    <row r="2" spans="1:23" x14ac:dyDescent="0.2">
      <c r="C2" s="201" t="s">
        <v>64</v>
      </c>
      <c r="D2" s="201"/>
      <c r="E2" s="201"/>
      <c r="F2" s="201"/>
      <c r="G2" s="201"/>
      <c r="H2" s="201"/>
      <c r="I2" s="201"/>
      <c r="J2" s="201"/>
      <c r="K2" s="201"/>
      <c r="L2" s="201"/>
      <c r="M2" s="201"/>
      <c r="N2" s="201"/>
      <c r="O2" s="201"/>
      <c r="P2" s="201"/>
      <c r="Q2" s="201"/>
      <c r="R2" s="201"/>
      <c r="S2" s="201"/>
      <c r="T2" s="201"/>
      <c r="U2" s="201"/>
      <c r="V2" s="110"/>
      <c r="W2" s="110"/>
    </row>
    <row r="3" spans="1:23" x14ac:dyDescent="0.2">
      <c r="A3" s="74"/>
      <c r="B3" s="74"/>
      <c r="C3" s="74"/>
      <c r="D3" s="74"/>
      <c r="E3" s="74"/>
      <c r="F3" s="74"/>
      <c r="G3" s="30"/>
      <c r="H3" s="30"/>
      <c r="I3" s="30"/>
      <c r="J3" s="30"/>
      <c r="K3" s="30"/>
      <c r="L3" s="30"/>
      <c r="M3" s="30"/>
      <c r="N3" s="30"/>
      <c r="O3" s="30"/>
      <c r="P3" s="30"/>
      <c r="Q3" s="30"/>
      <c r="R3" s="30"/>
      <c r="S3" s="30"/>
      <c r="T3" s="30"/>
      <c r="U3" s="30"/>
    </row>
    <row r="4" spans="1:23" x14ac:dyDescent="0.2">
      <c r="B4" s="110"/>
      <c r="C4" s="201" t="s">
        <v>739</v>
      </c>
      <c r="D4" s="201"/>
      <c r="E4" s="201"/>
      <c r="F4" s="201"/>
      <c r="G4" s="201"/>
      <c r="H4" s="201"/>
      <c r="I4" s="201"/>
      <c r="J4" s="201"/>
      <c r="K4" s="201"/>
      <c r="L4" s="201"/>
      <c r="M4" s="201"/>
      <c r="N4" s="201"/>
      <c r="O4" s="201"/>
      <c r="P4" s="201"/>
      <c r="Q4" s="201"/>
      <c r="R4" s="201"/>
      <c r="S4" s="201"/>
      <c r="T4" s="201"/>
      <c r="U4" s="201"/>
    </row>
    <row r="5" spans="1:23" ht="13.5" thickBot="1" x14ac:dyDescent="0.25">
      <c r="B5" s="63"/>
      <c r="C5" s="209" t="s">
        <v>136</v>
      </c>
      <c r="D5" s="209"/>
      <c r="E5" s="209"/>
      <c r="F5" s="209"/>
      <c r="G5" s="209"/>
      <c r="H5" s="209"/>
      <c r="I5" s="209"/>
      <c r="J5" s="209"/>
      <c r="K5" s="209"/>
      <c r="L5" s="209"/>
      <c r="M5" s="209"/>
      <c r="N5" s="209"/>
      <c r="O5" s="209"/>
      <c r="P5" s="209"/>
      <c r="Q5" s="209"/>
      <c r="R5" s="209"/>
      <c r="S5" s="209"/>
      <c r="T5" s="209"/>
      <c r="U5" s="209"/>
    </row>
    <row r="6" spans="1:23"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3" x14ac:dyDescent="0.2">
      <c r="A7" s="77"/>
      <c r="C7" s="204" t="s">
        <v>27</v>
      </c>
      <c r="D7" s="204"/>
      <c r="E7" s="204"/>
      <c r="F7" s="204"/>
      <c r="G7" s="204"/>
      <c r="H7" s="204"/>
      <c r="I7" s="204"/>
      <c r="J7" s="204"/>
      <c r="K7" s="204"/>
      <c r="L7" s="204"/>
      <c r="M7" s="204"/>
      <c r="N7" s="204"/>
      <c r="O7" s="204"/>
      <c r="P7" s="204"/>
      <c r="Q7" s="204"/>
      <c r="R7" s="204"/>
      <c r="S7" s="204"/>
      <c r="T7" s="204"/>
      <c r="U7" s="204"/>
    </row>
    <row r="8" spans="1:23" ht="13.5" thickBot="1" x14ac:dyDescent="0.25">
      <c r="A8" s="77"/>
      <c r="C8" s="205"/>
      <c r="D8" s="205"/>
      <c r="E8" s="205"/>
      <c r="F8" s="205"/>
      <c r="G8" s="205"/>
      <c r="H8" s="205"/>
      <c r="I8" s="205"/>
      <c r="J8" s="205"/>
      <c r="K8" s="205"/>
      <c r="L8" s="205"/>
      <c r="M8" s="205"/>
      <c r="N8" s="205"/>
      <c r="O8" s="205"/>
      <c r="P8" s="205"/>
      <c r="Q8" s="205"/>
      <c r="R8" s="205"/>
      <c r="S8" s="205"/>
      <c r="T8" s="205"/>
      <c r="U8" s="205"/>
    </row>
    <row r="9" spans="1:23" ht="13.5" thickTop="1" x14ac:dyDescent="0.2">
      <c r="A9" s="74"/>
      <c r="B9" s="35" t="s">
        <v>37</v>
      </c>
      <c r="C9" s="9">
        <v>0</v>
      </c>
      <c r="D9" s="9">
        <v>0.87346500000000005</v>
      </c>
      <c r="E9" s="9">
        <v>0.72978900000000002</v>
      </c>
      <c r="F9" s="9">
        <v>0.51209850000000001</v>
      </c>
      <c r="G9" s="9">
        <v>3.2494139999999998</v>
      </c>
      <c r="H9" s="9">
        <v>9.6207580000000004</v>
      </c>
      <c r="I9" s="9">
        <v>13.344275</v>
      </c>
      <c r="J9" s="9">
        <v>38.619930500000002</v>
      </c>
      <c r="K9" s="9">
        <v>32.819512000000003</v>
      </c>
      <c r="L9" s="14">
        <v>31.783923000000001</v>
      </c>
      <c r="M9" s="14">
        <v>27.409903</v>
      </c>
      <c r="N9" s="14">
        <v>35.048363999999999</v>
      </c>
      <c r="O9" s="14">
        <v>30.042240999999997</v>
      </c>
      <c r="P9" s="14">
        <v>30.042241000000001</v>
      </c>
      <c r="Q9" s="14">
        <v>44.880603000000001</v>
      </c>
      <c r="R9" s="9">
        <v>41.042475000000003</v>
      </c>
      <c r="S9" s="9">
        <v>56.855440000000002</v>
      </c>
      <c r="T9" s="9">
        <v>52.924619999999997</v>
      </c>
      <c r="U9" s="9">
        <f>(SUM(C9:N9)+P9+Q9+R9+S9+T9)</f>
        <v>419.75681100000003</v>
      </c>
    </row>
    <row r="10" spans="1:23" x14ac:dyDescent="0.2">
      <c r="A10" s="74"/>
      <c r="B10" s="35" t="s">
        <v>41</v>
      </c>
      <c r="C10" s="9">
        <v>0.9375095</v>
      </c>
      <c r="D10" s="9">
        <v>4.1184729999999998</v>
      </c>
      <c r="E10" s="9">
        <v>3.6538569999999999</v>
      </c>
      <c r="F10" s="9">
        <v>2.7097674999999999</v>
      </c>
      <c r="G10" s="9">
        <v>8.5643030000000007</v>
      </c>
      <c r="H10" s="9">
        <v>11.996738499999999</v>
      </c>
      <c r="I10" s="9">
        <v>9.9417799999999996</v>
      </c>
      <c r="J10" s="9">
        <v>19.4372705</v>
      </c>
      <c r="K10" s="9">
        <v>28.597466499999999</v>
      </c>
      <c r="L10" s="14">
        <v>51.163159</v>
      </c>
      <c r="M10" s="14">
        <v>77.575125999999997</v>
      </c>
      <c r="N10" s="14">
        <v>79.762259999999998</v>
      </c>
      <c r="O10" s="14">
        <v>134.10286599999998</v>
      </c>
      <c r="P10" s="14">
        <v>134.10286600000001</v>
      </c>
      <c r="Q10" s="14">
        <v>190.940527</v>
      </c>
      <c r="R10" s="9">
        <v>241.681194</v>
      </c>
      <c r="S10" s="9">
        <v>205.427639</v>
      </c>
      <c r="T10" s="9">
        <v>177.13126199999999</v>
      </c>
      <c r="U10" s="9">
        <f t="shared" ref="U10:U25" si="0">(SUM(C10:N10)+P10+Q10+R10+S10+T10)</f>
        <v>1247.7411984999999</v>
      </c>
    </row>
    <row r="11" spans="1:23" x14ac:dyDescent="0.2">
      <c r="A11" s="74"/>
      <c r="B11" s="35" t="s">
        <v>34</v>
      </c>
      <c r="C11" s="9">
        <v>3.2515450000000001</v>
      </c>
      <c r="D11" s="9">
        <v>17.702978999999999</v>
      </c>
      <c r="E11" s="9">
        <v>17.916440999999999</v>
      </c>
      <c r="F11" s="9">
        <v>6.0703180000000003</v>
      </c>
      <c r="G11" s="9">
        <v>8.2753125000000001</v>
      </c>
      <c r="H11" s="9">
        <v>28.205854500000001</v>
      </c>
      <c r="I11" s="9">
        <v>22.4863635</v>
      </c>
      <c r="J11" s="9">
        <v>24.219996500000001</v>
      </c>
      <c r="K11" s="9">
        <v>26.418137999999999</v>
      </c>
      <c r="L11" s="14">
        <v>42.644620000000003</v>
      </c>
      <c r="M11" s="14">
        <v>37.580164000000003</v>
      </c>
      <c r="N11" s="14">
        <v>51.246918000000001</v>
      </c>
      <c r="O11" s="14">
        <v>78.711373000000009</v>
      </c>
      <c r="P11" s="14">
        <v>78.755178999999998</v>
      </c>
      <c r="Q11" s="14">
        <v>100.311041</v>
      </c>
      <c r="R11" s="9">
        <v>127.90846999999999</v>
      </c>
      <c r="S11" s="9">
        <v>161.55335600000001</v>
      </c>
      <c r="T11" s="9">
        <v>147.737956</v>
      </c>
      <c r="U11" s="9">
        <f t="shared" si="0"/>
        <v>902.28465200000005</v>
      </c>
    </row>
    <row r="12" spans="1:23" x14ac:dyDescent="0.2">
      <c r="A12" s="74"/>
      <c r="B12" s="35" t="s">
        <v>26</v>
      </c>
      <c r="C12" s="9">
        <v>0</v>
      </c>
      <c r="D12" s="9">
        <v>2.0123549999999999</v>
      </c>
      <c r="E12" s="9">
        <v>4.9437534999999997</v>
      </c>
      <c r="F12" s="9">
        <v>0.924794</v>
      </c>
      <c r="G12" s="9">
        <v>4.6126434999999999</v>
      </c>
      <c r="H12" s="9">
        <v>12.748721</v>
      </c>
      <c r="I12" s="9">
        <v>3.0893109999999999</v>
      </c>
      <c r="J12" s="9">
        <v>8.2355605000000001</v>
      </c>
      <c r="K12" s="9">
        <v>14.880953999999999</v>
      </c>
      <c r="L12" s="14">
        <v>19.663889000000001</v>
      </c>
      <c r="M12" s="14">
        <v>20.532997000000002</v>
      </c>
      <c r="N12" s="14">
        <v>33.044344000000002</v>
      </c>
      <c r="O12" s="14">
        <v>38.435158999999999</v>
      </c>
      <c r="P12" s="14">
        <v>38.426687999999999</v>
      </c>
      <c r="Q12" s="14">
        <v>36.333216999999998</v>
      </c>
      <c r="R12" s="9">
        <v>50.504320999999997</v>
      </c>
      <c r="S12" s="9">
        <v>54.351115</v>
      </c>
      <c r="T12" s="9">
        <v>50.040385000000001</v>
      </c>
      <c r="U12" s="9">
        <f t="shared" si="0"/>
        <v>354.34504850000002</v>
      </c>
    </row>
    <row r="13" spans="1:23" x14ac:dyDescent="0.2">
      <c r="A13" s="74"/>
      <c r="B13" s="35" t="s">
        <v>38</v>
      </c>
      <c r="C13" s="9">
        <v>2.4164999999999998E-3</v>
      </c>
      <c r="D13" s="9">
        <v>0.200325</v>
      </c>
      <c r="E13" s="9">
        <v>0.2233155</v>
      </c>
      <c r="F13" s="9">
        <v>0.76710500000000004</v>
      </c>
      <c r="G13" s="9">
        <v>1.2510950000000001</v>
      </c>
      <c r="H13" s="9">
        <v>2.3827755000000002</v>
      </c>
      <c r="I13" s="9">
        <v>2.0173304999999999</v>
      </c>
      <c r="J13" s="9">
        <v>4.2145725000000001</v>
      </c>
      <c r="K13" s="9">
        <v>12.329679499999999</v>
      </c>
      <c r="L13" s="14">
        <v>45.880836000000002</v>
      </c>
      <c r="M13" s="14">
        <v>32.749760000000002</v>
      </c>
      <c r="N13" s="14">
        <v>15.692157</v>
      </c>
      <c r="O13" s="14">
        <v>24.288891</v>
      </c>
      <c r="P13" s="14">
        <v>24.288891</v>
      </c>
      <c r="Q13" s="14">
        <v>33.872979000000001</v>
      </c>
      <c r="R13" s="9">
        <v>29.03463</v>
      </c>
      <c r="S13" s="9">
        <v>30.580680000000001</v>
      </c>
      <c r="T13" s="9">
        <v>35.755204999999997</v>
      </c>
      <c r="U13" s="9">
        <f t="shared" si="0"/>
        <v>271.24375300000003</v>
      </c>
    </row>
    <row r="14" spans="1:23" x14ac:dyDescent="0.2">
      <c r="A14" s="74"/>
      <c r="B14" s="35" t="s">
        <v>44</v>
      </c>
      <c r="C14" s="9">
        <v>2.4729999999999999E-3</v>
      </c>
      <c r="D14" s="9">
        <v>6.3E-3</v>
      </c>
      <c r="E14" s="9">
        <v>0.16416</v>
      </c>
      <c r="F14" s="9">
        <v>3.3520000000000001E-2</v>
      </c>
      <c r="G14" s="9">
        <v>3.1250000000000002E-3</v>
      </c>
      <c r="H14" s="9">
        <v>5.8505500000000002E-2</v>
      </c>
      <c r="I14" s="9">
        <v>0.86044600000000004</v>
      </c>
      <c r="J14" s="9">
        <v>0.2461805</v>
      </c>
      <c r="K14" s="9">
        <v>0.48120950000000001</v>
      </c>
      <c r="L14" s="14">
        <v>1.1687460000000001</v>
      </c>
      <c r="M14" s="14">
        <v>3.1219350000000001</v>
      </c>
      <c r="N14" s="14">
        <v>28.688682</v>
      </c>
      <c r="O14" s="14">
        <v>16.738187000000003</v>
      </c>
      <c r="P14" s="14">
        <v>16.738187</v>
      </c>
      <c r="Q14" s="14">
        <v>11.17925</v>
      </c>
      <c r="R14" s="9">
        <v>16.971488000000001</v>
      </c>
      <c r="S14" s="9">
        <v>31.302391</v>
      </c>
      <c r="T14" s="9">
        <v>24.008827</v>
      </c>
      <c r="U14" s="9">
        <f t="shared" si="0"/>
        <v>135.0354255</v>
      </c>
    </row>
    <row r="15" spans="1:23" x14ac:dyDescent="0.2">
      <c r="A15" s="105"/>
      <c r="B15" s="35" t="s">
        <v>792</v>
      </c>
      <c r="C15" s="9">
        <v>4.9459999999999999E-3</v>
      </c>
      <c r="D15" s="9">
        <v>0.97896899999999998</v>
      </c>
      <c r="E15" s="9">
        <v>2.3028040000000001</v>
      </c>
      <c r="F15" s="9">
        <v>0.558388</v>
      </c>
      <c r="G15" s="9">
        <v>1.0351669999999999</v>
      </c>
      <c r="H15" s="9">
        <v>2.2071390000000002</v>
      </c>
      <c r="I15" s="9">
        <v>14.056604999999999</v>
      </c>
      <c r="J15" s="9">
        <v>9.9310010000000002</v>
      </c>
      <c r="K15" s="9">
        <v>22.471344999999999</v>
      </c>
      <c r="L15" s="14">
        <v>16.166854000000001</v>
      </c>
      <c r="M15" s="14">
        <v>33.152268999999997</v>
      </c>
      <c r="N15" s="14">
        <v>76.709559999999996</v>
      </c>
      <c r="O15" s="14">
        <v>0</v>
      </c>
      <c r="P15" s="14">
        <v>77.875637999999995</v>
      </c>
      <c r="Q15" s="14">
        <v>84.549790000000002</v>
      </c>
      <c r="R15" s="9">
        <v>103.10251700000001</v>
      </c>
      <c r="S15" s="9">
        <v>138.14881399999999</v>
      </c>
      <c r="T15" s="9">
        <v>120.16184199999999</v>
      </c>
      <c r="U15" s="9">
        <f t="shared" si="0"/>
        <v>703.41364799999997</v>
      </c>
    </row>
    <row r="16" spans="1:23" x14ac:dyDescent="0.2">
      <c r="A16" s="105"/>
      <c r="B16" s="35" t="s">
        <v>793</v>
      </c>
      <c r="C16" s="9">
        <v>0</v>
      </c>
      <c r="D16" s="9">
        <v>0</v>
      </c>
      <c r="E16" s="9">
        <v>2.2794999999999999E-2</v>
      </c>
      <c r="F16" s="9">
        <v>2.7990000000000001E-2</v>
      </c>
      <c r="G16" s="9">
        <v>4.3559999999999996E-3</v>
      </c>
      <c r="H16" s="9">
        <v>2.3700000000000001E-3</v>
      </c>
      <c r="I16" s="9">
        <v>6.5106999999999998E-2</v>
      </c>
      <c r="J16" s="9">
        <v>5.9756999999999998E-2</v>
      </c>
      <c r="K16" s="9">
        <v>0.18727199999999999</v>
      </c>
      <c r="L16" s="14">
        <v>0.21245900000000001</v>
      </c>
      <c r="M16" s="14">
        <v>3.4514140000000002</v>
      </c>
      <c r="N16" s="14">
        <v>0.237708</v>
      </c>
      <c r="O16" s="14">
        <v>0</v>
      </c>
      <c r="P16" s="14">
        <v>0.110887</v>
      </c>
      <c r="Q16" s="14">
        <v>8.1172999999999995E-2</v>
      </c>
      <c r="R16" s="9">
        <v>0.28698600000000002</v>
      </c>
      <c r="S16" s="9">
        <v>0.68572200000000005</v>
      </c>
      <c r="T16" s="9">
        <v>0.58082900000000004</v>
      </c>
      <c r="U16" s="9">
        <f t="shared" si="0"/>
        <v>6.016824999999999</v>
      </c>
    </row>
    <row r="17" spans="1:21" x14ac:dyDescent="0.2">
      <c r="A17" s="105"/>
      <c r="B17" s="35" t="s">
        <v>794</v>
      </c>
      <c r="C17" s="9">
        <v>0</v>
      </c>
      <c r="D17" s="9">
        <v>0.90136899999999998</v>
      </c>
      <c r="E17" s="9">
        <v>0.66450799999999999</v>
      </c>
      <c r="F17" s="9">
        <v>0</v>
      </c>
      <c r="G17" s="9">
        <v>6.5449999999999996E-3</v>
      </c>
      <c r="H17" s="9">
        <v>7.4564000000000005E-2</v>
      </c>
      <c r="I17" s="9">
        <v>7.3689000000000004E-2</v>
      </c>
      <c r="J17" s="9">
        <v>0.339943</v>
      </c>
      <c r="K17" s="9">
        <v>0.12586800000000001</v>
      </c>
      <c r="L17" s="14">
        <v>0.17622099999999999</v>
      </c>
      <c r="M17" s="14">
        <v>0.148725</v>
      </c>
      <c r="N17" s="14">
        <v>0.24887699999999999</v>
      </c>
      <c r="O17" s="14">
        <v>0</v>
      </c>
      <c r="P17" s="14">
        <v>0.27845500000000001</v>
      </c>
      <c r="Q17" s="14">
        <v>0.28301700000000002</v>
      </c>
      <c r="R17" s="9">
        <v>0.289269</v>
      </c>
      <c r="S17" s="9">
        <v>0.789636</v>
      </c>
      <c r="T17" s="9">
        <v>1.1979</v>
      </c>
      <c r="U17" s="9">
        <f t="shared" si="0"/>
        <v>5.5985860000000001</v>
      </c>
    </row>
    <row r="18" spans="1:21" x14ac:dyDescent="0.2">
      <c r="A18" s="105"/>
      <c r="B18" s="35" t="s">
        <v>795</v>
      </c>
      <c r="C18" s="9">
        <v>0</v>
      </c>
      <c r="D18" s="9">
        <v>0</v>
      </c>
      <c r="E18" s="9">
        <v>9.2883999999999994E-2</v>
      </c>
      <c r="F18" s="9">
        <v>0</v>
      </c>
      <c r="G18" s="9">
        <v>3.9100000000000003E-2</v>
      </c>
      <c r="H18" s="9">
        <v>4.2449999999999996E-3</v>
      </c>
      <c r="I18" s="9">
        <v>3.2022000000000002E-2</v>
      </c>
      <c r="J18" s="9">
        <v>0.57062400000000002</v>
      </c>
      <c r="K18" s="9">
        <v>0.56923699999999999</v>
      </c>
      <c r="L18" s="14">
        <v>0.726746</v>
      </c>
      <c r="M18" s="14">
        <v>0.73218799999999995</v>
      </c>
      <c r="N18" s="14">
        <v>0.96463500000000002</v>
      </c>
      <c r="O18" s="14">
        <v>0</v>
      </c>
      <c r="P18" s="14">
        <v>1.38622</v>
      </c>
      <c r="Q18" s="14">
        <v>0.92293499999999995</v>
      </c>
      <c r="R18" s="9">
        <v>1.5898650000000001</v>
      </c>
      <c r="S18" s="9">
        <v>1.629896</v>
      </c>
      <c r="T18" s="9">
        <v>1.8937250000000001</v>
      </c>
      <c r="U18" s="9">
        <f t="shared" si="0"/>
        <v>11.154322000000001</v>
      </c>
    </row>
    <row r="19" spans="1:21" x14ac:dyDescent="0.2">
      <c r="A19" s="105"/>
      <c r="B19" s="35" t="s">
        <v>796</v>
      </c>
      <c r="C19" s="9">
        <v>0</v>
      </c>
      <c r="D19" s="9">
        <v>0</v>
      </c>
      <c r="E19" s="9">
        <v>0</v>
      </c>
      <c r="F19" s="9">
        <v>0</v>
      </c>
      <c r="G19" s="9">
        <v>0</v>
      </c>
      <c r="H19" s="9">
        <v>0</v>
      </c>
      <c r="I19" s="9">
        <v>1.2581999999999999E-2</v>
      </c>
      <c r="J19" s="9">
        <v>3.0431E-2</v>
      </c>
      <c r="K19" s="9">
        <v>0.16016900000000001</v>
      </c>
      <c r="L19" s="14">
        <v>9.2113E-2</v>
      </c>
      <c r="M19" s="14">
        <v>1.4968440000000001</v>
      </c>
      <c r="N19" s="14">
        <v>0.97347799999999995</v>
      </c>
      <c r="O19" s="14">
        <v>0</v>
      </c>
      <c r="P19" s="14">
        <v>1.0447820000000001</v>
      </c>
      <c r="Q19" s="14">
        <v>1.1047229999999999</v>
      </c>
      <c r="R19" s="9">
        <v>1.460637</v>
      </c>
      <c r="S19" s="9">
        <v>0.91422300000000001</v>
      </c>
      <c r="T19" s="9">
        <v>0.826233</v>
      </c>
      <c r="U19" s="9">
        <f t="shared" si="0"/>
        <v>8.1162150000000004</v>
      </c>
    </row>
    <row r="20" spans="1:21" x14ac:dyDescent="0.2">
      <c r="A20" s="105"/>
      <c r="B20" s="35" t="s">
        <v>797</v>
      </c>
      <c r="C20" s="9">
        <v>0</v>
      </c>
      <c r="D20" s="9">
        <v>0</v>
      </c>
      <c r="E20" s="9">
        <v>0</v>
      </c>
      <c r="F20" s="9">
        <v>8.8099999999999995E-4</v>
      </c>
      <c r="G20" s="9">
        <v>0</v>
      </c>
      <c r="H20" s="9">
        <v>0</v>
      </c>
      <c r="I20" s="9">
        <v>0</v>
      </c>
      <c r="J20" s="9">
        <v>0</v>
      </c>
      <c r="K20" s="9">
        <v>0</v>
      </c>
      <c r="L20" s="14">
        <v>1.32E-2</v>
      </c>
      <c r="M20" s="14">
        <v>4.4749999999999998E-3</v>
      </c>
      <c r="N20" s="14">
        <v>3.7003000000000001E-2</v>
      </c>
      <c r="O20" s="14">
        <v>0</v>
      </c>
      <c r="P20" s="14">
        <v>2.0736000000000001E-2</v>
      </c>
      <c r="Q20" s="14">
        <v>0.114311</v>
      </c>
      <c r="R20" s="9">
        <v>0.13303699999999999</v>
      </c>
      <c r="S20" s="9">
        <v>0.56955900000000004</v>
      </c>
      <c r="T20" s="9">
        <v>1.9653430000000001</v>
      </c>
      <c r="U20" s="9">
        <f t="shared" si="0"/>
        <v>2.8585450000000003</v>
      </c>
    </row>
    <row r="21" spans="1:21" x14ac:dyDescent="0.2">
      <c r="A21" s="105"/>
      <c r="B21" s="35" t="s">
        <v>798</v>
      </c>
      <c r="C21" s="9">
        <v>0</v>
      </c>
      <c r="D21" s="9">
        <v>0</v>
      </c>
      <c r="E21" s="9">
        <v>0</v>
      </c>
      <c r="F21" s="9">
        <v>6.6386000000000001E-2</v>
      </c>
      <c r="G21" s="9">
        <v>2.4499999999999999E-4</v>
      </c>
      <c r="H21" s="9">
        <v>7.6899999999999998E-3</v>
      </c>
      <c r="I21" s="9">
        <v>5.0759999999999998E-3</v>
      </c>
      <c r="J21" s="9">
        <v>5.7988999999999999E-2</v>
      </c>
      <c r="K21" s="9">
        <v>0.28953800000000002</v>
      </c>
      <c r="L21" s="14">
        <v>0.39701700000000001</v>
      </c>
      <c r="M21" s="14">
        <v>9.7275E-2</v>
      </c>
      <c r="N21" s="14">
        <v>0.209623</v>
      </c>
      <c r="O21" s="14">
        <v>0</v>
      </c>
      <c r="P21" s="14">
        <v>0.82886300000000002</v>
      </c>
      <c r="Q21" s="14">
        <v>0.131465</v>
      </c>
      <c r="R21" s="9">
        <v>0.59937300000000004</v>
      </c>
      <c r="S21" s="9">
        <v>1.8224929999999999</v>
      </c>
      <c r="T21" s="9">
        <v>1.612374</v>
      </c>
      <c r="U21" s="9">
        <f t="shared" si="0"/>
        <v>6.125407</v>
      </c>
    </row>
    <row r="22" spans="1:21" x14ac:dyDescent="0.2">
      <c r="A22" s="105"/>
      <c r="B22" s="35" t="s">
        <v>799</v>
      </c>
      <c r="C22" s="9">
        <v>0</v>
      </c>
      <c r="D22" s="9">
        <v>0.90136899999999998</v>
      </c>
      <c r="E22" s="9">
        <v>0.78018699999999996</v>
      </c>
      <c r="F22" s="9">
        <v>9.5257000000000008E-2</v>
      </c>
      <c r="G22" s="9">
        <v>5.0246000000000006E-2</v>
      </c>
      <c r="H22" s="9">
        <v>8.8869000000000004E-2</v>
      </c>
      <c r="I22" s="9">
        <v>0.188476</v>
      </c>
      <c r="J22" s="9">
        <v>1.0587440000000001</v>
      </c>
      <c r="K22" s="9">
        <v>1.332084</v>
      </c>
      <c r="L22" s="14">
        <v>1.6177560000000002</v>
      </c>
      <c r="M22" s="14">
        <v>5.9309210000000006</v>
      </c>
      <c r="N22" s="14">
        <v>2.6713239999999998</v>
      </c>
      <c r="O22" s="14">
        <v>0</v>
      </c>
      <c r="P22" s="14">
        <v>3.6699430000000004</v>
      </c>
      <c r="Q22" s="14">
        <v>2.6376239999999997</v>
      </c>
      <c r="R22" s="9">
        <v>4.3591670000000002</v>
      </c>
      <c r="S22" s="9">
        <v>6.4115289999999998</v>
      </c>
      <c r="T22" s="9">
        <v>8.0764040000000001</v>
      </c>
      <c r="U22" s="9">
        <f t="shared" si="0"/>
        <v>39.869900000000001</v>
      </c>
    </row>
    <row r="23" spans="1:21" x14ac:dyDescent="0.2">
      <c r="A23" s="74"/>
      <c r="B23" s="35" t="s">
        <v>79</v>
      </c>
      <c r="C23" s="9">
        <f t="shared" ref="C23:K23" si="1">SUM(C9:C14)</f>
        <v>4.1939440000000001</v>
      </c>
      <c r="D23" s="9">
        <f t="shared" si="1"/>
        <v>24.913896999999999</v>
      </c>
      <c r="E23" s="9">
        <f t="shared" si="1"/>
        <v>27.631315999999995</v>
      </c>
      <c r="F23" s="9">
        <f t="shared" si="1"/>
        <v>11.017603000000001</v>
      </c>
      <c r="G23" s="9">
        <f t="shared" si="1"/>
        <v>25.955893000000003</v>
      </c>
      <c r="H23" s="9">
        <f t="shared" si="1"/>
        <v>65.013352999999995</v>
      </c>
      <c r="I23" s="9">
        <f t="shared" si="1"/>
        <v>51.739506000000006</v>
      </c>
      <c r="J23" s="9">
        <f t="shared" si="1"/>
        <v>94.973511000000002</v>
      </c>
      <c r="K23" s="9">
        <f t="shared" si="1"/>
        <v>115.5269595</v>
      </c>
      <c r="L23" s="9">
        <f t="shared" ref="L23:Q23" si="2">SUM(L9:L14)</f>
        <v>192.30517300000002</v>
      </c>
      <c r="M23" s="9">
        <f t="shared" si="2"/>
        <v>198.969885</v>
      </c>
      <c r="N23" s="9">
        <f t="shared" si="2"/>
        <v>243.48272499999999</v>
      </c>
      <c r="O23" s="9">
        <f t="shared" si="2"/>
        <v>322.31871699999994</v>
      </c>
      <c r="P23" s="9">
        <f t="shared" si="2"/>
        <v>322.35405199999997</v>
      </c>
      <c r="Q23" s="9">
        <f t="shared" si="2"/>
        <v>417.51761700000003</v>
      </c>
      <c r="R23" s="9">
        <f t="shared" ref="R23:T23" si="3">SUM(R9:R14)</f>
        <v>507.14257800000007</v>
      </c>
      <c r="S23" s="9">
        <f t="shared" si="3"/>
        <v>540.07062100000007</v>
      </c>
      <c r="T23" s="9">
        <f t="shared" si="3"/>
        <v>487.59825499999999</v>
      </c>
      <c r="U23" s="9">
        <f t="shared" si="0"/>
        <v>3330.4068884999997</v>
      </c>
    </row>
    <row r="24" spans="1:21" x14ac:dyDescent="0.2">
      <c r="A24" s="74"/>
      <c r="B24" s="35" t="s">
        <v>80</v>
      </c>
      <c r="C24" s="9">
        <f>+C25-C23</f>
        <v>1.1846899999999998</v>
      </c>
      <c r="D24" s="9">
        <f t="shared" ref="D24:K24" si="4">+D25-D23</f>
        <v>37.986043500000001</v>
      </c>
      <c r="E24" s="9">
        <f t="shared" si="4"/>
        <v>30.559116000000007</v>
      </c>
      <c r="F24" s="9">
        <f t="shared" si="4"/>
        <v>11.361975999999999</v>
      </c>
      <c r="G24" s="9">
        <f t="shared" si="4"/>
        <v>26.799218499999995</v>
      </c>
      <c r="H24" s="9">
        <f t="shared" si="4"/>
        <v>100.9232585</v>
      </c>
      <c r="I24" s="9">
        <f t="shared" si="4"/>
        <v>90.394380999999981</v>
      </c>
      <c r="J24" s="9">
        <f t="shared" si="4"/>
        <v>110.78203299999998</v>
      </c>
      <c r="K24" s="9">
        <f t="shared" si="4"/>
        <v>155.35551900000004</v>
      </c>
      <c r="L24" s="9">
        <f t="shared" ref="L24:Q24" si="5">+L25-L23</f>
        <v>292.04353300000008</v>
      </c>
      <c r="M24" s="9">
        <f t="shared" si="5"/>
        <v>341.20447599999932</v>
      </c>
      <c r="N24" s="9">
        <f t="shared" si="5"/>
        <v>470.60045300000002</v>
      </c>
      <c r="O24" s="9">
        <f t="shared" si="5"/>
        <v>601.96748800000023</v>
      </c>
      <c r="P24" s="9">
        <f t="shared" si="5"/>
        <v>602.04160999999999</v>
      </c>
      <c r="Q24" s="9">
        <f t="shared" si="5"/>
        <v>736.49321099999997</v>
      </c>
      <c r="R24" s="9">
        <f t="shared" ref="R24:T24" si="6">+R25-R23</f>
        <v>861.17694800000015</v>
      </c>
      <c r="S24" s="9">
        <f t="shared" si="6"/>
        <v>934.34410200000002</v>
      </c>
      <c r="T24" s="9">
        <f t="shared" si="6"/>
        <v>945.41764799999999</v>
      </c>
      <c r="U24" s="9">
        <f t="shared" si="0"/>
        <v>5748.6682164999993</v>
      </c>
    </row>
    <row r="25" spans="1:21" x14ac:dyDescent="0.2">
      <c r="A25" s="74"/>
      <c r="B25" s="35" t="s">
        <v>81</v>
      </c>
      <c r="C25" s="9">
        <v>5.3786339999999999</v>
      </c>
      <c r="D25" s="9">
        <v>62.8999405</v>
      </c>
      <c r="E25" s="9">
        <v>58.190432000000001</v>
      </c>
      <c r="F25" s="9">
        <v>22.379579</v>
      </c>
      <c r="G25" s="9">
        <v>52.755111499999998</v>
      </c>
      <c r="H25" s="9">
        <v>165.9366115</v>
      </c>
      <c r="I25" s="9">
        <v>142.13388699999999</v>
      </c>
      <c r="J25" s="9">
        <v>205.75554399999999</v>
      </c>
      <c r="K25" s="9">
        <v>270.88247850000005</v>
      </c>
      <c r="L25" s="14">
        <v>484.34870600000011</v>
      </c>
      <c r="M25" s="9">
        <v>540.17436099999929</v>
      </c>
      <c r="N25" s="9">
        <v>714.08317799999998</v>
      </c>
      <c r="O25" s="9">
        <v>924.28620500000011</v>
      </c>
      <c r="P25" s="9">
        <v>924.3956619999999</v>
      </c>
      <c r="Q25" s="9">
        <v>1154.0108279999999</v>
      </c>
      <c r="R25" s="9">
        <v>1368.3195260000002</v>
      </c>
      <c r="S25" s="9">
        <v>1474.4147230000001</v>
      </c>
      <c r="T25" s="9">
        <v>1433.015903</v>
      </c>
      <c r="U25" s="9">
        <f t="shared" si="0"/>
        <v>9079.0751049999999</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37</v>
      </c>
      <c r="C28" s="37">
        <f>C9/C$25*100</f>
        <v>0</v>
      </c>
      <c r="D28" s="37">
        <f t="shared" ref="D28:U28" si="7">D9/D$25*100</f>
        <v>1.3886579113695665</v>
      </c>
      <c r="E28" s="37">
        <f t="shared" si="7"/>
        <v>1.2541391684461116</v>
      </c>
      <c r="F28" s="37">
        <f t="shared" si="7"/>
        <v>2.2882400960268288</v>
      </c>
      <c r="G28" s="37">
        <f t="shared" si="7"/>
        <v>6.1594296886283715</v>
      </c>
      <c r="H28" s="37">
        <f t="shared" si="7"/>
        <v>5.7978513078170213</v>
      </c>
      <c r="I28" s="37">
        <f t="shared" si="7"/>
        <v>9.3885246380407512</v>
      </c>
      <c r="J28" s="37">
        <f t="shared" si="7"/>
        <v>18.769812831871985</v>
      </c>
      <c r="K28" s="37">
        <f t="shared" si="7"/>
        <v>12.115775144164592</v>
      </c>
      <c r="L28" s="37">
        <f t="shared" ref="L28:Q32" si="8">L9/L$25*100</f>
        <v>6.5621983926596874</v>
      </c>
      <c r="M28" s="37">
        <f t="shared" si="8"/>
        <v>5.0742695283162531</v>
      </c>
      <c r="N28" s="37">
        <f t="shared" si="8"/>
        <v>4.9081626734525869</v>
      </c>
      <c r="O28" s="37">
        <f t="shared" si="8"/>
        <v>3.2503180116163253</v>
      </c>
      <c r="P28" s="37">
        <f t="shared" si="8"/>
        <v>3.2499331438879042</v>
      </c>
      <c r="Q28" s="37">
        <f t="shared" si="8"/>
        <v>3.8890972173789695</v>
      </c>
      <c r="R28" s="37">
        <f t="shared" ref="R28:T28" si="9">R9/R$25*100</f>
        <v>2.9994803275211024</v>
      </c>
      <c r="S28" s="37">
        <f t="shared" si="9"/>
        <v>3.8561362086995383</v>
      </c>
      <c r="T28" s="37">
        <f t="shared" si="9"/>
        <v>3.6932332634413201</v>
      </c>
      <c r="U28" s="37">
        <f t="shared" si="7"/>
        <v>4.6233433047473396</v>
      </c>
    </row>
    <row r="29" spans="1:21" x14ac:dyDescent="0.2">
      <c r="A29" s="74"/>
      <c r="B29" s="35" t="s">
        <v>41</v>
      </c>
      <c r="C29" s="37">
        <f>C10/C$25*100</f>
        <v>17.430252737033232</v>
      </c>
      <c r="D29" s="37">
        <f t="shared" ref="D29:K32" si="10">D10/D$25*100</f>
        <v>6.5476580220294487</v>
      </c>
      <c r="E29" s="37">
        <f t="shared" si="10"/>
        <v>6.2791370925034551</v>
      </c>
      <c r="F29" s="37">
        <f t="shared" si="10"/>
        <v>12.108214814943571</v>
      </c>
      <c r="G29" s="37">
        <f t="shared" si="10"/>
        <v>16.234072408320095</v>
      </c>
      <c r="H29" s="37">
        <f t="shared" si="10"/>
        <v>7.229711629973834</v>
      </c>
      <c r="I29" s="37">
        <f t="shared" si="10"/>
        <v>6.994658494071861</v>
      </c>
      <c r="J29" s="37">
        <f t="shared" si="10"/>
        <v>9.446778503329174</v>
      </c>
      <c r="K29" s="37">
        <f t="shared" si="10"/>
        <v>10.557148863358467</v>
      </c>
      <c r="L29" s="37">
        <f t="shared" si="8"/>
        <v>10.563290118504</v>
      </c>
      <c r="M29" s="37">
        <f t="shared" si="8"/>
        <v>14.361126999139467</v>
      </c>
      <c r="N29" s="37">
        <f t="shared" si="8"/>
        <v>11.169883629439035</v>
      </c>
      <c r="O29" s="37">
        <f t="shared" si="8"/>
        <v>14.508803147181016</v>
      </c>
      <c r="P29" s="37">
        <f t="shared" si="8"/>
        <v>14.507085170635516</v>
      </c>
      <c r="Q29" s="37">
        <f t="shared" si="8"/>
        <v>16.545817627284865</v>
      </c>
      <c r="R29" s="37">
        <f t="shared" ref="R29:T29" si="11">R10/R$25*100</f>
        <v>17.662628458318146</v>
      </c>
      <c r="S29" s="37">
        <f t="shared" si="11"/>
        <v>13.932826076371185</v>
      </c>
      <c r="T29" s="37">
        <f t="shared" si="11"/>
        <v>12.360732468437931</v>
      </c>
      <c r="U29" s="37">
        <f>U10/U$25*100</f>
        <v>13.743043031033499</v>
      </c>
    </row>
    <row r="30" spans="1:21" x14ac:dyDescent="0.2">
      <c r="A30" s="74"/>
      <c r="B30" s="35" t="s">
        <v>34</v>
      </c>
      <c r="C30" s="37">
        <f>C11/C$25*100</f>
        <v>60.452988621274471</v>
      </c>
      <c r="D30" s="37">
        <f t="shared" si="10"/>
        <v>28.144667322857003</v>
      </c>
      <c r="E30" s="37">
        <f t="shared" si="10"/>
        <v>30.789324609241596</v>
      </c>
      <c r="F30" s="37">
        <f t="shared" si="10"/>
        <v>27.124361901535327</v>
      </c>
      <c r="G30" s="37">
        <f t="shared" si="10"/>
        <v>15.686276200932681</v>
      </c>
      <c r="H30" s="37">
        <f t="shared" si="10"/>
        <v>16.997969432441977</v>
      </c>
      <c r="I30" s="37">
        <f t="shared" si="10"/>
        <v>15.820550591147908</v>
      </c>
      <c r="J30" s="37">
        <f t="shared" si="10"/>
        <v>11.77124855503286</v>
      </c>
      <c r="K30" s="37">
        <f t="shared" si="10"/>
        <v>9.7526197140137274</v>
      </c>
      <c r="L30" s="37">
        <f t="shared" si="8"/>
        <v>8.8045285290800379</v>
      </c>
      <c r="M30" s="37">
        <f t="shared" si="8"/>
        <v>6.9570432647765106</v>
      </c>
      <c r="N30" s="37">
        <f t="shared" si="8"/>
        <v>7.1766034516499992</v>
      </c>
      <c r="O30" s="37">
        <f t="shared" si="8"/>
        <v>8.5159090954949388</v>
      </c>
      <c r="P30" s="37">
        <f t="shared" si="8"/>
        <v>8.5196396129344887</v>
      </c>
      <c r="Q30" s="37">
        <f t="shared" si="8"/>
        <v>8.692382997293679</v>
      </c>
      <c r="R30" s="37">
        <f t="shared" ref="R30:T30" si="12">R11/R$25*100</f>
        <v>9.3478509638690905</v>
      </c>
      <c r="S30" s="37">
        <f t="shared" si="12"/>
        <v>10.957117660307031</v>
      </c>
      <c r="T30" s="37">
        <f t="shared" si="12"/>
        <v>10.309582447111195</v>
      </c>
      <c r="U30" s="37">
        <f>U11/U$25*100</f>
        <v>9.9380679371525051</v>
      </c>
    </row>
    <row r="31" spans="1:21" x14ac:dyDescent="0.2">
      <c r="A31" s="74"/>
      <c r="B31" s="35" t="s">
        <v>26</v>
      </c>
      <c r="C31" s="37">
        <f>C12/C$25*100</f>
        <v>0</v>
      </c>
      <c r="D31" s="37">
        <f t="shared" si="10"/>
        <v>3.1992955541825991</v>
      </c>
      <c r="E31" s="37">
        <f t="shared" si="10"/>
        <v>8.4958185221927884</v>
      </c>
      <c r="F31" s="37">
        <f t="shared" si="10"/>
        <v>4.1323118723547037</v>
      </c>
      <c r="G31" s="37">
        <f t="shared" si="10"/>
        <v>8.7435006179448607</v>
      </c>
      <c r="H31" s="37">
        <f t="shared" si="10"/>
        <v>7.6828861845235412</v>
      </c>
      <c r="I31" s="37">
        <f t="shared" si="10"/>
        <v>2.1735217865391947</v>
      </c>
      <c r="J31" s="37">
        <f t="shared" si="10"/>
        <v>4.0025947004373306</v>
      </c>
      <c r="K31" s="37">
        <f t="shared" si="10"/>
        <v>5.4935092451909906</v>
      </c>
      <c r="L31" s="37">
        <f t="shared" si="8"/>
        <v>4.0598619871196675</v>
      </c>
      <c r="M31" s="37">
        <f t="shared" si="8"/>
        <v>3.801179486191872</v>
      </c>
      <c r="N31" s="37">
        <f t="shared" si="8"/>
        <v>4.6275202970822544</v>
      </c>
      <c r="O31" s="37">
        <f t="shared" si="8"/>
        <v>4.1583612080416144</v>
      </c>
      <c r="P31" s="37">
        <f t="shared" si="8"/>
        <v>4.1569524371047946</v>
      </c>
      <c r="Q31" s="37">
        <f t="shared" si="8"/>
        <v>3.1484294703688862</v>
      </c>
      <c r="R31" s="37">
        <f t="shared" ref="R31:T31" si="13">R12/R$25*100</f>
        <v>3.6909742235162692</v>
      </c>
      <c r="S31" s="37">
        <f t="shared" si="13"/>
        <v>3.6862840659520462</v>
      </c>
      <c r="T31" s="37">
        <f t="shared" si="13"/>
        <v>3.4919629918440624</v>
      </c>
      <c r="U31" s="37">
        <f>U12/U$25*100</f>
        <v>3.9028760573294101</v>
      </c>
    </row>
    <row r="32" spans="1:21" x14ac:dyDescent="0.2">
      <c r="A32" s="74"/>
      <c r="B32" s="35" t="s">
        <v>38</v>
      </c>
      <c r="C32" s="37">
        <f>C13/C$25*100</f>
        <v>4.492776418696643E-2</v>
      </c>
      <c r="D32" s="37">
        <f t="shared" si="10"/>
        <v>0.31848201827790279</v>
      </c>
      <c r="E32" s="37">
        <f t="shared" si="10"/>
        <v>0.3837666989652182</v>
      </c>
      <c r="F32" s="37">
        <f t="shared" si="10"/>
        <v>3.4277007623780595</v>
      </c>
      <c r="G32" s="37">
        <f t="shared" si="10"/>
        <v>2.3715142749721987</v>
      </c>
      <c r="H32" s="37">
        <f t="shared" si="10"/>
        <v>1.4359552593370875</v>
      </c>
      <c r="I32" s="37">
        <f t="shared" si="10"/>
        <v>1.4193170556153158</v>
      </c>
      <c r="J32" s="37">
        <f t="shared" si="10"/>
        <v>2.0483397035464574</v>
      </c>
      <c r="K32" s="37">
        <f t="shared" si="10"/>
        <v>4.551671104116835</v>
      </c>
      <c r="L32" s="37">
        <f t="shared" si="8"/>
        <v>9.472686812546165</v>
      </c>
      <c r="M32" s="37">
        <f t="shared" si="8"/>
        <v>6.0628127442724082</v>
      </c>
      <c r="N32" s="37">
        <f t="shared" si="8"/>
        <v>2.1975250899972889</v>
      </c>
      <c r="O32" s="37">
        <f t="shared" si="8"/>
        <v>2.6278538907761795</v>
      </c>
      <c r="P32" s="37">
        <f t="shared" si="8"/>
        <v>2.6275427285594515</v>
      </c>
      <c r="Q32" s="37">
        <f t="shared" si="8"/>
        <v>2.9352392696960035</v>
      </c>
      <c r="R32" s="37">
        <f t="shared" ref="R32:T32" si="14">R13/R$25*100</f>
        <v>2.1219188536230824</v>
      </c>
      <c r="S32" s="37">
        <f t="shared" si="14"/>
        <v>2.0740894351473456</v>
      </c>
      <c r="T32" s="37">
        <f t="shared" si="14"/>
        <v>2.4951017588253519</v>
      </c>
      <c r="U32" s="37">
        <f>U13/U$25*100</f>
        <v>2.9875703181552216</v>
      </c>
    </row>
    <row r="33" spans="1:21" x14ac:dyDescent="0.2">
      <c r="A33" s="74"/>
      <c r="B33" s="35" t="s">
        <v>44</v>
      </c>
      <c r="C33" s="37">
        <f t="shared" ref="C33:U33" si="15">C14/C$25*100</f>
        <v>4.5978216773998756E-2</v>
      </c>
      <c r="D33" s="37">
        <f t="shared" si="15"/>
        <v>1.0015907725699677E-2</v>
      </c>
      <c r="E33" s="37">
        <f t="shared" si="15"/>
        <v>0.28210823387597467</v>
      </c>
      <c r="F33" s="37">
        <f t="shared" si="15"/>
        <v>0.14977940380379809</v>
      </c>
      <c r="G33" s="37">
        <f t="shared" si="15"/>
        <v>5.9235966167941849E-3</v>
      </c>
      <c r="H33" s="37">
        <f t="shared" si="15"/>
        <v>3.5257740574026371E-2</v>
      </c>
      <c r="I33" s="37">
        <f t="shared" si="15"/>
        <v>0.60537709772195292</v>
      </c>
      <c r="J33" s="37">
        <f t="shared" si="15"/>
        <v>0.11964707983761547</v>
      </c>
      <c r="K33" s="37">
        <f t="shared" si="15"/>
        <v>0.17764511852692602</v>
      </c>
      <c r="L33" s="37">
        <f t="shared" si="15"/>
        <v>0.24130259573770801</v>
      </c>
      <c r="M33" s="37">
        <f t="shared" si="15"/>
        <v>0.57794949657005368</v>
      </c>
      <c r="N33" s="37">
        <f t="shared" si="15"/>
        <v>4.0175546608381252</v>
      </c>
      <c r="O33" s="37">
        <f t="shared" si="15"/>
        <v>1.8109311714762637</v>
      </c>
      <c r="P33" s="37">
        <f t="shared" si="15"/>
        <v>1.8107167404686504</v>
      </c>
      <c r="Q33" s="37">
        <f t="shared" si="15"/>
        <v>0.96873007850148185</v>
      </c>
      <c r="R33" s="37">
        <f t="shared" si="15"/>
        <v>1.240316145280236</v>
      </c>
      <c r="S33" s="37">
        <f t="shared" si="15"/>
        <v>2.1230384173259504</v>
      </c>
      <c r="T33" s="37">
        <f t="shared" si="15"/>
        <v>1.6754054822237376</v>
      </c>
      <c r="U33" s="37">
        <f t="shared" si="15"/>
        <v>1.4873257896680876</v>
      </c>
    </row>
    <row r="34" spans="1:21" x14ac:dyDescent="0.2">
      <c r="A34" s="105"/>
      <c r="B34" s="35" t="s">
        <v>792</v>
      </c>
      <c r="C34" s="37">
        <f t="shared" ref="C34:U34" si="16">C15/C$25*100</f>
        <v>9.1956433547997513E-2</v>
      </c>
      <c r="D34" s="37">
        <f t="shared" si="16"/>
        <v>1.5563909794159503</v>
      </c>
      <c r="E34" s="37">
        <f t="shared" si="16"/>
        <v>3.9573584880758403</v>
      </c>
      <c r="F34" s="37">
        <f t="shared" si="16"/>
        <v>2.4950782139378047</v>
      </c>
      <c r="G34" s="37">
        <f t="shared" si="16"/>
        <v>1.9622117564854356</v>
      </c>
      <c r="H34" s="37">
        <f t="shared" si="16"/>
        <v>1.3301097208436128</v>
      </c>
      <c r="I34" s="37">
        <f t="shared" si="16"/>
        <v>9.889692948452188</v>
      </c>
      <c r="J34" s="37">
        <f t="shared" si="16"/>
        <v>4.8266019019152164</v>
      </c>
      <c r="K34" s="37">
        <f t="shared" si="16"/>
        <v>8.2956066868680818</v>
      </c>
      <c r="L34" s="37">
        <f t="shared" si="16"/>
        <v>3.3378542772446256</v>
      </c>
      <c r="M34" s="37">
        <f t="shared" si="16"/>
        <v>6.1373273878876384</v>
      </c>
      <c r="N34" s="37">
        <f t="shared" si="16"/>
        <v>10.742384411693843</v>
      </c>
      <c r="O34" s="37"/>
      <c r="P34" s="37">
        <f t="shared" si="16"/>
        <v>8.4244919357918846</v>
      </c>
      <c r="Q34" s="37">
        <f t="shared" si="16"/>
        <v>7.3266028314944025</v>
      </c>
      <c r="R34" s="37">
        <f t="shared" si="16"/>
        <v>7.5349737426753629</v>
      </c>
      <c r="S34" s="37">
        <f t="shared" si="16"/>
        <v>9.3697391815857483</v>
      </c>
      <c r="T34" s="37">
        <f t="shared" si="16"/>
        <v>8.3852413464807167</v>
      </c>
      <c r="U34" s="37">
        <f t="shared" si="16"/>
        <v>7.7476355230569487</v>
      </c>
    </row>
    <row r="35" spans="1:21" x14ac:dyDescent="0.2">
      <c r="A35" s="105"/>
      <c r="B35" s="35" t="s">
        <v>793</v>
      </c>
      <c r="C35" s="37">
        <f t="shared" ref="C35:U35" si="17">C16/C$25*100</f>
        <v>0</v>
      </c>
      <c r="D35" s="37">
        <f t="shared" si="17"/>
        <v>0</v>
      </c>
      <c r="E35" s="37">
        <f t="shared" si="17"/>
        <v>3.9173106671557274E-2</v>
      </c>
      <c r="F35" s="37">
        <f t="shared" si="17"/>
        <v>0.12506937686361305</v>
      </c>
      <c r="G35" s="37">
        <f t="shared" si="17"/>
        <v>8.25701979608175E-3</v>
      </c>
      <c r="H35" s="37">
        <f t="shared" si="17"/>
        <v>1.4282562350623872E-3</v>
      </c>
      <c r="I35" s="37">
        <f t="shared" si="17"/>
        <v>4.5806810306960793E-2</v>
      </c>
      <c r="J35" s="37">
        <f t="shared" si="17"/>
        <v>2.9042716827110137E-2</v>
      </c>
      <c r="K35" s="37">
        <f t="shared" si="17"/>
        <v>6.9134039616371851E-2</v>
      </c>
      <c r="L35" s="37">
        <f t="shared" si="17"/>
        <v>4.3864884404171398E-2</v>
      </c>
      <c r="M35" s="37">
        <f t="shared" si="17"/>
        <v>0.63894443149996238</v>
      </c>
      <c r="N35" s="37">
        <f t="shared" si="17"/>
        <v>3.3288558997534599E-2</v>
      </c>
      <c r="O35" s="37">
        <f t="shared" si="17"/>
        <v>0</v>
      </c>
      <c r="P35" s="37">
        <f t="shared" si="17"/>
        <v>1.1995620983344685E-2</v>
      </c>
      <c r="Q35" s="37">
        <f t="shared" si="17"/>
        <v>7.0339894592392855E-3</v>
      </c>
      <c r="R35" s="37">
        <f t="shared" si="17"/>
        <v>2.0973609931515366E-2</v>
      </c>
      <c r="S35" s="37">
        <f t="shared" si="17"/>
        <v>4.6508081430763085E-2</v>
      </c>
      <c r="T35" s="37">
        <f t="shared" si="17"/>
        <v>4.053192981208667E-2</v>
      </c>
      <c r="U35" s="37">
        <f t="shared" si="17"/>
        <v>6.6271342955257981E-2</v>
      </c>
    </row>
    <row r="36" spans="1:21" x14ac:dyDescent="0.2">
      <c r="A36" s="105"/>
      <c r="B36" s="35" t="s">
        <v>794</v>
      </c>
      <c r="C36" s="37">
        <f t="shared" ref="C36:U36" si="18">C17/C$25*100</f>
        <v>0</v>
      </c>
      <c r="D36" s="37">
        <f t="shared" si="18"/>
        <v>1.4330204334613004</v>
      </c>
      <c r="E36" s="37">
        <f t="shared" si="18"/>
        <v>1.1419540587016093</v>
      </c>
      <c r="F36" s="37">
        <f t="shared" si="18"/>
        <v>0</v>
      </c>
      <c r="G36" s="37">
        <f t="shared" si="18"/>
        <v>1.240638075421374E-2</v>
      </c>
      <c r="H36" s="37">
        <f t="shared" si="18"/>
        <v>4.4935231186156895E-2</v>
      </c>
      <c r="I36" s="37">
        <f t="shared" si="18"/>
        <v>5.1844779281945627E-2</v>
      </c>
      <c r="J36" s="37">
        <f t="shared" si="18"/>
        <v>0.16521693335271687</v>
      </c>
      <c r="K36" s="37">
        <f t="shared" si="18"/>
        <v>4.6465906800981956E-2</v>
      </c>
      <c r="L36" s="37">
        <f t="shared" si="18"/>
        <v>3.6383084710873564E-2</v>
      </c>
      <c r="M36" s="37">
        <f t="shared" si="18"/>
        <v>2.7532776588039543E-2</v>
      </c>
      <c r="N36" s="37">
        <f t="shared" si="18"/>
        <v>3.48526625003341E-2</v>
      </c>
      <c r="O36" s="37">
        <f t="shared" si="18"/>
        <v>0</v>
      </c>
      <c r="P36" s="37">
        <f t="shared" si="18"/>
        <v>3.0122923705368933E-2</v>
      </c>
      <c r="Q36" s="37">
        <f t="shared" si="18"/>
        <v>2.4524639902252288E-2</v>
      </c>
      <c r="R36" s="37">
        <f t="shared" si="18"/>
        <v>2.1140456925702013E-2</v>
      </c>
      <c r="S36" s="37">
        <f t="shared" si="18"/>
        <v>5.3555894937980748E-2</v>
      </c>
      <c r="T36" s="37">
        <f t="shared" si="18"/>
        <v>8.3592931347950289E-2</v>
      </c>
      <c r="U36" s="37">
        <f t="shared" si="18"/>
        <v>6.1664717333561478E-2</v>
      </c>
    </row>
    <row r="37" spans="1:21" x14ac:dyDescent="0.2">
      <c r="A37" s="105"/>
      <c r="B37" s="35" t="s">
        <v>795</v>
      </c>
      <c r="C37" s="37">
        <f t="shared" ref="C37:U37" si="19">C18/C$25*100</f>
        <v>0</v>
      </c>
      <c r="D37" s="37">
        <f t="shared" si="19"/>
        <v>0</v>
      </c>
      <c r="E37" s="37">
        <f t="shared" si="19"/>
        <v>0.15962074314897678</v>
      </c>
      <c r="F37" s="37">
        <f t="shared" si="19"/>
        <v>0</v>
      </c>
      <c r="G37" s="37">
        <f t="shared" si="19"/>
        <v>7.4116040869328839E-2</v>
      </c>
      <c r="H37" s="37">
        <f t="shared" si="19"/>
        <v>2.5582057881180726E-3</v>
      </c>
      <c r="I37" s="37">
        <f t="shared" si="19"/>
        <v>2.2529461957231919E-2</v>
      </c>
      <c r="J37" s="37">
        <f t="shared" si="19"/>
        <v>0.27733104484416715</v>
      </c>
      <c r="K37" s="37">
        <f t="shared" si="19"/>
        <v>0.21014168326874633</v>
      </c>
      <c r="L37" s="37">
        <f t="shared" si="19"/>
        <v>0.15004602902768979</v>
      </c>
      <c r="M37" s="37">
        <f t="shared" si="19"/>
        <v>0.13554660362712048</v>
      </c>
      <c r="N37" s="37">
        <f t="shared" si="19"/>
        <v>0.13508720408478803</v>
      </c>
      <c r="O37" s="37">
        <f t="shared" si="19"/>
        <v>0</v>
      </c>
      <c r="P37" s="37">
        <f t="shared" si="19"/>
        <v>0.14995959598088207</v>
      </c>
      <c r="Q37" s="37">
        <f t="shared" si="19"/>
        <v>7.9976285976408532E-2</v>
      </c>
      <c r="R37" s="37">
        <f t="shared" si="19"/>
        <v>0.11619106281758927</v>
      </c>
      <c r="S37" s="37">
        <f t="shared" si="19"/>
        <v>0.11054528787420416</v>
      </c>
      <c r="T37" s="37">
        <f t="shared" si="19"/>
        <v>0.13214961509048936</v>
      </c>
      <c r="U37" s="37">
        <f t="shared" si="19"/>
        <v>0.12285747029295008</v>
      </c>
    </row>
    <row r="38" spans="1:21" x14ac:dyDescent="0.2">
      <c r="A38" s="105"/>
      <c r="B38" s="35" t="s">
        <v>796</v>
      </c>
      <c r="C38" s="37">
        <f t="shared" ref="C38:U38" si="20">C19/C$25*100</f>
        <v>0</v>
      </c>
      <c r="D38" s="37">
        <f t="shared" si="20"/>
        <v>0</v>
      </c>
      <c r="E38" s="37">
        <f t="shared" si="20"/>
        <v>0</v>
      </c>
      <c r="F38" s="37">
        <f t="shared" si="20"/>
        <v>0</v>
      </c>
      <c r="G38" s="37">
        <f t="shared" si="20"/>
        <v>0</v>
      </c>
      <c r="H38" s="37">
        <f t="shared" si="20"/>
        <v>0</v>
      </c>
      <c r="I38" s="37">
        <f t="shared" si="20"/>
        <v>8.8522169241737544E-3</v>
      </c>
      <c r="J38" s="37">
        <f t="shared" si="20"/>
        <v>1.4789880947266239E-2</v>
      </c>
      <c r="K38" s="37">
        <f t="shared" si="20"/>
        <v>5.9128593656898328E-2</v>
      </c>
      <c r="L38" s="37">
        <f t="shared" si="20"/>
        <v>1.9017909794931911E-2</v>
      </c>
      <c r="M38" s="37">
        <f t="shared" si="20"/>
        <v>0.27710385906301876</v>
      </c>
      <c r="N38" s="37">
        <f t="shared" si="20"/>
        <v>0.13632557522591576</v>
      </c>
      <c r="O38" s="37">
        <f t="shared" si="20"/>
        <v>0</v>
      </c>
      <c r="P38" s="37">
        <f t="shared" si="20"/>
        <v>0.1130232478308623</v>
      </c>
      <c r="Q38" s="37">
        <f t="shared" si="20"/>
        <v>9.572899778718541E-2</v>
      </c>
      <c r="R38" s="37">
        <f t="shared" si="20"/>
        <v>0.10674677750670347</v>
      </c>
      <c r="S38" s="37">
        <f t="shared" si="20"/>
        <v>6.2005824123881871E-2</v>
      </c>
      <c r="T38" s="37">
        <f t="shared" si="20"/>
        <v>5.7656931669096773E-2</v>
      </c>
      <c r="U38" s="37">
        <f t="shared" si="20"/>
        <v>8.939473356190504E-2</v>
      </c>
    </row>
    <row r="39" spans="1:21" x14ac:dyDescent="0.2">
      <c r="A39" s="105"/>
      <c r="B39" s="35" t="s">
        <v>797</v>
      </c>
      <c r="C39" s="37">
        <f t="shared" ref="C39:U39" si="21">C20/C$25*100</f>
        <v>0</v>
      </c>
      <c r="D39" s="37">
        <f t="shared" si="21"/>
        <v>0</v>
      </c>
      <c r="E39" s="37">
        <f t="shared" si="21"/>
        <v>0</v>
      </c>
      <c r="F39" s="37">
        <f t="shared" si="21"/>
        <v>3.9366245450819246E-3</v>
      </c>
      <c r="G39" s="37">
        <f t="shared" si="21"/>
        <v>0</v>
      </c>
      <c r="H39" s="37">
        <f t="shared" si="21"/>
        <v>0</v>
      </c>
      <c r="I39" s="37">
        <f t="shared" si="21"/>
        <v>0</v>
      </c>
      <c r="J39" s="37">
        <f t="shared" si="21"/>
        <v>0</v>
      </c>
      <c r="K39" s="37">
        <f t="shared" si="21"/>
        <v>0</v>
      </c>
      <c r="L39" s="37">
        <f t="shared" si="21"/>
        <v>2.725309232063892E-3</v>
      </c>
      <c r="M39" s="37">
        <f t="shared" si="21"/>
        <v>8.2843620932242018E-4</v>
      </c>
      <c r="N39" s="37">
        <f t="shared" si="21"/>
        <v>5.1818893288647109E-3</v>
      </c>
      <c r="O39" s="37">
        <f t="shared" si="21"/>
        <v>0</v>
      </c>
      <c r="P39" s="37">
        <f t="shared" si="21"/>
        <v>2.2431952953063513E-3</v>
      </c>
      <c r="Q39" s="37">
        <f t="shared" si="21"/>
        <v>9.9055396384894242E-3</v>
      </c>
      <c r="R39" s="37">
        <f t="shared" si="21"/>
        <v>9.7226559639111646E-3</v>
      </c>
      <c r="S39" s="37">
        <f t="shared" si="21"/>
        <v>3.8629497597603681E-2</v>
      </c>
      <c r="T39" s="37">
        <f t="shared" si="21"/>
        <v>0.1371473265499413</v>
      </c>
      <c r="U39" s="37">
        <f t="shared" si="21"/>
        <v>3.1484980209335982E-2</v>
      </c>
    </row>
    <row r="40" spans="1:21" x14ac:dyDescent="0.2">
      <c r="A40" s="105"/>
      <c r="B40" s="35" t="s">
        <v>798</v>
      </c>
      <c r="C40" s="37">
        <f t="shared" ref="C40:U40" si="22">C21/C$25*100</f>
        <v>0</v>
      </c>
      <c r="D40" s="37">
        <f t="shared" si="22"/>
        <v>0</v>
      </c>
      <c r="E40" s="37">
        <f t="shared" si="22"/>
        <v>0</v>
      </c>
      <c r="F40" s="37">
        <f t="shared" si="22"/>
        <v>0.29663650062407337</v>
      </c>
      <c r="G40" s="37">
        <f t="shared" si="22"/>
        <v>4.6440997475666405E-4</v>
      </c>
      <c r="H40" s="37">
        <f t="shared" si="22"/>
        <v>4.6342997669323871E-3</v>
      </c>
      <c r="I40" s="37">
        <f t="shared" si="22"/>
        <v>3.5712806475207423E-3</v>
      </c>
      <c r="J40" s="37">
        <f t="shared" si="22"/>
        <v>2.8183444719234393E-2</v>
      </c>
      <c r="K40" s="37">
        <f t="shared" si="22"/>
        <v>0.10688694285555275</v>
      </c>
      <c r="L40" s="37">
        <f t="shared" si="22"/>
        <v>8.196924965047804E-2</v>
      </c>
      <c r="M40" s="37">
        <f t="shared" si="22"/>
        <v>1.8008074248455515E-2</v>
      </c>
      <c r="N40" s="37">
        <f t="shared" si="22"/>
        <v>2.93555437879255E-2</v>
      </c>
      <c r="O40" s="37">
        <f t="shared" si="22"/>
        <v>0</v>
      </c>
      <c r="P40" s="37">
        <f t="shared" si="22"/>
        <v>8.9665392653043421E-2</v>
      </c>
      <c r="Q40" s="37">
        <f t="shared" si="22"/>
        <v>1.1392007493364699E-2</v>
      </c>
      <c r="R40" s="37">
        <f t="shared" si="22"/>
        <v>4.3803584514513459E-2</v>
      </c>
      <c r="S40" s="37">
        <f t="shared" si="22"/>
        <v>0.12360789481888534</v>
      </c>
      <c r="T40" s="37">
        <f t="shared" si="22"/>
        <v>0.11251612746407881</v>
      </c>
      <c r="U40" s="37">
        <f t="shared" si="22"/>
        <v>6.7467301780845881E-2</v>
      </c>
    </row>
    <row r="41" spans="1:21" x14ac:dyDescent="0.2">
      <c r="A41" s="105"/>
      <c r="B41" s="35" t="s">
        <v>799</v>
      </c>
      <c r="C41" s="37">
        <f t="shared" ref="C41:U41" si="23">C22/C$25*100</f>
        <v>0</v>
      </c>
      <c r="D41" s="37">
        <f t="shared" si="23"/>
        <v>1.4330204334613004</v>
      </c>
      <c r="E41" s="37">
        <f t="shared" si="23"/>
        <v>1.3407479085221432</v>
      </c>
      <c r="F41" s="37">
        <f t="shared" si="23"/>
        <v>0.42564250203276843</v>
      </c>
      <c r="G41" s="37">
        <f t="shared" si="23"/>
        <v>9.5243851394381018E-2</v>
      </c>
      <c r="H41" s="37">
        <f t="shared" si="23"/>
        <v>5.3555992976269742E-2</v>
      </c>
      <c r="I41" s="37">
        <f t="shared" si="23"/>
        <v>0.13260454911783284</v>
      </c>
      <c r="J41" s="37">
        <f t="shared" si="23"/>
        <v>0.51456402069049478</v>
      </c>
      <c r="K41" s="37">
        <f t="shared" si="23"/>
        <v>0.49175716619855125</v>
      </c>
      <c r="L41" s="37">
        <f t="shared" si="23"/>
        <v>0.33400646682020863</v>
      </c>
      <c r="M41" s="37">
        <f t="shared" si="23"/>
        <v>1.0979641812359193</v>
      </c>
      <c r="N41" s="37">
        <f t="shared" si="23"/>
        <v>0.37409143392536265</v>
      </c>
      <c r="O41" s="37">
        <f t="shared" si="23"/>
        <v>0</v>
      </c>
      <c r="P41" s="37">
        <f t="shared" si="23"/>
        <v>0.39700997644880781</v>
      </c>
      <c r="Q41" s="37">
        <f t="shared" si="23"/>
        <v>0.22856146025693963</v>
      </c>
      <c r="R41" s="37">
        <f t="shared" si="23"/>
        <v>0.31857814765993475</v>
      </c>
      <c r="S41" s="37">
        <f t="shared" si="23"/>
        <v>0.43485248078331884</v>
      </c>
      <c r="T41" s="37">
        <f t="shared" si="23"/>
        <v>0.56359486193364317</v>
      </c>
      <c r="U41" s="37">
        <f t="shared" si="23"/>
        <v>0.43914054613385645</v>
      </c>
    </row>
    <row r="42" spans="1:21" x14ac:dyDescent="0.2">
      <c r="A42" s="74"/>
      <c r="B42" s="35" t="s">
        <v>79</v>
      </c>
      <c r="C42" s="37">
        <f t="shared" ref="C42:Q42" si="24">C23/C$25*100</f>
        <v>77.974147339268669</v>
      </c>
      <c r="D42" s="37">
        <f t="shared" si="24"/>
        <v>39.608776736442216</v>
      </c>
      <c r="E42" s="37">
        <f t="shared" si="24"/>
        <v>47.484294325225143</v>
      </c>
      <c r="F42" s="37">
        <f t="shared" si="24"/>
        <v>49.230608851042291</v>
      </c>
      <c r="G42" s="37">
        <f t="shared" si="24"/>
        <v>49.200716787415004</v>
      </c>
      <c r="H42" s="37">
        <f t="shared" si="24"/>
        <v>39.179631554667488</v>
      </c>
      <c r="I42" s="37">
        <f t="shared" si="24"/>
        <v>36.401949663136989</v>
      </c>
      <c r="J42" s="37">
        <f t="shared" si="24"/>
        <v>46.158421374055422</v>
      </c>
      <c r="K42" s="37">
        <f t="shared" si="24"/>
        <v>42.648369189371536</v>
      </c>
      <c r="L42" s="37">
        <f t="shared" si="24"/>
        <v>39.703868435647266</v>
      </c>
      <c r="M42" s="37">
        <f t="shared" si="24"/>
        <v>36.834381519266572</v>
      </c>
      <c r="N42" s="37">
        <f t="shared" si="24"/>
        <v>34.097249802459281</v>
      </c>
      <c r="O42" s="37">
        <f t="shared" si="24"/>
        <v>34.87217652458633</v>
      </c>
      <c r="P42" s="37">
        <f t="shared" si="24"/>
        <v>34.8718698335908</v>
      </c>
      <c r="Q42" s="37">
        <f t="shared" si="24"/>
        <v>36.179696660523888</v>
      </c>
      <c r="R42" s="37">
        <f t="shared" ref="R42:T42" si="25">R23/R$25*100</f>
        <v>37.063168972127933</v>
      </c>
      <c r="S42" s="37">
        <f t="shared" si="25"/>
        <v>36.629491863803104</v>
      </c>
      <c r="T42" s="37">
        <f t="shared" si="25"/>
        <v>34.026018411883598</v>
      </c>
      <c r="U42" s="37">
        <f>U23/U$25*100</f>
        <v>36.682226438086062</v>
      </c>
    </row>
    <row r="43" spans="1:21" x14ac:dyDescent="0.2">
      <c r="A43" s="74"/>
      <c r="B43" s="35" t="s">
        <v>80</v>
      </c>
      <c r="C43" s="37">
        <f t="shared" ref="C43:Q43" si="26">C24/C$25*100</f>
        <v>22.025852660731328</v>
      </c>
      <c r="D43" s="37">
        <f t="shared" si="26"/>
        <v>60.391223263557784</v>
      </c>
      <c r="E43" s="37">
        <f t="shared" si="26"/>
        <v>52.515705674774857</v>
      </c>
      <c r="F43" s="37">
        <f t="shared" si="26"/>
        <v>50.769391148957709</v>
      </c>
      <c r="G43" s="37">
        <f t="shared" si="26"/>
        <v>50.799283212584989</v>
      </c>
      <c r="H43" s="37">
        <f t="shared" si="26"/>
        <v>60.82036844533252</v>
      </c>
      <c r="I43" s="37">
        <f t="shared" si="26"/>
        <v>63.598050336863011</v>
      </c>
      <c r="J43" s="37">
        <f t="shared" si="26"/>
        <v>53.841578625944578</v>
      </c>
      <c r="K43" s="37">
        <f t="shared" si="26"/>
        <v>57.351630810628464</v>
      </c>
      <c r="L43" s="37">
        <f t="shared" si="26"/>
        <v>60.296131564352727</v>
      </c>
      <c r="M43" s="37">
        <f t="shared" si="26"/>
        <v>63.165618480733443</v>
      </c>
      <c r="N43" s="37">
        <f t="shared" si="26"/>
        <v>65.902750197540712</v>
      </c>
      <c r="O43" s="37">
        <f t="shared" si="26"/>
        <v>65.127823475413678</v>
      </c>
      <c r="P43" s="37">
        <f t="shared" si="26"/>
        <v>65.128130166409207</v>
      </c>
      <c r="Q43" s="37">
        <f t="shared" si="26"/>
        <v>63.820303339476112</v>
      </c>
      <c r="R43" s="37">
        <f t="shared" ref="R43:T43" si="27">R24/R$25*100</f>
        <v>62.936831027872067</v>
      </c>
      <c r="S43" s="37">
        <f t="shared" si="27"/>
        <v>63.370508136196904</v>
      </c>
      <c r="T43" s="37">
        <f t="shared" si="27"/>
        <v>65.973981588116402</v>
      </c>
      <c r="U43" s="37">
        <f>U24/U$25*100</f>
        <v>63.317773561913924</v>
      </c>
    </row>
    <row r="44" spans="1:21" x14ac:dyDescent="0.2">
      <c r="A44" s="74"/>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37</v>
      </c>
      <c r="C47" s="38" t="s">
        <v>28</v>
      </c>
      <c r="D47" s="39" t="str">
        <f t="shared" ref="D47" si="30">IF(C9=0,"--",(D9/C9)*100-100)</f>
        <v>--</v>
      </c>
      <c r="E47" s="39">
        <f t="shared" ref="E47:O47" si="31">IF(D9=0,"--",(E9/D9)*100-100)</f>
        <v>-16.448970479641432</v>
      </c>
      <c r="F47" s="39">
        <f t="shared" si="31"/>
        <v>-29.829238314088045</v>
      </c>
      <c r="G47" s="39">
        <f t="shared" si="31"/>
        <v>534.52909938224775</v>
      </c>
      <c r="H47" s="39">
        <f t="shared" si="31"/>
        <v>196.0767079848859</v>
      </c>
      <c r="I47" s="39">
        <f t="shared" si="31"/>
        <v>38.702948353965439</v>
      </c>
      <c r="J47" s="39">
        <f t="shared" si="31"/>
        <v>189.41198004387655</v>
      </c>
      <c r="K47" s="39">
        <f t="shared" si="31"/>
        <v>-15.019235987490958</v>
      </c>
      <c r="L47" s="39">
        <f t="shared" si="31"/>
        <v>-3.1554064545505867</v>
      </c>
      <c r="M47" s="39">
        <f t="shared" si="31"/>
        <v>-13.761737341233811</v>
      </c>
      <c r="N47" s="39">
        <f t="shared" si="31"/>
        <v>27.867522916808568</v>
      </c>
      <c r="O47" s="39">
        <f t="shared" si="31"/>
        <v>-14.283471262738544</v>
      </c>
      <c r="P47" s="39">
        <f>IF(N9=0,"--",(P9/N9)*100-100)</f>
        <v>-14.28347126273853</v>
      </c>
      <c r="Q47" s="39">
        <f t="shared" ref="Q47:T51" si="32">IF(P9=0,"--",(Q9/P9)*100-100)</f>
        <v>49.391661560800344</v>
      </c>
      <c r="R47" s="39">
        <f t="shared" si="32"/>
        <v>-8.5518637082482911</v>
      </c>
      <c r="S47" s="39">
        <f t="shared" si="32"/>
        <v>38.5282929452963</v>
      </c>
      <c r="T47" s="39">
        <f t="shared" si="32"/>
        <v>-6.9137095764275216</v>
      </c>
      <c r="U47" s="39" t="str">
        <f>IFERROR(POWER(T9/C9,1/21)*100-100,"--")</f>
        <v>--</v>
      </c>
    </row>
    <row r="48" spans="1:21" x14ac:dyDescent="0.2">
      <c r="A48" s="74"/>
      <c r="B48" s="35" t="s">
        <v>41</v>
      </c>
      <c r="C48" s="38" t="s">
        <v>28</v>
      </c>
      <c r="D48" s="39">
        <f t="shared" ref="D48" si="33">IF(C10=0,"--",(D10/C10)*100-100)</f>
        <v>339.299335100071</v>
      </c>
      <c r="E48" s="39">
        <f t="shared" ref="E48:O48" si="34">IF(D10=0,"--",(E10/D10)*100-100)</f>
        <v>-11.281268567257825</v>
      </c>
      <c r="F48" s="39">
        <f t="shared" si="34"/>
        <v>-25.838162248823636</v>
      </c>
      <c r="G48" s="39">
        <f t="shared" si="34"/>
        <v>216.05305621238728</v>
      </c>
      <c r="H48" s="39">
        <f t="shared" si="34"/>
        <v>40.078398674124429</v>
      </c>
      <c r="I48" s="39">
        <f t="shared" si="34"/>
        <v>-17.129309770317988</v>
      </c>
      <c r="J48" s="39">
        <f t="shared" si="34"/>
        <v>95.51096986656313</v>
      </c>
      <c r="K48" s="39">
        <f t="shared" si="34"/>
        <v>47.126966720970415</v>
      </c>
      <c r="L48" s="39">
        <f t="shared" si="34"/>
        <v>78.908012708048801</v>
      </c>
      <c r="M48" s="39">
        <f t="shared" si="34"/>
        <v>51.623018430116872</v>
      </c>
      <c r="N48" s="39">
        <f t="shared" si="34"/>
        <v>2.8193753755552962</v>
      </c>
      <c r="O48" s="39">
        <f t="shared" si="34"/>
        <v>68.128217530446079</v>
      </c>
      <c r="P48" s="39">
        <f>IF(N10=0,"--",(P10/N10)*100-100)</f>
        <v>68.128217530446108</v>
      </c>
      <c r="Q48" s="39">
        <f t="shared" si="32"/>
        <v>42.383628848021772</v>
      </c>
      <c r="R48" s="39">
        <f t="shared" si="32"/>
        <v>26.574068793682557</v>
      </c>
      <c r="S48" s="39">
        <f t="shared" si="32"/>
        <v>-15.000569303708417</v>
      </c>
      <c r="T48" s="39">
        <f t="shared" si="32"/>
        <v>-13.774376777021715</v>
      </c>
      <c r="U48" s="39">
        <f>IFERROR(POWER(T10/C10,1/21)*100-100,"--")</f>
        <v>28.350087344619823</v>
      </c>
    </row>
    <row r="49" spans="1:21" x14ac:dyDescent="0.2">
      <c r="A49" s="74"/>
      <c r="B49" s="35" t="s">
        <v>34</v>
      </c>
      <c r="C49" s="38" t="s">
        <v>28</v>
      </c>
      <c r="D49" s="39">
        <f t="shared" ref="D49" si="35">IF(C11=0,"--",(D11/C11)*100-100)</f>
        <v>444.44822384435702</v>
      </c>
      <c r="E49" s="39">
        <f t="shared" ref="E49:O49" si="36">IF(D11=0,"--",(E11/D11)*100-100)</f>
        <v>1.2057970582239221</v>
      </c>
      <c r="F49" s="39">
        <f t="shared" si="36"/>
        <v>-66.1187286024049</v>
      </c>
      <c r="G49" s="39">
        <f t="shared" si="36"/>
        <v>36.324200807931305</v>
      </c>
      <c r="H49" s="39">
        <f t="shared" si="36"/>
        <v>240.84337600543785</v>
      </c>
      <c r="I49" s="39">
        <f t="shared" si="36"/>
        <v>-20.277673204334235</v>
      </c>
      <c r="J49" s="39">
        <f t="shared" si="36"/>
        <v>7.709708152676626</v>
      </c>
      <c r="K49" s="39">
        <f t="shared" si="36"/>
        <v>9.0757300481029972</v>
      </c>
      <c r="L49" s="39">
        <f t="shared" si="36"/>
        <v>61.421747437309961</v>
      </c>
      <c r="M49" s="39">
        <f t="shared" si="36"/>
        <v>-11.875955278766696</v>
      </c>
      <c r="N49" s="39">
        <f t="shared" si="36"/>
        <v>36.366935492883954</v>
      </c>
      <c r="O49" s="39">
        <f t="shared" si="36"/>
        <v>53.592403351944029</v>
      </c>
      <c r="P49" s="39">
        <f>IF(N11=0,"--",(P11/N11)*100-100)</f>
        <v>53.677883614386332</v>
      </c>
      <c r="Q49" s="39">
        <f t="shared" si="32"/>
        <v>27.370723136823798</v>
      </c>
      <c r="R49" s="39">
        <f t="shared" si="32"/>
        <v>27.511855848450423</v>
      </c>
      <c r="S49" s="39">
        <f t="shared" si="32"/>
        <v>26.303876514198009</v>
      </c>
      <c r="T49" s="39">
        <f t="shared" si="32"/>
        <v>-8.5516019859098549</v>
      </c>
      <c r="U49" s="39">
        <f t="shared" ref="U49:U63" si="37">IFERROR(POWER(T11/C11,1/21)*100-100,"--")</f>
        <v>19.928919210131696</v>
      </c>
    </row>
    <row r="50" spans="1:21" x14ac:dyDescent="0.2">
      <c r="A50" s="74"/>
      <c r="B50" s="35" t="s">
        <v>26</v>
      </c>
      <c r="C50" s="38" t="s">
        <v>28</v>
      </c>
      <c r="D50" s="39" t="str">
        <f t="shared" ref="D50" si="38">IF(C12=0,"--",(D12/C12)*100-100)</f>
        <v>--</v>
      </c>
      <c r="E50" s="39">
        <f t="shared" ref="E50:O50" si="39">IF(D12=0,"--",(E12/D12)*100-100)</f>
        <v>145.67004827677025</v>
      </c>
      <c r="F50" s="39">
        <f t="shared" si="39"/>
        <v>-81.293687074001568</v>
      </c>
      <c r="G50" s="39">
        <f t="shared" si="39"/>
        <v>398.77524075631976</v>
      </c>
      <c r="H50" s="39">
        <f t="shared" si="39"/>
        <v>176.38643654121546</v>
      </c>
      <c r="I50" s="39">
        <f t="shared" si="39"/>
        <v>-75.767678969521725</v>
      </c>
      <c r="J50" s="39">
        <f t="shared" si="39"/>
        <v>166.58243537151168</v>
      </c>
      <c r="K50" s="39">
        <f t="shared" si="39"/>
        <v>80.691453848223176</v>
      </c>
      <c r="L50" s="39">
        <f t="shared" si="39"/>
        <v>32.141319703024436</v>
      </c>
      <c r="M50" s="39">
        <f t="shared" si="39"/>
        <v>4.4198174633715723</v>
      </c>
      <c r="N50" s="39">
        <f t="shared" si="39"/>
        <v>60.932882812966852</v>
      </c>
      <c r="O50" s="39">
        <f t="shared" si="39"/>
        <v>16.31388112894598</v>
      </c>
      <c r="P50" s="39">
        <f>IF(N12=0,"--",(P12/N12)*100-100)</f>
        <v>16.288245879536902</v>
      </c>
      <c r="Q50" s="39">
        <f t="shared" si="32"/>
        <v>-5.4479610628946205</v>
      </c>
      <c r="R50" s="39">
        <f t="shared" si="32"/>
        <v>39.003163413798461</v>
      </c>
      <c r="S50" s="39">
        <f t="shared" si="32"/>
        <v>7.616762138035682</v>
      </c>
      <c r="T50" s="39">
        <f t="shared" si="32"/>
        <v>-7.9312632316742651</v>
      </c>
      <c r="U50" s="39" t="str">
        <f t="shared" si="37"/>
        <v>--</v>
      </c>
    </row>
    <row r="51" spans="1:21" x14ac:dyDescent="0.2">
      <c r="A51" s="74"/>
      <c r="B51" s="35" t="s">
        <v>38</v>
      </c>
      <c r="C51" s="38" t="s">
        <v>28</v>
      </c>
      <c r="D51" s="39">
        <f t="shared" ref="D51" si="40">IF(C13=0,"--",(D13/C13)*100-100)</f>
        <v>8189.8820608317819</v>
      </c>
      <c r="E51" s="39">
        <f t="shared" ref="E51:O51" si="41">IF(D13=0,"--",(E13/D13)*100-100)</f>
        <v>11.476600524148253</v>
      </c>
      <c r="F51" s="39">
        <f t="shared" si="41"/>
        <v>243.50728005893012</v>
      </c>
      <c r="G51" s="39">
        <f t="shared" si="41"/>
        <v>63.093057664856815</v>
      </c>
      <c r="H51" s="39">
        <f t="shared" si="41"/>
        <v>90.455201243710519</v>
      </c>
      <c r="I51" s="39">
        <f t="shared" si="41"/>
        <v>-15.336946346812795</v>
      </c>
      <c r="J51" s="39">
        <f t="shared" si="41"/>
        <v>108.91829573785756</v>
      </c>
      <c r="K51" s="39">
        <f t="shared" si="41"/>
        <v>192.54875791079638</v>
      </c>
      <c r="L51" s="39">
        <f t="shared" si="41"/>
        <v>272.11702056002355</v>
      </c>
      <c r="M51" s="39">
        <f t="shared" si="41"/>
        <v>-28.61995801471447</v>
      </c>
      <c r="N51" s="39">
        <f t="shared" si="41"/>
        <v>-52.084665658618569</v>
      </c>
      <c r="O51" s="39">
        <f t="shared" si="41"/>
        <v>54.78363490755288</v>
      </c>
      <c r="P51" s="39">
        <f>IF(N13=0,"--",(P13/N13)*100-100)</f>
        <v>54.78363490755288</v>
      </c>
      <c r="Q51" s="39">
        <f t="shared" si="32"/>
        <v>39.458730330668459</v>
      </c>
      <c r="R51" s="39">
        <f t="shared" si="32"/>
        <v>-14.283801256452819</v>
      </c>
      <c r="S51" s="39">
        <f t="shared" si="32"/>
        <v>5.3248482932277881</v>
      </c>
      <c r="T51" s="39">
        <f t="shared" si="32"/>
        <v>16.920895807418262</v>
      </c>
      <c r="U51" s="39">
        <f t="shared" si="37"/>
        <v>57.971480803997423</v>
      </c>
    </row>
    <row r="52" spans="1:21" x14ac:dyDescent="0.2">
      <c r="A52" s="74"/>
      <c r="B52" s="35" t="s">
        <v>44</v>
      </c>
      <c r="C52" s="38" t="s">
        <v>28</v>
      </c>
      <c r="D52" s="39">
        <f t="shared" ref="D52:E60" si="42">IF(C14=0,"--",(D14/C14)*100-100)</f>
        <v>154.75131419328753</v>
      </c>
      <c r="E52" s="39">
        <f t="shared" si="42"/>
        <v>2505.7142857142858</v>
      </c>
      <c r="F52" s="39">
        <f t="shared" ref="F52:F60" si="43">IF(E14=0,"--",(F14/E14)*100-100)</f>
        <v>-79.580896686159846</v>
      </c>
      <c r="G52" s="39">
        <f t="shared" ref="G52:G60" si="44">IF(F14=0,"--",(G14/F14)*100-100)</f>
        <v>-90.677207637231504</v>
      </c>
      <c r="H52" s="39">
        <f t="shared" ref="H52:H60" si="45">IF(G14=0,"--",(H14/G14)*100-100)</f>
        <v>1772.1759999999999</v>
      </c>
      <c r="I52" s="39">
        <f t="shared" ref="I52:I60" si="46">IF(H14=0,"--",(I14/H14)*100-100)</f>
        <v>1370.7095914059362</v>
      </c>
      <c r="J52" s="39">
        <f t="shared" ref="J52:J60" si="47">IF(I14=0,"--",(J14/I14)*100-100)</f>
        <v>-71.389198160023994</v>
      </c>
      <c r="K52" s="39">
        <f t="shared" ref="K52:K60" si="48">IF(J14=0,"--",(K14/J14)*100-100)</f>
        <v>95.470193618097312</v>
      </c>
      <c r="L52" s="39">
        <f t="shared" ref="L52:L60" si="49">IF(K14=0,"--",(L14/K14)*100-100)</f>
        <v>142.87675118633362</v>
      </c>
      <c r="M52" s="39">
        <f t="shared" ref="M52:M60" si="50">IF(L14=0,"--",(M14/L14)*100-100)</f>
        <v>167.11834735691076</v>
      </c>
      <c r="N52" s="39">
        <f t="shared" ref="N52:N60" si="51">IF(M14=0,"--",(N14/M14)*100-100)</f>
        <v>818.93911948839423</v>
      </c>
      <c r="O52" s="39">
        <f t="shared" ref="O52:O60" si="52">IF(N14=0,"--",(O14/N14)*100-100)</f>
        <v>-41.655782583528925</v>
      </c>
      <c r="P52" s="39">
        <f t="shared" ref="P52:P60" si="53">IF(N14=0,"--",(P14/N14)*100-100)</f>
        <v>-41.655782583528932</v>
      </c>
      <c r="Q52" s="39">
        <f t="shared" ref="Q52:Q60" si="54">IF(P14=0,"--",(Q14/P14)*100-100)</f>
        <v>-33.211105838404123</v>
      </c>
      <c r="R52" s="39">
        <f t="shared" ref="R52:R60" si="55">IF(Q14=0,"--",(R14/Q14)*100-100)</f>
        <v>51.812402442024307</v>
      </c>
      <c r="S52" s="39">
        <f t="shared" ref="S52:S60" si="56">IF(R14=0,"--",(S14/R14)*100-100)</f>
        <v>84.441051957259134</v>
      </c>
      <c r="T52" s="39">
        <f t="shared" ref="T52:T60" si="57">IF(S14=0,"--",(T14/S14)*100-100)</f>
        <v>-23.300341497874712</v>
      </c>
      <c r="U52" s="39">
        <f t="shared" si="37"/>
        <v>54.833216023439434</v>
      </c>
    </row>
    <row r="53" spans="1:21" x14ac:dyDescent="0.2">
      <c r="A53" s="105"/>
      <c r="B53" s="35" t="s">
        <v>792</v>
      </c>
      <c r="C53" s="38" t="s">
        <v>28</v>
      </c>
      <c r="D53" s="39">
        <f t="shared" si="42"/>
        <v>19693.145976546704</v>
      </c>
      <c r="E53" s="39">
        <f t="shared" si="42"/>
        <v>135.22746889840232</v>
      </c>
      <c r="F53" s="39">
        <f t="shared" si="43"/>
        <v>-75.751822560669524</v>
      </c>
      <c r="G53" s="39">
        <f t="shared" si="44"/>
        <v>85.384893658173155</v>
      </c>
      <c r="H53" s="39">
        <f t="shared" si="45"/>
        <v>113.21574200104911</v>
      </c>
      <c r="I53" s="39">
        <f t="shared" si="46"/>
        <v>536.86994792806422</v>
      </c>
      <c r="J53" s="39">
        <f t="shared" si="47"/>
        <v>-29.349931935911982</v>
      </c>
      <c r="K53" s="39">
        <f t="shared" si="48"/>
        <v>126.27472296095829</v>
      </c>
      <c r="L53" s="39">
        <f t="shared" si="49"/>
        <v>-28.055690480476343</v>
      </c>
      <c r="M53" s="39">
        <f t="shared" si="50"/>
        <v>105.06320524698248</v>
      </c>
      <c r="N53" s="39">
        <f t="shared" si="51"/>
        <v>131.38555011121565</v>
      </c>
      <c r="O53" s="39"/>
      <c r="P53" s="39">
        <f t="shared" si="53"/>
        <v>1.5201208297896756</v>
      </c>
      <c r="Q53" s="39">
        <f t="shared" si="54"/>
        <v>8.5702694339402967</v>
      </c>
      <c r="R53" s="39">
        <f t="shared" si="55"/>
        <v>21.942960473349487</v>
      </c>
      <c r="S53" s="39">
        <f t="shared" si="56"/>
        <v>33.991698767160045</v>
      </c>
      <c r="T53" s="39">
        <f t="shared" si="57"/>
        <v>-13.019997406564769</v>
      </c>
      <c r="U53" s="39">
        <f t="shared" si="37"/>
        <v>61.746140630121488</v>
      </c>
    </row>
    <row r="54" spans="1:21" x14ac:dyDescent="0.2">
      <c r="A54" s="105"/>
      <c r="B54" s="35" t="s">
        <v>793</v>
      </c>
      <c r="C54" s="38" t="s">
        <v>28</v>
      </c>
      <c r="D54" s="39" t="str">
        <f t="shared" si="42"/>
        <v>--</v>
      </c>
      <c r="E54" s="39" t="str">
        <f t="shared" si="42"/>
        <v>--</v>
      </c>
      <c r="F54" s="39">
        <f t="shared" si="43"/>
        <v>22.790085545075684</v>
      </c>
      <c r="G54" s="39">
        <f t="shared" si="44"/>
        <v>-84.437299035369776</v>
      </c>
      <c r="H54" s="39">
        <f t="shared" si="45"/>
        <v>-45.592286501377401</v>
      </c>
      <c r="I54" s="39">
        <f t="shared" si="46"/>
        <v>2647.1308016877638</v>
      </c>
      <c r="J54" s="39">
        <f t="shared" si="47"/>
        <v>-8.2172423856113852</v>
      </c>
      <c r="K54" s="39">
        <f t="shared" si="48"/>
        <v>213.38922636678552</v>
      </c>
      <c r="L54" s="39">
        <f t="shared" si="49"/>
        <v>13.449421162800633</v>
      </c>
      <c r="M54" s="39">
        <f t="shared" si="50"/>
        <v>1524.5082580639089</v>
      </c>
      <c r="N54" s="39">
        <f t="shared" si="51"/>
        <v>-93.112735823636342</v>
      </c>
      <c r="O54" s="39">
        <f t="shared" si="52"/>
        <v>-100</v>
      </c>
      <c r="P54" s="39">
        <f t="shared" si="53"/>
        <v>-53.351591027647366</v>
      </c>
      <c r="Q54" s="39">
        <f t="shared" si="54"/>
        <v>-26.796648840711725</v>
      </c>
      <c r="R54" s="39">
        <f t="shared" si="55"/>
        <v>253.54859374422534</v>
      </c>
      <c r="S54" s="39">
        <f t="shared" si="56"/>
        <v>138.9391817022433</v>
      </c>
      <c r="T54" s="39">
        <f t="shared" si="57"/>
        <v>-15.296723745191201</v>
      </c>
      <c r="U54" s="39" t="str">
        <f t="shared" si="37"/>
        <v>--</v>
      </c>
    </row>
    <row r="55" spans="1:21" x14ac:dyDescent="0.2">
      <c r="A55" s="105"/>
      <c r="B55" s="35" t="s">
        <v>794</v>
      </c>
      <c r="C55" s="38" t="s">
        <v>28</v>
      </c>
      <c r="D55" s="39" t="str">
        <f t="shared" si="42"/>
        <v>--</v>
      </c>
      <c r="E55" s="39">
        <f t="shared" si="42"/>
        <v>-26.277917256972444</v>
      </c>
      <c r="F55" s="39">
        <f t="shared" si="43"/>
        <v>-100</v>
      </c>
      <c r="G55" s="39" t="str">
        <f t="shared" si="44"/>
        <v>--</v>
      </c>
      <c r="H55" s="39">
        <f t="shared" si="45"/>
        <v>1039.2513368983959</v>
      </c>
      <c r="I55" s="39">
        <f t="shared" si="46"/>
        <v>-1.1734885467517842</v>
      </c>
      <c r="J55" s="39">
        <f t="shared" si="47"/>
        <v>361.32122840586788</v>
      </c>
      <c r="K55" s="39">
        <f t="shared" si="48"/>
        <v>-62.973792665240936</v>
      </c>
      <c r="L55" s="39">
        <f t="shared" si="49"/>
        <v>40.004608002033876</v>
      </c>
      <c r="M55" s="39">
        <f t="shared" si="50"/>
        <v>-15.603134700177606</v>
      </c>
      <c r="N55" s="39">
        <f t="shared" si="51"/>
        <v>67.340393343419066</v>
      </c>
      <c r="O55" s="39">
        <f t="shared" si="52"/>
        <v>-100</v>
      </c>
      <c r="P55" s="39">
        <f t="shared" si="53"/>
        <v>11.884585558328013</v>
      </c>
      <c r="Q55" s="39">
        <f t="shared" si="54"/>
        <v>1.6383257617927427</v>
      </c>
      <c r="R55" s="39">
        <f t="shared" si="55"/>
        <v>2.2090545797602203</v>
      </c>
      <c r="S55" s="39">
        <f t="shared" si="56"/>
        <v>172.97636456032274</v>
      </c>
      <c r="T55" s="39">
        <f t="shared" si="57"/>
        <v>51.702809902284088</v>
      </c>
      <c r="U55" s="39" t="str">
        <f t="shared" si="37"/>
        <v>--</v>
      </c>
    </row>
    <row r="56" spans="1:21" x14ac:dyDescent="0.2">
      <c r="A56" s="105"/>
      <c r="B56" s="35" t="s">
        <v>795</v>
      </c>
      <c r="C56" s="38" t="s">
        <v>28</v>
      </c>
      <c r="D56" s="39" t="str">
        <f t="shared" si="42"/>
        <v>--</v>
      </c>
      <c r="E56" s="39" t="str">
        <f t="shared" si="42"/>
        <v>--</v>
      </c>
      <c r="F56" s="39">
        <f t="shared" si="43"/>
        <v>-100</v>
      </c>
      <c r="G56" s="39" t="str">
        <f t="shared" si="44"/>
        <v>--</v>
      </c>
      <c r="H56" s="39">
        <f t="shared" si="45"/>
        <v>-89.143222506393869</v>
      </c>
      <c r="I56" s="39">
        <f t="shared" si="46"/>
        <v>654.34628975265025</v>
      </c>
      <c r="J56" s="39">
        <f t="shared" si="47"/>
        <v>1681.9748922615702</v>
      </c>
      <c r="K56" s="39">
        <f t="shared" si="48"/>
        <v>-0.24306723867205449</v>
      </c>
      <c r="L56" s="39">
        <f t="shared" si="49"/>
        <v>27.670197123517966</v>
      </c>
      <c r="M56" s="39">
        <f t="shared" si="50"/>
        <v>0.74881733095193681</v>
      </c>
      <c r="N56" s="39">
        <f t="shared" si="51"/>
        <v>31.746901069124334</v>
      </c>
      <c r="O56" s="39">
        <f t="shared" si="52"/>
        <v>-100</v>
      </c>
      <c r="P56" s="39">
        <f t="shared" si="53"/>
        <v>43.704095331394768</v>
      </c>
      <c r="Q56" s="39">
        <f t="shared" si="54"/>
        <v>-33.420741296475313</v>
      </c>
      <c r="R56" s="39">
        <f t="shared" si="55"/>
        <v>72.261860261015158</v>
      </c>
      <c r="S56" s="39">
        <f t="shared" si="56"/>
        <v>2.5178867388111428</v>
      </c>
      <c r="T56" s="39">
        <f t="shared" si="57"/>
        <v>16.186861002174368</v>
      </c>
      <c r="U56" s="39" t="str">
        <f t="shared" si="37"/>
        <v>--</v>
      </c>
    </row>
    <row r="57" spans="1:21" x14ac:dyDescent="0.2">
      <c r="A57" s="105"/>
      <c r="B57" s="35" t="s">
        <v>796</v>
      </c>
      <c r="C57" s="38" t="s">
        <v>28</v>
      </c>
      <c r="D57" s="39" t="str">
        <f t="shared" si="42"/>
        <v>--</v>
      </c>
      <c r="E57" s="39" t="str">
        <f t="shared" si="42"/>
        <v>--</v>
      </c>
      <c r="F57" s="39" t="str">
        <f t="shared" si="43"/>
        <v>--</v>
      </c>
      <c r="G57" s="39" t="str">
        <f t="shared" si="44"/>
        <v>--</v>
      </c>
      <c r="H57" s="39" t="str">
        <f t="shared" si="45"/>
        <v>--</v>
      </c>
      <c r="I57" s="39" t="str">
        <f t="shared" si="46"/>
        <v>--</v>
      </c>
      <c r="J57" s="39">
        <f t="shared" si="47"/>
        <v>141.86138928628199</v>
      </c>
      <c r="K57" s="39">
        <f t="shared" si="48"/>
        <v>426.3349873484276</v>
      </c>
      <c r="L57" s="39">
        <f t="shared" si="49"/>
        <v>-42.490119810949686</v>
      </c>
      <c r="M57" s="39">
        <f t="shared" si="50"/>
        <v>1525.0084135789739</v>
      </c>
      <c r="N57" s="39">
        <f t="shared" si="51"/>
        <v>-34.964632252926833</v>
      </c>
      <c r="O57" s="39">
        <f t="shared" si="52"/>
        <v>-100</v>
      </c>
      <c r="P57" s="39">
        <f t="shared" si="53"/>
        <v>7.3246647587310747</v>
      </c>
      <c r="Q57" s="39">
        <f t="shared" si="54"/>
        <v>5.7371777078854507</v>
      </c>
      <c r="R57" s="39">
        <f t="shared" si="55"/>
        <v>32.217488003780147</v>
      </c>
      <c r="S57" s="39">
        <f t="shared" si="56"/>
        <v>-37.409294711827776</v>
      </c>
      <c r="T57" s="39">
        <f t="shared" si="57"/>
        <v>-9.6245664351039153</v>
      </c>
      <c r="U57" s="39" t="str">
        <f t="shared" si="37"/>
        <v>--</v>
      </c>
    </row>
    <row r="58" spans="1:21" x14ac:dyDescent="0.2">
      <c r="A58" s="105"/>
      <c r="B58" s="35" t="s">
        <v>797</v>
      </c>
      <c r="C58" s="38" t="s">
        <v>28</v>
      </c>
      <c r="D58" s="39" t="str">
        <f t="shared" si="42"/>
        <v>--</v>
      </c>
      <c r="E58" s="39" t="str">
        <f t="shared" si="42"/>
        <v>--</v>
      </c>
      <c r="F58" s="39" t="str">
        <f t="shared" si="43"/>
        <v>--</v>
      </c>
      <c r="G58" s="39">
        <f t="shared" si="44"/>
        <v>-100</v>
      </c>
      <c r="H58" s="39" t="str">
        <f t="shared" si="45"/>
        <v>--</v>
      </c>
      <c r="I58" s="39" t="str">
        <f t="shared" si="46"/>
        <v>--</v>
      </c>
      <c r="J58" s="39" t="str">
        <f t="shared" si="47"/>
        <v>--</v>
      </c>
      <c r="K58" s="39" t="str">
        <f t="shared" si="48"/>
        <v>--</v>
      </c>
      <c r="L58" s="39" t="str">
        <f t="shared" si="49"/>
        <v>--</v>
      </c>
      <c r="M58" s="39">
        <f t="shared" si="50"/>
        <v>-66.098484848484844</v>
      </c>
      <c r="N58" s="39">
        <f t="shared" si="51"/>
        <v>726.8826815642459</v>
      </c>
      <c r="O58" s="39">
        <f t="shared" si="52"/>
        <v>-100</v>
      </c>
      <c r="P58" s="39">
        <f t="shared" si="53"/>
        <v>-43.961300435099858</v>
      </c>
      <c r="Q58" s="39">
        <f t="shared" si="54"/>
        <v>451.26832561728395</v>
      </c>
      <c r="R58" s="39">
        <f t="shared" si="55"/>
        <v>16.381625565343654</v>
      </c>
      <c r="S58" s="39">
        <f t="shared" si="56"/>
        <v>328.12074836323734</v>
      </c>
      <c r="T58" s="39">
        <f t="shared" si="57"/>
        <v>245.06398810307621</v>
      </c>
      <c r="U58" s="39" t="str">
        <f t="shared" si="37"/>
        <v>--</v>
      </c>
    </row>
    <row r="59" spans="1:21" x14ac:dyDescent="0.2">
      <c r="A59" s="105"/>
      <c r="B59" s="35" t="s">
        <v>798</v>
      </c>
      <c r="C59" s="38" t="s">
        <v>28</v>
      </c>
      <c r="D59" s="39" t="str">
        <f t="shared" si="42"/>
        <v>--</v>
      </c>
      <c r="E59" s="39" t="str">
        <f t="shared" si="42"/>
        <v>--</v>
      </c>
      <c r="F59" s="39" t="str">
        <f t="shared" si="43"/>
        <v>--</v>
      </c>
      <c r="G59" s="39">
        <f t="shared" si="44"/>
        <v>-99.630946283855025</v>
      </c>
      <c r="H59" s="39">
        <f t="shared" si="45"/>
        <v>3038.7755102040819</v>
      </c>
      <c r="I59" s="39">
        <f t="shared" si="46"/>
        <v>-33.992197659297787</v>
      </c>
      <c r="J59" s="39">
        <f t="shared" si="47"/>
        <v>1042.4152876280536</v>
      </c>
      <c r="K59" s="39">
        <f t="shared" si="48"/>
        <v>399.29814275121151</v>
      </c>
      <c r="L59" s="39">
        <f t="shared" si="49"/>
        <v>37.120861510406229</v>
      </c>
      <c r="M59" s="39">
        <f t="shared" si="50"/>
        <v>-75.498530289634957</v>
      </c>
      <c r="N59" s="39">
        <f t="shared" si="51"/>
        <v>115.49524543819069</v>
      </c>
      <c r="O59" s="39">
        <f t="shared" si="52"/>
        <v>-100</v>
      </c>
      <c r="P59" s="39">
        <f t="shared" si="53"/>
        <v>295.40651550640911</v>
      </c>
      <c r="Q59" s="39">
        <f t="shared" si="54"/>
        <v>-84.13911587319015</v>
      </c>
      <c r="R59" s="39">
        <f t="shared" si="55"/>
        <v>355.9183052523486</v>
      </c>
      <c r="S59" s="39">
        <f t="shared" si="56"/>
        <v>204.06658291247686</v>
      </c>
      <c r="T59" s="39">
        <f t="shared" si="57"/>
        <v>-11.529207519589917</v>
      </c>
      <c r="U59" s="39" t="str">
        <f t="shared" si="37"/>
        <v>--</v>
      </c>
    </row>
    <row r="60" spans="1:21" x14ac:dyDescent="0.2">
      <c r="A60" s="105"/>
      <c r="B60" s="35" t="s">
        <v>799</v>
      </c>
      <c r="C60" s="38" t="s">
        <v>28</v>
      </c>
      <c r="D60" s="39" t="str">
        <f t="shared" si="42"/>
        <v>--</v>
      </c>
      <c r="E60" s="39">
        <f t="shared" si="42"/>
        <v>-13.444216519538614</v>
      </c>
      <c r="F60" s="39">
        <f t="shared" si="43"/>
        <v>-87.790491254019869</v>
      </c>
      <c r="G60" s="39">
        <f t="shared" si="44"/>
        <v>-47.252170444166829</v>
      </c>
      <c r="H60" s="39">
        <f t="shared" si="45"/>
        <v>76.867810372964982</v>
      </c>
      <c r="I60" s="39">
        <f t="shared" si="46"/>
        <v>112.08295356085921</v>
      </c>
      <c r="J60" s="39">
        <f t="shared" si="47"/>
        <v>461.73942570937413</v>
      </c>
      <c r="K60" s="39">
        <f t="shared" si="48"/>
        <v>25.817383616813871</v>
      </c>
      <c r="L60" s="39">
        <f t="shared" si="49"/>
        <v>21.445494428279304</v>
      </c>
      <c r="M60" s="39">
        <f t="shared" si="50"/>
        <v>266.61406293656154</v>
      </c>
      <c r="N60" s="39">
        <f t="shared" si="51"/>
        <v>-54.959373088935095</v>
      </c>
      <c r="O60" s="39">
        <f t="shared" si="52"/>
        <v>-100</v>
      </c>
      <c r="P60" s="39">
        <f t="shared" si="53"/>
        <v>37.382923224588268</v>
      </c>
      <c r="Q60" s="39">
        <f t="shared" si="54"/>
        <v>-28.129019987503909</v>
      </c>
      <c r="R60" s="39">
        <f t="shared" si="55"/>
        <v>65.268703954771439</v>
      </c>
      <c r="S60" s="39">
        <f t="shared" si="56"/>
        <v>47.081518097379586</v>
      </c>
      <c r="T60" s="39">
        <f t="shared" si="57"/>
        <v>25.966894948147328</v>
      </c>
      <c r="U60" s="39" t="str">
        <f t="shared" si="37"/>
        <v>--</v>
      </c>
    </row>
    <row r="61" spans="1:21" x14ac:dyDescent="0.2">
      <c r="A61" s="74"/>
      <c r="B61" s="35" t="s">
        <v>79</v>
      </c>
      <c r="C61" s="38" t="s">
        <v>28</v>
      </c>
      <c r="D61" s="39">
        <f t="shared" ref="D61:E63" si="58">IF(C23=0,"--",(D23/C23)*100-100)</f>
        <v>494.04457951751374</v>
      </c>
      <c r="E61" s="39">
        <f t="shared" si="58"/>
        <v>10.907241849799718</v>
      </c>
      <c r="F61" s="39">
        <f t="shared" ref="F61:F63" si="59">IF(E23=0,"--",(F23/E23)*100-100)</f>
        <v>-60.126390650376536</v>
      </c>
      <c r="G61" s="39">
        <f t="shared" ref="G61:H63" si="60">IF(F23=0,"--",(G23/F23)*100-100)</f>
        <v>135.58566232600685</v>
      </c>
      <c r="H61" s="39">
        <f t="shared" si="60"/>
        <v>150.47627141936508</v>
      </c>
      <c r="I61" s="39">
        <f t="shared" ref="I61:I63" si="61">IF(H23=0,"--",(I23/H23)*100-100)</f>
        <v>-20.417108774562038</v>
      </c>
      <c r="J61" s="39">
        <f t="shared" ref="J61:J63" si="62">IF(I23=0,"--",(J23/I23)*100-100)</f>
        <v>83.560915714966427</v>
      </c>
      <c r="K61" s="39">
        <f t="shared" ref="K61:L63" si="63">IF(J23=0,"--",(K23/J23)*100-100)</f>
        <v>21.641243209382878</v>
      </c>
      <c r="L61" s="39">
        <f t="shared" si="63"/>
        <v>66.45913112601221</v>
      </c>
      <c r="M61" s="39">
        <f t="shared" ref="M61:O63" si="64">IF(L23=0,"--",(M23/L23)*100-100)</f>
        <v>3.4656956419991616</v>
      </c>
      <c r="N61" s="39">
        <f t="shared" si="64"/>
        <v>22.371646844948415</v>
      </c>
      <c r="O61" s="39">
        <f t="shared" si="64"/>
        <v>32.378474489309241</v>
      </c>
      <c r="P61" s="39">
        <f t="shared" ref="P61:P63" si="65">IF(N23=0,"--",(P23/N23)*100-100)</f>
        <v>32.392986812514096</v>
      </c>
      <c r="Q61" s="39">
        <f t="shared" ref="Q61:R63" si="66">IF(P23=0,"--",(Q23/P23)*100-100)</f>
        <v>29.521442156402657</v>
      </c>
      <c r="R61" s="39">
        <f t="shared" si="66"/>
        <v>21.466150732509107</v>
      </c>
      <c r="S61" s="39">
        <f t="shared" ref="S61:T63" si="67">IF(R23=0,"--",(S23/R23)*100-100)</f>
        <v>6.4928571231106531</v>
      </c>
      <c r="T61" s="39">
        <f t="shared" si="67"/>
        <v>-9.7158341816190159</v>
      </c>
      <c r="U61" s="39">
        <f t="shared" si="37"/>
        <v>25.416380414325189</v>
      </c>
    </row>
    <row r="62" spans="1:21" x14ac:dyDescent="0.2">
      <c r="A62" s="74"/>
      <c r="B62" s="35" t="s">
        <v>80</v>
      </c>
      <c r="C62" s="38" t="s">
        <v>28</v>
      </c>
      <c r="D62" s="39">
        <f t="shared" si="58"/>
        <v>3106.4120993677675</v>
      </c>
      <c r="E62" s="39">
        <f t="shared" si="58"/>
        <v>-19.551726938868995</v>
      </c>
      <c r="F62" s="39">
        <f t="shared" si="59"/>
        <v>-62.819683658388556</v>
      </c>
      <c r="G62" s="39">
        <f t="shared" si="60"/>
        <v>135.86758588470875</v>
      </c>
      <c r="H62" s="39">
        <f t="shared" si="60"/>
        <v>276.59030430309014</v>
      </c>
      <c r="I62" s="39">
        <f t="shared" si="61"/>
        <v>-10.432558021300935</v>
      </c>
      <c r="J62" s="39">
        <f t="shared" si="62"/>
        <v>22.554114287258642</v>
      </c>
      <c r="K62" s="39">
        <f t="shared" si="63"/>
        <v>40.235302415871047</v>
      </c>
      <c r="L62" s="39">
        <f t="shared" si="63"/>
        <v>87.984009116534821</v>
      </c>
      <c r="M62" s="39">
        <f t="shared" si="64"/>
        <v>16.833429761308636</v>
      </c>
      <c r="N62" s="39">
        <f t="shared" si="64"/>
        <v>37.923294124664693</v>
      </c>
      <c r="O62" s="39">
        <f t="shared" si="64"/>
        <v>27.914770196789476</v>
      </c>
      <c r="P62" s="39">
        <f t="shared" si="65"/>
        <v>27.930520712864677</v>
      </c>
      <c r="Q62" s="39">
        <f t="shared" si="66"/>
        <v>22.332609368977003</v>
      </c>
      <c r="R62" s="39">
        <f t="shared" si="66"/>
        <v>16.929380357859159</v>
      </c>
      <c r="S62" s="39">
        <f t="shared" si="67"/>
        <v>8.4961812052591057</v>
      </c>
      <c r="T62" s="39">
        <f t="shared" si="67"/>
        <v>1.1851678601380939</v>
      </c>
      <c r="U62" s="39">
        <f t="shared" si="37"/>
        <v>37.464760614275264</v>
      </c>
    </row>
    <row r="63" spans="1:21" x14ac:dyDescent="0.2">
      <c r="A63" s="74"/>
      <c r="B63" s="35" t="s">
        <v>81</v>
      </c>
      <c r="C63" s="38" t="s">
        <v>28</v>
      </c>
      <c r="D63" s="39">
        <f t="shared" si="58"/>
        <v>1069.440800396532</v>
      </c>
      <c r="E63" s="39">
        <f t="shared" si="58"/>
        <v>-7.4873019951425874</v>
      </c>
      <c r="F63" s="39">
        <f t="shared" si="59"/>
        <v>-61.540792479423423</v>
      </c>
      <c r="G63" s="39">
        <f t="shared" si="60"/>
        <v>135.72879320026527</v>
      </c>
      <c r="H63" s="39">
        <f t="shared" si="60"/>
        <v>214.54129615478115</v>
      </c>
      <c r="I63" s="39">
        <f t="shared" si="61"/>
        <v>-14.344468218817411</v>
      </c>
      <c r="J63" s="39">
        <f t="shared" si="62"/>
        <v>44.76177943406276</v>
      </c>
      <c r="K63" s="39">
        <f t="shared" si="63"/>
        <v>31.652578216798901</v>
      </c>
      <c r="L63" s="39">
        <f t="shared" si="63"/>
        <v>78.803999683574972</v>
      </c>
      <c r="M63" s="39">
        <f t="shared" si="64"/>
        <v>11.525922193750887</v>
      </c>
      <c r="N63" s="39">
        <f t="shared" si="64"/>
        <v>32.194941033123371</v>
      </c>
      <c r="O63" s="39">
        <f t="shared" si="64"/>
        <v>29.436770599853048</v>
      </c>
      <c r="P63" s="39">
        <f t="shared" si="65"/>
        <v>29.452098926212187</v>
      </c>
      <c r="Q63" s="39">
        <f t="shared" si="66"/>
        <v>24.83948978116257</v>
      </c>
      <c r="R63" s="39">
        <f t="shared" si="66"/>
        <v>18.570770117592033</v>
      </c>
      <c r="S63" s="39">
        <f t="shared" si="67"/>
        <v>7.7536858156330908</v>
      </c>
      <c r="T63" s="39">
        <f t="shared" si="67"/>
        <v>-2.8078137958203371</v>
      </c>
      <c r="U63" s="39">
        <f t="shared" si="37"/>
        <v>30.467927232081195</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 sqref="P47:P63"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0" zoomScale="55" zoomScaleNormal="55" workbookViewId="0">
      <selection activeCell="B53" sqref="B53:B63"/>
    </sheetView>
  </sheetViews>
  <sheetFormatPr baseColWidth="10" defaultColWidth="10.85546875" defaultRowHeight="12.75" x14ac:dyDescent="0.2"/>
  <cols>
    <col min="1" max="1" width="10.85546875" style="1"/>
    <col min="2" max="2" width="16.42578125" style="1" customWidth="1"/>
    <col min="3" max="4" width="11.42578125" style="1" bestFit="1" customWidth="1"/>
    <col min="5" max="5" width="11.85546875" style="1" bestFit="1" customWidth="1"/>
    <col min="6" max="11" width="11.42578125" style="1" bestFit="1" customWidth="1"/>
    <col min="12" max="20" width="11.42578125" style="1" customWidth="1"/>
    <col min="21" max="21" width="12.42578125" style="1" bestFit="1" customWidth="1"/>
    <col min="22" max="16384" width="10.85546875" style="1"/>
  </cols>
  <sheetData>
    <row r="1" spans="1:21" x14ac:dyDescent="0.2">
      <c r="A1" s="5" t="s">
        <v>75</v>
      </c>
    </row>
    <row r="2" spans="1:21" x14ac:dyDescent="0.2">
      <c r="B2" s="110"/>
      <c r="C2" s="201" t="s">
        <v>176</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740</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136</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34</v>
      </c>
      <c r="C9" s="112">
        <v>12.120445</v>
      </c>
      <c r="D9" s="112">
        <v>56.670549000000001</v>
      </c>
      <c r="E9" s="112">
        <v>230.79667699999999</v>
      </c>
      <c r="F9" s="112">
        <v>32.005118500000002</v>
      </c>
      <c r="G9" s="112">
        <v>26.687006</v>
      </c>
      <c r="H9" s="112">
        <v>26.7939775</v>
      </c>
      <c r="I9" s="112">
        <v>27.930002999999999</v>
      </c>
      <c r="J9" s="112">
        <v>35.370072</v>
      </c>
      <c r="K9" s="112">
        <v>47.976793000000001</v>
      </c>
      <c r="L9" s="113">
        <v>195.269722</v>
      </c>
      <c r="M9" s="113">
        <v>126.057693</v>
      </c>
      <c r="N9" s="113">
        <v>96.961213000000001</v>
      </c>
      <c r="O9" s="112">
        <v>195.672684</v>
      </c>
      <c r="P9" s="112">
        <v>195.56013899999999</v>
      </c>
      <c r="Q9" s="112">
        <v>158.539568</v>
      </c>
      <c r="R9" s="112">
        <v>108.98333599999999</v>
      </c>
      <c r="S9" s="112">
        <v>145.26983899999999</v>
      </c>
      <c r="T9" s="112">
        <v>146.16667899999999</v>
      </c>
      <c r="U9" s="112">
        <f>(SUM(C9:N9)+P9+R9+S9+T9)</f>
        <v>1510.6192619999999</v>
      </c>
    </row>
    <row r="10" spans="1:21" x14ac:dyDescent="0.2">
      <c r="B10" s="1" t="s">
        <v>29</v>
      </c>
      <c r="C10" s="112">
        <v>1.4986390000000001</v>
      </c>
      <c r="D10" s="112">
        <v>44.739277000000001</v>
      </c>
      <c r="E10" s="112">
        <v>64.287288000000004</v>
      </c>
      <c r="F10" s="112">
        <v>30.293406999999998</v>
      </c>
      <c r="G10" s="112">
        <v>25.473801000000002</v>
      </c>
      <c r="H10" s="112">
        <v>19.043599</v>
      </c>
      <c r="I10" s="112">
        <v>23.486012500000001</v>
      </c>
      <c r="J10" s="112">
        <v>28.303457000000002</v>
      </c>
      <c r="K10" s="112">
        <v>30.457216500000001</v>
      </c>
      <c r="L10" s="113">
        <v>70.626962000000006</v>
      </c>
      <c r="M10" s="113">
        <v>77.231256999999999</v>
      </c>
      <c r="N10" s="113">
        <v>87.180284999999998</v>
      </c>
      <c r="O10" s="112">
        <v>94.693839000000011</v>
      </c>
      <c r="P10" s="112">
        <v>94.757749000000004</v>
      </c>
      <c r="Q10" s="112">
        <v>60.457231</v>
      </c>
      <c r="R10" s="112">
        <v>58.993754000000003</v>
      </c>
      <c r="S10" s="112">
        <v>58.3371</v>
      </c>
      <c r="T10" s="112">
        <v>60.852975999999998</v>
      </c>
      <c r="U10" s="112">
        <f t="shared" ref="U10:U25" si="0">(SUM(C10:N10)+P10+R10+S10+T10)</f>
        <v>775.56277999999998</v>
      </c>
    </row>
    <row r="11" spans="1:21" x14ac:dyDescent="0.2">
      <c r="B11" s="1" t="s">
        <v>30</v>
      </c>
      <c r="C11" s="112">
        <v>0</v>
      </c>
      <c r="D11" s="112">
        <v>0.65703250000000002</v>
      </c>
      <c r="E11" s="112">
        <v>0.71283300000000005</v>
      </c>
      <c r="F11" s="112">
        <v>0.317826</v>
      </c>
      <c r="G11" s="112">
        <v>0.70705850000000003</v>
      </c>
      <c r="H11" s="112">
        <v>1.427713</v>
      </c>
      <c r="I11" s="112">
        <v>0</v>
      </c>
      <c r="J11" s="112">
        <v>3.8180255000000001</v>
      </c>
      <c r="K11" s="112">
        <v>9.5117410000000007</v>
      </c>
      <c r="L11" s="113">
        <v>11.536006</v>
      </c>
      <c r="M11" s="113">
        <v>30.871251000000001</v>
      </c>
      <c r="N11" s="113">
        <v>39.898622000000003</v>
      </c>
      <c r="O11" s="112">
        <v>0</v>
      </c>
      <c r="P11" s="112">
        <v>61.047792000000001</v>
      </c>
      <c r="Q11" s="112">
        <v>102.42049900000001</v>
      </c>
      <c r="R11" s="112">
        <v>115.308854</v>
      </c>
      <c r="S11" s="112">
        <v>105.987532</v>
      </c>
      <c r="T11" s="112">
        <v>96.784594999999996</v>
      </c>
      <c r="U11" s="112">
        <f t="shared" si="0"/>
        <v>478.5868815</v>
      </c>
    </row>
    <row r="12" spans="1:21" x14ac:dyDescent="0.2">
      <c r="B12" s="1" t="s">
        <v>41</v>
      </c>
      <c r="C12" s="112">
        <v>1.6115790000000001</v>
      </c>
      <c r="D12" s="112">
        <v>4.2000834999999999</v>
      </c>
      <c r="E12" s="112">
        <v>27.061141500000002</v>
      </c>
      <c r="F12" s="112">
        <v>0.95566600000000002</v>
      </c>
      <c r="G12" s="112">
        <v>1.1530370000000001</v>
      </c>
      <c r="H12" s="112">
        <v>0.84857649999999996</v>
      </c>
      <c r="I12" s="112">
        <v>2.8919860000000002</v>
      </c>
      <c r="J12" s="112">
        <v>4.2366795000000002</v>
      </c>
      <c r="K12" s="112">
        <v>9.1948950000000007</v>
      </c>
      <c r="L12" s="113">
        <v>20.785640000000001</v>
      </c>
      <c r="M12" s="113">
        <v>13.94661</v>
      </c>
      <c r="N12" s="113">
        <v>22.524958000000002</v>
      </c>
      <c r="O12" s="112">
        <v>18.941697000000001</v>
      </c>
      <c r="P12" s="112">
        <v>18.941697000000001</v>
      </c>
      <c r="Q12" s="112">
        <v>15.055914</v>
      </c>
      <c r="R12" s="112">
        <v>11.891254999999999</v>
      </c>
      <c r="S12" s="112">
        <v>18.219763</v>
      </c>
      <c r="T12" s="112">
        <v>33.461900999999997</v>
      </c>
      <c r="U12" s="112">
        <f t="shared" si="0"/>
        <v>191.92546800000002</v>
      </c>
    </row>
    <row r="13" spans="1:21" x14ac:dyDescent="0.2">
      <c r="B13" s="1" t="s">
        <v>36</v>
      </c>
      <c r="C13" s="112">
        <v>12.600967499999999</v>
      </c>
      <c r="D13" s="112">
        <v>12.150223499999999</v>
      </c>
      <c r="E13" s="112">
        <v>19.807118500000001</v>
      </c>
      <c r="F13" s="112">
        <v>13.12645</v>
      </c>
      <c r="G13" s="112">
        <v>3.1791725</v>
      </c>
      <c r="H13" s="112">
        <v>4.0277989999999999</v>
      </c>
      <c r="I13" s="112">
        <v>6.4905555000000001</v>
      </c>
      <c r="J13" s="112">
        <v>4.9614215000000002</v>
      </c>
      <c r="K13" s="112">
        <v>8.3740734999999997</v>
      </c>
      <c r="L13" s="113">
        <v>26.513742000000001</v>
      </c>
      <c r="M13" s="113">
        <v>13.32615</v>
      </c>
      <c r="N13" s="113">
        <v>16.997564000000001</v>
      </c>
      <c r="O13" s="112">
        <v>28.056230000000003</v>
      </c>
      <c r="P13" s="112">
        <v>28.055529</v>
      </c>
      <c r="Q13" s="112">
        <v>28.546787999999999</v>
      </c>
      <c r="R13" s="112">
        <v>18.978401000000002</v>
      </c>
      <c r="S13" s="112">
        <v>24.645375999999999</v>
      </c>
      <c r="T13" s="112">
        <v>24.182198</v>
      </c>
      <c r="U13" s="112">
        <f t="shared" si="0"/>
        <v>237.41674149999997</v>
      </c>
    </row>
    <row r="14" spans="1:21" x14ac:dyDescent="0.2">
      <c r="B14" s="1" t="s">
        <v>44</v>
      </c>
      <c r="C14" s="112">
        <v>0</v>
      </c>
      <c r="D14" s="112">
        <v>5.7342499999999998E-2</v>
      </c>
      <c r="E14" s="112">
        <v>3.6388999999999998E-2</v>
      </c>
      <c r="F14" s="112">
        <v>0.19574050000000001</v>
      </c>
      <c r="G14" s="112">
        <v>0.10515049999999999</v>
      </c>
      <c r="H14" s="112">
        <v>0.15897049999999999</v>
      </c>
      <c r="I14" s="112">
        <v>0.187777</v>
      </c>
      <c r="J14" s="112">
        <v>0.28873700000000002</v>
      </c>
      <c r="K14" s="112">
        <v>0.93165299999999995</v>
      </c>
      <c r="L14" s="113">
        <v>1.610012</v>
      </c>
      <c r="M14" s="113">
        <v>4.8766389999999999</v>
      </c>
      <c r="N14" s="113">
        <v>5.1620689999999998</v>
      </c>
      <c r="O14" s="112">
        <v>0.93126700000000007</v>
      </c>
      <c r="P14" s="112">
        <v>0.93126699999999996</v>
      </c>
      <c r="Q14" s="112">
        <v>4.1034050000000004</v>
      </c>
      <c r="R14" s="112">
        <v>3.9911379999999999</v>
      </c>
      <c r="S14" s="112">
        <v>1.91289</v>
      </c>
      <c r="T14" s="112">
        <v>2.326473</v>
      </c>
      <c r="U14" s="112">
        <f t="shared" si="0"/>
        <v>22.772248000000001</v>
      </c>
    </row>
    <row r="15" spans="1:21" x14ac:dyDescent="0.2">
      <c r="B15" s="1" t="s">
        <v>792</v>
      </c>
      <c r="C15" s="112">
        <v>0</v>
      </c>
      <c r="D15" s="112">
        <v>0.365143</v>
      </c>
      <c r="E15" s="112">
        <v>1.6489579999999999</v>
      </c>
      <c r="F15" s="112">
        <v>1.3083940000000001</v>
      </c>
      <c r="G15" s="112">
        <v>0.50806899999999999</v>
      </c>
      <c r="H15" s="112">
        <v>0.49220399999999997</v>
      </c>
      <c r="I15" s="112">
        <v>0.52055399999999996</v>
      </c>
      <c r="J15" s="112">
        <v>1.2749250000000001</v>
      </c>
      <c r="K15" s="112">
        <v>2.4874139999999998</v>
      </c>
      <c r="L15" s="113">
        <v>2.9567709999999998</v>
      </c>
      <c r="M15" s="113">
        <v>6.1418949999999999</v>
      </c>
      <c r="N15" s="113">
        <v>6.76084</v>
      </c>
      <c r="O15" s="198" t="s">
        <v>28</v>
      </c>
      <c r="P15" s="112">
        <v>1.361299</v>
      </c>
      <c r="Q15" s="112">
        <v>4.6857059999999997</v>
      </c>
      <c r="R15" s="112">
        <v>5.2485590000000002</v>
      </c>
      <c r="S15" s="112">
        <v>3.4450829999999999</v>
      </c>
      <c r="T15" s="112">
        <v>3.0138479999999999</v>
      </c>
      <c r="U15" s="112">
        <f t="shared" si="0"/>
        <v>37.533956000000003</v>
      </c>
    </row>
    <row r="16" spans="1:21" x14ac:dyDescent="0.2">
      <c r="B16" s="1" t="s">
        <v>793</v>
      </c>
      <c r="C16" s="112">
        <v>0</v>
      </c>
      <c r="D16" s="112">
        <v>0</v>
      </c>
      <c r="E16" s="112">
        <v>1.44E-4</v>
      </c>
      <c r="F16" s="112">
        <v>0</v>
      </c>
      <c r="G16" s="112">
        <v>0.15115100000000001</v>
      </c>
      <c r="H16" s="112">
        <v>0.13289999999999999</v>
      </c>
      <c r="I16" s="112">
        <v>0.14499999999999999</v>
      </c>
      <c r="J16" s="112">
        <v>0.44775999999999999</v>
      </c>
      <c r="K16" s="112">
        <v>0.43699300000000002</v>
      </c>
      <c r="L16" s="113">
        <v>0.31517499999999998</v>
      </c>
      <c r="M16" s="113">
        <v>0.97205799999999998</v>
      </c>
      <c r="N16" s="113">
        <v>1.391348</v>
      </c>
      <c r="O16" s="198" t="s">
        <v>28</v>
      </c>
      <c r="P16" s="112">
        <v>0.42919000000000002</v>
      </c>
      <c r="Q16" s="112">
        <v>0.58230099999999996</v>
      </c>
      <c r="R16" s="112">
        <v>1.0844750000000001</v>
      </c>
      <c r="S16" s="112">
        <v>0.30666700000000002</v>
      </c>
      <c r="T16" s="112">
        <v>0.43332100000000001</v>
      </c>
      <c r="U16" s="112">
        <f t="shared" si="0"/>
        <v>6.246182000000001</v>
      </c>
    </row>
    <row r="17" spans="1:21" x14ac:dyDescent="0.2">
      <c r="B17" s="1" t="s">
        <v>794</v>
      </c>
      <c r="C17" s="112">
        <v>0</v>
      </c>
      <c r="D17" s="112">
        <v>0</v>
      </c>
      <c r="E17" s="112">
        <v>0</v>
      </c>
      <c r="F17" s="112">
        <v>0</v>
      </c>
      <c r="G17" s="112">
        <v>0</v>
      </c>
      <c r="H17" s="112">
        <v>0</v>
      </c>
      <c r="I17" s="112">
        <v>0</v>
      </c>
      <c r="J17" s="112">
        <v>0</v>
      </c>
      <c r="K17" s="112">
        <v>0</v>
      </c>
      <c r="L17" s="113">
        <v>0</v>
      </c>
      <c r="M17" s="113">
        <v>0</v>
      </c>
      <c r="N17" s="113">
        <v>0</v>
      </c>
      <c r="O17" s="198" t="s">
        <v>28</v>
      </c>
      <c r="P17" s="112">
        <v>0</v>
      </c>
      <c r="Q17" s="112">
        <v>0</v>
      </c>
      <c r="R17" s="112">
        <v>0</v>
      </c>
      <c r="S17" s="112">
        <v>0</v>
      </c>
      <c r="T17" s="112">
        <v>0</v>
      </c>
      <c r="U17" s="112">
        <f t="shared" si="0"/>
        <v>0</v>
      </c>
    </row>
    <row r="18" spans="1:21" x14ac:dyDescent="0.2">
      <c r="B18" s="1" t="s">
        <v>795</v>
      </c>
      <c r="C18" s="112">
        <v>0</v>
      </c>
      <c r="D18" s="112">
        <v>0</v>
      </c>
      <c r="E18" s="112">
        <v>0</v>
      </c>
      <c r="F18" s="112">
        <v>0</v>
      </c>
      <c r="G18" s="112">
        <v>0</v>
      </c>
      <c r="H18" s="112">
        <v>0</v>
      </c>
      <c r="I18" s="112">
        <v>0</v>
      </c>
      <c r="J18" s="112">
        <v>0</v>
      </c>
      <c r="K18" s="112">
        <v>0</v>
      </c>
      <c r="L18" s="113">
        <v>0</v>
      </c>
      <c r="M18" s="113">
        <v>0</v>
      </c>
      <c r="N18" s="113">
        <v>0</v>
      </c>
      <c r="O18" s="198" t="s">
        <v>28</v>
      </c>
      <c r="P18" s="112">
        <v>0</v>
      </c>
      <c r="Q18" s="112">
        <v>0</v>
      </c>
      <c r="R18" s="112">
        <v>0</v>
      </c>
      <c r="S18" s="112">
        <v>0</v>
      </c>
      <c r="T18" s="112">
        <v>0</v>
      </c>
      <c r="U18" s="112">
        <f t="shared" si="0"/>
        <v>0</v>
      </c>
    </row>
    <row r="19" spans="1:21" x14ac:dyDescent="0.2">
      <c r="B19" s="1" t="s">
        <v>796</v>
      </c>
      <c r="C19" s="112">
        <v>0</v>
      </c>
      <c r="D19" s="112">
        <v>0</v>
      </c>
      <c r="E19" s="112">
        <v>0</v>
      </c>
      <c r="F19" s="112">
        <v>0</v>
      </c>
      <c r="G19" s="112">
        <v>0</v>
      </c>
      <c r="H19" s="112">
        <v>0</v>
      </c>
      <c r="I19" s="112">
        <v>0</v>
      </c>
      <c r="J19" s="112">
        <v>0</v>
      </c>
      <c r="K19" s="112">
        <v>0</v>
      </c>
      <c r="L19" s="113">
        <v>0</v>
      </c>
      <c r="M19" s="113">
        <v>0</v>
      </c>
      <c r="N19" s="113">
        <v>0</v>
      </c>
      <c r="O19" s="198" t="s">
        <v>28</v>
      </c>
      <c r="P19" s="112">
        <v>0</v>
      </c>
      <c r="Q19" s="112">
        <v>0</v>
      </c>
      <c r="R19" s="112">
        <v>0</v>
      </c>
      <c r="S19" s="112">
        <v>0</v>
      </c>
      <c r="T19" s="112">
        <v>0</v>
      </c>
      <c r="U19" s="112">
        <f t="shared" si="0"/>
        <v>0</v>
      </c>
    </row>
    <row r="20" spans="1:21" x14ac:dyDescent="0.2">
      <c r="B20" s="1" t="s">
        <v>797</v>
      </c>
      <c r="C20" s="112">
        <v>0</v>
      </c>
      <c r="D20" s="112">
        <v>0</v>
      </c>
      <c r="E20" s="112">
        <v>0</v>
      </c>
      <c r="F20" s="112">
        <v>0</v>
      </c>
      <c r="G20" s="112">
        <v>0</v>
      </c>
      <c r="H20" s="112">
        <v>0</v>
      </c>
      <c r="I20" s="112">
        <v>0</v>
      </c>
      <c r="J20" s="112">
        <v>0</v>
      </c>
      <c r="K20" s="112">
        <v>0</v>
      </c>
      <c r="L20" s="113">
        <v>0</v>
      </c>
      <c r="M20" s="113">
        <v>0</v>
      </c>
      <c r="N20" s="113">
        <v>0</v>
      </c>
      <c r="O20" s="198" t="s">
        <v>28</v>
      </c>
      <c r="P20" s="112">
        <v>0</v>
      </c>
      <c r="Q20" s="112">
        <v>0</v>
      </c>
      <c r="R20" s="112">
        <v>0</v>
      </c>
      <c r="S20" s="112">
        <v>0</v>
      </c>
      <c r="T20" s="112">
        <v>0</v>
      </c>
      <c r="U20" s="112">
        <f t="shared" si="0"/>
        <v>0</v>
      </c>
    </row>
    <row r="21" spans="1:21" x14ac:dyDescent="0.2">
      <c r="B21" s="1" t="s">
        <v>798</v>
      </c>
      <c r="C21" s="112">
        <v>0</v>
      </c>
      <c r="D21" s="112">
        <v>0</v>
      </c>
      <c r="E21" s="112">
        <v>0</v>
      </c>
      <c r="F21" s="112">
        <v>0</v>
      </c>
      <c r="G21" s="112">
        <v>0</v>
      </c>
      <c r="H21" s="112">
        <v>0</v>
      </c>
      <c r="I21" s="112">
        <v>0</v>
      </c>
      <c r="J21" s="112">
        <v>0</v>
      </c>
      <c r="K21" s="112">
        <v>0</v>
      </c>
      <c r="L21" s="113">
        <v>0</v>
      </c>
      <c r="M21" s="113">
        <v>0</v>
      </c>
      <c r="N21" s="113">
        <v>0</v>
      </c>
      <c r="O21" s="198" t="s">
        <v>28</v>
      </c>
      <c r="P21" s="112">
        <v>0</v>
      </c>
      <c r="Q21" s="112">
        <v>0</v>
      </c>
      <c r="R21" s="112">
        <v>0</v>
      </c>
      <c r="S21" s="112">
        <v>0</v>
      </c>
      <c r="T21" s="112">
        <v>0</v>
      </c>
      <c r="U21" s="112">
        <f t="shared" si="0"/>
        <v>0</v>
      </c>
    </row>
    <row r="22" spans="1:21" x14ac:dyDescent="0.2">
      <c r="B22" s="1" t="s">
        <v>799</v>
      </c>
      <c r="C22" s="112">
        <v>0</v>
      </c>
      <c r="D22" s="112">
        <v>0</v>
      </c>
      <c r="E22" s="112">
        <v>1.44E-4</v>
      </c>
      <c r="F22" s="112">
        <v>0</v>
      </c>
      <c r="G22" s="112">
        <v>0.15115100000000001</v>
      </c>
      <c r="H22" s="112">
        <v>0.13289999999999999</v>
      </c>
      <c r="I22" s="112">
        <v>0.14499999999999999</v>
      </c>
      <c r="J22" s="112">
        <v>0.44775999999999999</v>
      </c>
      <c r="K22" s="112">
        <v>0.43699300000000002</v>
      </c>
      <c r="L22" s="113">
        <v>0.31517499999999998</v>
      </c>
      <c r="M22" s="113">
        <v>0.97205799999999998</v>
      </c>
      <c r="N22" s="113">
        <v>1.391348</v>
      </c>
      <c r="O22" s="198" t="s">
        <v>28</v>
      </c>
      <c r="P22" s="112">
        <v>0.42919000000000002</v>
      </c>
      <c r="Q22" s="112">
        <v>0.58230099999999996</v>
      </c>
      <c r="R22" s="112">
        <v>1.0844750000000001</v>
      </c>
      <c r="S22" s="112">
        <v>0.30666700000000002</v>
      </c>
      <c r="T22" s="112">
        <v>0.43332100000000001</v>
      </c>
      <c r="U22" s="112">
        <f t="shared" si="0"/>
        <v>6.246182000000001</v>
      </c>
    </row>
    <row r="23" spans="1:21" x14ac:dyDescent="0.2">
      <c r="B23" s="35" t="s">
        <v>79</v>
      </c>
      <c r="C23" s="112">
        <f t="shared" ref="C23:L23" si="1">SUM(C9:C14)</f>
        <v>27.831630500000003</v>
      </c>
      <c r="D23" s="112">
        <f t="shared" si="1"/>
        <v>118.47450800000001</v>
      </c>
      <c r="E23" s="112">
        <f t="shared" si="1"/>
        <v>342.70144699999997</v>
      </c>
      <c r="F23" s="112">
        <f t="shared" si="1"/>
        <v>76.894207999999992</v>
      </c>
      <c r="G23" s="112">
        <f t="shared" si="1"/>
        <v>57.305225500000006</v>
      </c>
      <c r="H23" s="112">
        <f t="shared" si="1"/>
        <v>52.300635499999999</v>
      </c>
      <c r="I23" s="112">
        <f t="shared" si="1"/>
        <v>60.986333999999999</v>
      </c>
      <c r="J23" s="112">
        <f t="shared" si="1"/>
        <v>76.978392499999998</v>
      </c>
      <c r="K23" s="112">
        <f t="shared" si="1"/>
        <v>106.446372</v>
      </c>
      <c r="L23" s="112">
        <f t="shared" si="1"/>
        <v>326.34208399999994</v>
      </c>
      <c r="M23" s="112">
        <f t="shared" ref="M23:R23" si="2">SUM(M9:M14)</f>
        <v>266.30959999999999</v>
      </c>
      <c r="N23" s="112">
        <f t="shared" si="2"/>
        <v>268.72471099999996</v>
      </c>
      <c r="O23" s="112">
        <f t="shared" si="2"/>
        <v>338.29571700000002</v>
      </c>
      <c r="P23" s="112">
        <f t="shared" si="2"/>
        <v>399.29417299999994</v>
      </c>
      <c r="Q23" s="112">
        <f t="shared" si="2"/>
        <v>369.12340499999999</v>
      </c>
      <c r="R23" s="112">
        <f t="shared" si="2"/>
        <v>318.14673799999997</v>
      </c>
      <c r="S23" s="112">
        <f t="shared" ref="S23:T23" si="3">SUM(S9:S14)</f>
        <v>354.3725</v>
      </c>
      <c r="T23" s="112">
        <f t="shared" si="3"/>
        <v>363.77482200000003</v>
      </c>
      <c r="U23" s="112">
        <f t="shared" si="0"/>
        <v>3216.8833809999992</v>
      </c>
    </row>
    <row r="24" spans="1:21" x14ac:dyDescent="0.2">
      <c r="B24" s="35" t="s">
        <v>80</v>
      </c>
      <c r="C24" s="112">
        <f>C25-C23</f>
        <v>33.079809499999996</v>
      </c>
      <c r="D24" s="112">
        <f t="shared" ref="D24:K24" si="4">D25-D23</f>
        <v>30.162720999999976</v>
      </c>
      <c r="E24" s="112">
        <f t="shared" si="4"/>
        <v>80.323064500000044</v>
      </c>
      <c r="F24" s="112">
        <f t="shared" si="4"/>
        <v>39.766218500000008</v>
      </c>
      <c r="G24" s="112">
        <f t="shared" si="4"/>
        <v>22.362865499999998</v>
      </c>
      <c r="H24" s="112">
        <f t="shared" si="4"/>
        <v>19.997483500000001</v>
      </c>
      <c r="I24" s="112">
        <f t="shared" si="4"/>
        <v>30.795272499999996</v>
      </c>
      <c r="J24" s="112">
        <f t="shared" si="4"/>
        <v>33.217377499999998</v>
      </c>
      <c r="K24" s="112">
        <f t="shared" si="4"/>
        <v>37.265685499999933</v>
      </c>
      <c r="L24" s="112">
        <f t="shared" ref="L24:Q24" si="5">L25-L23</f>
        <v>796.20087614877957</v>
      </c>
      <c r="M24" s="112">
        <f t="shared" si="5"/>
        <v>174.11451199999999</v>
      </c>
      <c r="N24" s="112">
        <f t="shared" si="5"/>
        <v>174.18674600000003</v>
      </c>
      <c r="O24" s="112">
        <f t="shared" si="5"/>
        <v>206.92456999999996</v>
      </c>
      <c r="P24" s="112">
        <f t="shared" si="5"/>
        <v>206.90180399999991</v>
      </c>
      <c r="Q24" s="112">
        <f t="shared" si="5"/>
        <v>180.78110799999996</v>
      </c>
      <c r="R24" s="112">
        <f t="shared" ref="R24:T24" si="6">R25-R23</f>
        <v>107.01117399999993</v>
      </c>
      <c r="S24" s="112">
        <f t="shared" si="6"/>
        <v>143.569838</v>
      </c>
      <c r="T24" s="112">
        <f t="shared" si="6"/>
        <v>236.84206899999998</v>
      </c>
      <c r="U24" s="112">
        <f t="shared" si="0"/>
        <v>2165.7975171487797</v>
      </c>
    </row>
    <row r="25" spans="1:21" x14ac:dyDescent="0.2">
      <c r="B25" s="35" t="s">
        <v>81</v>
      </c>
      <c r="C25" s="112">
        <v>60.911439999999999</v>
      </c>
      <c r="D25" s="112">
        <v>148.63722899999999</v>
      </c>
      <c r="E25" s="112">
        <v>423.02451150000002</v>
      </c>
      <c r="F25" s="112">
        <v>116.6604265</v>
      </c>
      <c r="G25" s="112">
        <v>79.668091000000004</v>
      </c>
      <c r="H25" s="112">
        <v>72.298119</v>
      </c>
      <c r="I25" s="112">
        <v>91.781606499999995</v>
      </c>
      <c r="J25" s="112">
        <v>110.19577</v>
      </c>
      <c r="K25" s="112">
        <v>143.71205749999993</v>
      </c>
      <c r="L25" s="113">
        <f>SUM(J25:J94)</f>
        <v>1122.5429601487795</v>
      </c>
      <c r="M25" s="112">
        <v>440.42411199999998</v>
      </c>
      <c r="N25" s="112">
        <v>442.91145699999998</v>
      </c>
      <c r="O25" s="112">
        <v>545.22028699999998</v>
      </c>
      <c r="P25" s="112">
        <v>606.19597699999986</v>
      </c>
      <c r="Q25" s="112">
        <v>549.90451299999995</v>
      </c>
      <c r="R25" s="112">
        <v>425.1579119999999</v>
      </c>
      <c r="S25" s="112">
        <v>497.94233800000001</v>
      </c>
      <c r="T25" s="112">
        <v>600.61689100000001</v>
      </c>
      <c r="U25" s="112">
        <f t="shared" si="0"/>
        <v>5382.6808981487784</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34</v>
      </c>
      <c r="C28" s="37">
        <f>IFERROR(C9/C$25*100,"--")</f>
        <v>19.898470632117711</v>
      </c>
      <c r="D28" s="37">
        <f t="shared" ref="D28:U28" si="7">IFERROR(D9/D$25*100,"--")</f>
        <v>38.126752887730433</v>
      </c>
      <c r="E28" s="37">
        <f t="shared" si="7"/>
        <v>54.558700672360438</v>
      </c>
      <c r="F28" s="37">
        <f t="shared" si="7"/>
        <v>27.434426103353911</v>
      </c>
      <c r="G28" s="37">
        <f t="shared" si="7"/>
        <v>33.497734996562173</v>
      </c>
      <c r="H28" s="37">
        <f t="shared" si="7"/>
        <v>37.060407477544473</v>
      </c>
      <c r="I28" s="37">
        <f t="shared" si="7"/>
        <v>30.430937161685005</v>
      </c>
      <c r="J28" s="37">
        <f t="shared" si="7"/>
        <v>32.097486137625793</v>
      </c>
      <c r="K28" s="37">
        <f t="shared" si="7"/>
        <v>33.383971974654962</v>
      </c>
      <c r="L28" s="37">
        <f t="shared" si="7"/>
        <v>17.395300574876828</v>
      </c>
      <c r="M28" s="37">
        <f t="shared" si="7"/>
        <v>28.621887304844019</v>
      </c>
      <c r="N28" s="37">
        <f t="shared" si="7"/>
        <v>21.891782537474526</v>
      </c>
      <c r="O28" s="37">
        <f t="shared" si="7"/>
        <v>35.888738674171897</v>
      </c>
      <c r="P28" s="37">
        <f t="shared" si="7"/>
        <v>32.260217226746796</v>
      </c>
      <c r="Q28" s="37">
        <f t="shared" si="7"/>
        <v>28.830381321129479</v>
      </c>
      <c r="R28" s="37">
        <f t="shared" si="7"/>
        <v>25.63361351722887</v>
      </c>
      <c r="S28" s="37">
        <f t="shared" si="7"/>
        <v>29.174028379165456</v>
      </c>
      <c r="T28" s="37">
        <f t="shared" si="7"/>
        <v>24.33609197314432</v>
      </c>
      <c r="U28" s="37">
        <f t="shared" si="7"/>
        <v>28.064440203385171</v>
      </c>
    </row>
    <row r="29" spans="1:21" x14ac:dyDescent="0.2">
      <c r="B29" s="1" t="s">
        <v>29</v>
      </c>
      <c r="C29" s="37">
        <f t="shared" ref="C29:U29" si="8">IFERROR(C10/C$25*100,"--")</f>
        <v>2.4603572005521457</v>
      </c>
      <c r="D29" s="37">
        <f t="shared" si="8"/>
        <v>30.099644147698694</v>
      </c>
      <c r="E29" s="37">
        <f t="shared" si="8"/>
        <v>15.197059804417504</v>
      </c>
      <c r="F29" s="37">
        <f t="shared" si="8"/>
        <v>25.967166338106949</v>
      </c>
      <c r="G29" s="37">
        <f t="shared" si="8"/>
        <v>31.97491075818548</v>
      </c>
      <c r="H29" s="37">
        <f t="shared" si="8"/>
        <v>26.340379616238703</v>
      </c>
      <c r="I29" s="37">
        <f t="shared" si="8"/>
        <v>25.589018753991848</v>
      </c>
      <c r="J29" s="37">
        <f t="shared" si="8"/>
        <v>25.684703686901962</v>
      </c>
      <c r="K29" s="37">
        <f t="shared" si="8"/>
        <v>21.193222774644372</v>
      </c>
      <c r="L29" s="37">
        <f t="shared" si="8"/>
        <v>6.2916934591651845</v>
      </c>
      <c r="M29" s="37">
        <f t="shared" si="8"/>
        <v>17.535655949736011</v>
      </c>
      <c r="N29" s="37">
        <f t="shared" si="8"/>
        <v>19.683456732075459</v>
      </c>
      <c r="O29" s="37">
        <f t="shared" si="8"/>
        <v>17.367996249926779</v>
      </c>
      <c r="P29" s="37">
        <f t="shared" si="8"/>
        <v>15.6315370928303</v>
      </c>
      <c r="Q29" s="37">
        <f t="shared" si="8"/>
        <v>10.994132539516002</v>
      </c>
      <c r="R29" s="37">
        <f t="shared" si="8"/>
        <v>13.875727661396553</v>
      </c>
      <c r="S29" s="37">
        <f t="shared" si="8"/>
        <v>11.715633628245525</v>
      </c>
      <c r="T29" s="37">
        <f t="shared" si="8"/>
        <v>10.131745695443653</v>
      </c>
      <c r="U29" s="37">
        <f t="shared" si="8"/>
        <v>14.408485189354861</v>
      </c>
    </row>
    <row r="30" spans="1:21" x14ac:dyDescent="0.2">
      <c r="B30" s="1" t="s">
        <v>30</v>
      </c>
      <c r="C30" s="37">
        <f t="shared" ref="C30:U30" si="9">IFERROR(C11/C$25*100,"--")</f>
        <v>0</v>
      </c>
      <c r="D30" s="37">
        <f t="shared" si="9"/>
        <v>0.44203764051602451</v>
      </c>
      <c r="E30" s="37">
        <f t="shared" si="9"/>
        <v>0.16850867517637924</v>
      </c>
      <c r="F30" s="37">
        <f t="shared" si="9"/>
        <v>0.27243685758340686</v>
      </c>
      <c r="G30" s="37">
        <f t="shared" si="9"/>
        <v>0.88750526230131455</v>
      </c>
      <c r="H30" s="37">
        <f t="shared" si="9"/>
        <v>1.9747581538048036</v>
      </c>
      <c r="I30" s="37">
        <f t="shared" si="9"/>
        <v>0</v>
      </c>
      <c r="J30" s="37">
        <f t="shared" si="9"/>
        <v>3.4647659343003823</v>
      </c>
      <c r="K30" s="37">
        <f t="shared" si="9"/>
        <v>6.6186102721408773</v>
      </c>
      <c r="L30" s="37">
        <f t="shared" si="9"/>
        <v>1.0276672171612073</v>
      </c>
      <c r="M30" s="37">
        <f t="shared" si="9"/>
        <v>7.0094370764151082</v>
      </c>
      <c r="N30" s="37">
        <f t="shared" si="9"/>
        <v>9.0082614412929942</v>
      </c>
      <c r="O30" s="37">
        <f t="shared" si="9"/>
        <v>0</v>
      </c>
      <c r="P30" s="37">
        <f t="shared" si="9"/>
        <v>10.070636282035244</v>
      </c>
      <c r="Q30" s="37">
        <f t="shared" si="9"/>
        <v>18.625142470871122</v>
      </c>
      <c r="R30" s="37">
        <f t="shared" si="9"/>
        <v>27.121417888607947</v>
      </c>
      <c r="S30" s="37">
        <f t="shared" si="9"/>
        <v>21.28510148900012</v>
      </c>
      <c r="T30" s="37">
        <f t="shared" si="9"/>
        <v>16.114197993809</v>
      </c>
      <c r="U30" s="37">
        <f t="shared" si="9"/>
        <v>8.8912363663355283</v>
      </c>
    </row>
    <row r="31" spans="1:21" x14ac:dyDescent="0.2">
      <c r="B31" s="1" t="s">
        <v>41</v>
      </c>
      <c r="C31" s="37">
        <f t="shared" ref="C31:U31" si="10">IFERROR(C12/C$25*100,"--")</f>
        <v>2.6457739301517091</v>
      </c>
      <c r="D31" s="37">
        <f t="shared" si="10"/>
        <v>2.8257277993254304</v>
      </c>
      <c r="E31" s="37">
        <f t="shared" si="10"/>
        <v>6.3970622893798916</v>
      </c>
      <c r="F31" s="37">
        <f t="shared" si="10"/>
        <v>0.81918610163833061</v>
      </c>
      <c r="G31" s="37">
        <f t="shared" si="10"/>
        <v>1.4473009024403509</v>
      </c>
      <c r="H31" s="37">
        <f t="shared" si="10"/>
        <v>1.1737186412830463</v>
      </c>
      <c r="I31" s="37">
        <f t="shared" si="10"/>
        <v>3.1509428852718986</v>
      </c>
      <c r="J31" s="37">
        <f t="shared" si="10"/>
        <v>3.8446843286271335</v>
      </c>
      <c r="K31" s="37">
        <f t="shared" si="10"/>
        <v>6.3981374701284235</v>
      </c>
      <c r="L31" s="37">
        <f t="shared" si="10"/>
        <v>1.8516565278931614</v>
      </c>
      <c r="M31" s="37">
        <f t="shared" si="10"/>
        <v>3.1666318033014509</v>
      </c>
      <c r="N31" s="37">
        <f t="shared" si="10"/>
        <v>5.0856571091137983</v>
      </c>
      <c r="O31" s="37">
        <f t="shared" si="10"/>
        <v>3.4741365007204879</v>
      </c>
      <c r="P31" s="37">
        <f t="shared" si="10"/>
        <v>3.1246820696073354</v>
      </c>
      <c r="Q31" s="37">
        <f t="shared" si="10"/>
        <v>2.73791424585017</v>
      </c>
      <c r="R31" s="37">
        <f t="shared" si="10"/>
        <v>2.7969031421906134</v>
      </c>
      <c r="S31" s="37">
        <f t="shared" si="10"/>
        <v>3.6590106141968595</v>
      </c>
      <c r="T31" s="37">
        <f t="shared" si="10"/>
        <v>5.5712554044704676</v>
      </c>
      <c r="U31" s="37">
        <f t="shared" si="10"/>
        <v>3.5656111077661574</v>
      </c>
    </row>
    <row r="32" spans="1:21" x14ac:dyDescent="0.2">
      <c r="B32" s="1" t="s">
        <v>36</v>
      </c>
      <c r="C32" s="37">
        <f t="shared" ref="C32:U32" si="11">IFERROR(C13/C$25*100,"--")</f>
        <v>20.68735774429237</v>
      </c>
      <c r="D32" s="37">
        <f t="shared" si="11"/>
        <v>8.1744147019855973</v>
      </c>
      <c r="E32" s="37">
        <f t="shared" si="11"/>
        <v>4.6822626021754772</v>
      </c>
      <c r="F32" s="37">
        <f t="shared" si="11"/>
        <v>11.251844686166992</v>
      </c>
      <c r="G32" s="37">
        <f t="shared" si="11"/>
        <v>3.9905217510483584</v>
      </c>
      <c r="H32" s="37">
        <f t="shared" si="11"/>
        <v>5.5710979147327473</v>
      </c>
      <c r="I32" s="37">
        <f t="shared" si="11"/>
        <v>7.0717388238350356</v>
      </c>
      <c r="J32" s="37">
        <f t="shared" si="11"/>
        <v>4.5023701907977056</v>
      </c>
      <c r="K32" s="37">
        <f t="shared" si="11"/>
        <v>5.8269804536059917</v>
      </c>
      <c r="L32" s="37">
        <f t="shared" si="11"/>
        <v>2.3619356177233453</v>
      </c>
      <c r="M32" s="37">
        <f t="shared" si="11"/>
        <v>3.0257539578123738</v>
      </c>
      <c r="N32" s="37">
        <f t="shared" si="11"/>
        <v>3.8376889401621419</v>
      </c>
      <c r="O32" s="37">
        <f t="shared" si="11"/>
        <v>5.1458521755262572</v>
      </c>
      <c r="P32" s="37">
        <f t="shared" si="11"/>
        <v>4.6281285367223752</v>
      </c>
      <c r="Q32" s="37">
        <f t="shared" si="11"/>
        <v>5.1912263538742769</v>
      </c>
      <c r="R32" s="37">
        <f t="shared" si="11"/>
        <v>4.4638475409579126</v>
      </c>
      <c r="S32" s="37">
        <f t="shared" si="11"/>
        <v>4.9494437647115674</v>
      </c>
      <c r="T32" s="37">
        <f t="shared" si="11"/>
        <v>4.0262267615780392</v>
      </c>
      <c r="U32" s="37">
        <f t="shared" si="11"/>
        <v>4.4107526712507292</v>
      </c>
    </row>
    <row r="33" spans="1:21" x14ac:dyDescent="0.2">
      <c r="B33" s="1" t="s">
        <v>44</v>
      </c>
      <c r="C33" s="37">
        <f t="shared" ref="C33:U33" si="12">IFERROR(C14/C$25*100,"--")</f>
        <v>0</v>
      </c>
      <c r="D33" s="37">
        <f t="shared" si="12"/>
        <v>3.8578827381126703E-2</v>
      </c>
      <c r="E33" s="37">
        <f t="shared" si="12"/>
        <v>8.6021020084553652E-3</v>
      </c>
      <c r="F33" s="37">
        <f t="shared" si="12"/>
        <v>0.16778654585151892</v>
      </c>
      <c r="G33" s="37">
        <f t="shared" si="12"/>
        <v>0.13198571558593011</v>
      </c>
      <c r="H33" s="37">
        <f t="shared" si="12"/>
        <v>0.21988193081482521</v>
      </c>
      <c r="I33" s="37">
        <f t="shared" si="12"/>
        <v>0.20459110181297599</v>
      </c>
      <c r="J33" s="37">
        <f t="shared" si="12"/>
        <v>0.26202185437789494</v>
      </c>
      <c r="K33" s="37">
        <f t="shared" si="12"/>
        <v>0.6482775462316378</v>
      </c>
      <c r="L33" s="37">
        <f t="shared" si="12"/>
        <v>0.14342542398436248</v>
      </c>
      <c r="M33" s="37">
        <f t="shared" si="12"/>
        <v>1.1072597678303318</v>
      </c>
      <c r="N33" s="37">
        <f t="shared" si="12"/>
        <v>1.1654855430845177</v>
      </c>
      <c r="O33" s="37">
        <f t="shared" si="12"/>
        <v>0.17080563988625025</v>
      </c>
      <c r="P33" s="37">
        <f t="shared" si="12"/>
        <v>0.1536247410629055</v>
      </c>
      <c r="Q33" s="37">
        <f t="shared" si="12"/>
        <v>0.746203186733985</v>
      </c>
      <c r="R33" s="37">
        <f t="shared" si="12"/>
        <v>0.93874249716420677</v>
      </c>
      <c r="S33" s="37">
        <f t="shared" si="12"/>
        <v>0.38415893849942118</v>
      </c>
      <c r="T33" s="37">
        <f t="shared" si="12"/>
        <v>0.38734724828110106</v>
      </c>
      <c r="U33" s="37">
        <f t="shared" si="12"/>
        <v>0.4230651682850432</v>
      </c>
    </row>
    <row r="34" spans="1:21" x14ac:dyDescent="0.2">
      <c r="B34" s="35" t="s">
        <v>792</v>
      </c>
      <c r="C34" s="37">
        <f t="shared" ref="C34:U34" si="13">IFERROR(C15/C$25*100,"--")</f>
        <v>0</v>
      </c>
      <c r="D34" s="37">
        <f t="shared" si="13"/>
        <v>0.24566052694644896</v>
      </c>
      <c r="E34" s="37">
        <f t="shared" si="13"/>
        <v>0.38980199850665154</v>
      </c>
      <c r="F34" s="37">
        <f t="shared" si="13"/>
        <v>1.1215405594286936</v>
      </c>
      <c r="G34" s="37">
        <f t="shared" si="13"/>
        <v>0.63773211284804099</v>
      </c>
      <c r="H34" s="37">
        <f t="shared" si="13"/>
        <v>0.68079779502977111</v>
      </c>
      <c r="I34" s="37">
        <f t="shared" si="13"/>
        <v>0.56716592773956287</v>
      </c>
      <c r="J34" s="37">
        <f t="shared" si="13"/>
        <v>1.1569636475156897</v>
      </c>
      <c r="K34" s="37">
        <f t="shared" si="13"/>
        <v>1.7308318058142067</v>
      </c>
      <c r="L34" s="37">
        <f t="shared" si="13"/>
        <v>0.26339936242690576</v>
      </c>
      <c r="M34" s="37">
        <f t="shared" si="13"/>
        <v>1.3945410418401436</v>
      </c>
      <c r="N34" s="37">
        <f t="shared" si="13"/>
        <v>1.5264540786083121</v>
      </c>
      <c r="O34" s="37" t="str">
        <f t="shared" si="13"/>
        <v>--</v>
      </c>
      <c r="P34" s="37">
        <f t="shared" si="13"/>
        <v>0.22456417588531774</v>
      </c>
      <c r="Q34" s="37">
        <f t="shared" si="13"/>
        <v>0.85209447990109521</v>
      </c>
      <c r="R34" s="37">
        <f t="shared" si="13"/>
        <v>1.2344963722561517</v>
      </c>
      <c r="S34" s="37">
        <f t="shared" si="13"/>
        <v>0.69186384388145761</v>
      </c>
      <c r="T34" s="37">
        <f t="shared" si="13"/>
        <v>0.50179208163494682</v>
      </c>
      <c r="U34" s="37">
        <f t="shared" si="13"/>
        <v>0.6973096995757031</v>
      </c>
    </row>
    <row r="35" spans="1:21" x14ac:dyDescent="0.2">
      <c r="B35" s="35" t="s">
        <v>793</v>
      </c>
      <c r="C35" s="37">
        <f t="shared" ref="C35:U35" si="14">IFERROR(C16/C$25*100,"--")</f>
        <v>0</v>
      </c>
      <c r="D35" s="37">
        <f t="shared" si="14"/>
        <v>0</v>
      </c>
      <c r="E35" s="37">
        <f t="shared" si="14"/>
        <v>3.4040580648480929E-5</v>
      </c>
      <c r="F35" s="37">
        <f t="shared" si="14"/>
        <v>0</v>
      </c>
      <c r="G35" s="37">
        <f t="shared" si="14"/>
        <v>0.18972589665792294</v>
      </c>
      <c r="H35" s="37">
        <f t="shared" si="14"/>
        <v>0.18382220981433833</v>
      </c>
      <c r="I35" s="37">
        <f t="shared" si="14"/>
        <v>0.15798372411361092</v>
      </c>
      <c r="J35" s="37">
        <f t="shared" si="14"/>
        <v>0.40633138640439648</v>
      </c>
      <c r="K35" s="37">
        <f t="shared" si="14"/>
        <v>0.3040753904730647</v>
      </c>
      <c r="L35" s="37">
        <f t="shared" si="14"/>
        <v>2.8076876448294447E-2</v>
      </c>
      <c r="M35" s="37">
        <f t="shared" si="14"/>
        <v>0.22070953281504263</v>
      </c>
      <c r="N35" s="37">
        <f t="shared" si="14"/>
        <v>0.31413682757815864</v>
      </c>
      <c r="O35" s="37" t="str">
        <f t="shared" si="14"/>
        <v>--</v>
      </c>
      <c r="P35" s="37">
        <f t="shared" si="14"/>
        <v>7.0800535847172094E-2</v>
      </c>
      <c r="Q35" s="37">
        <f t="shared" si="14"/>
        <v>0.10589129316711027</v>
      </c>
      <c r="R35" s="37">
        <f t="shared" si="14"/>
        <v>0.25507581286644393</v>
      </c>
      <c r="S35" s="37">
        <f t="shared" si="14"/>
        <v>6.1586849841236045E-2</v>
      </c>
      <c r="T35" s="37">
        <f t="shared" si="14"/>
        <v>7.2145989647167605E-2</v>
      </c>
      <c r="U35" s="37">
        <f t="shared" si="14"/>
        <v>0.1160422123880351</v>
      </c>
    </row>
    <row r="36" spans="1:21" x14ac:dyDescent="0.2">
      <c r="B36" s="35" t="s">
        <v>794</v>
      </c>
      <c r="C36" s="37">
        <f t="shared" ref="C36:U36" si="15">IFERROR(C17/C$25*100,"--")</f>
        <v>0</v>
      </c>
      <c r="D36" s="37">
        <f t="shared" si="15"/>
        <v>0</v>
      </c>
      <c r="E36" s="37">
        <f t="shared" si="15"/>
        <v>0</v>
      </c>
      <c r="F36" s="37">
        <f t="shared" si="15"/>
        <v>0</v>
      </c>
      <c r="G36" s="37">
        <f t="shared" si="15"/>
        <v>0</v>
      </c>
      <c r="H36" s="37">
        <f t="shared" si="15"/>
        <v>0</v>
      </c>
      <c r="I36" s="37">
        <f t="shared" si="15"/>
        <v>0</v>
      </c>
      <c r="J36" s="37">
        <f t="shared" si="15"/>
        <v>0</v>
      </c>
      <c r="K36" s="37">
        <f t="shared" si="15"/>
        <v>0</v>
      </c>
      <c r="L36" s="37">
        <f t="shared" si="15"/>
        <v>0</v>
      </c>
      <c r="M36" s="37">
        <f t="shared" si="15"/>
        <v>0</v>
      </c>
      <c r="N36" s="37">
        <f t="shared" si="15"/>
        <v>0</v>
      </c>
      <c r="O36" s="37" t="str">
        <f t="shared" si="15"/>
        <v>--</v>
      </c>
      <c r="P36" s="37">
        <f t="shared" si="15"/>
        <v>0</v>
      </c>
      <c r="Q36" s="37">
        <f t="shared" si="15"/>
        <v>0</v>
      </c>
      <c r="R36" s="37">
        <f t="shared" si="15"/>
        <v>0</v>
      </c>
      <c r="S36" s="37">
        <f t="shared" si="15"/>
        <v>0</v>
      </c>
      <c r="T36" s="37">
        <f t="shared" si="15"/>
        <v>0</v>
      </c>
      <c r="U36" s="37">
        <f t="shared" si="15"/>
        <v>0</v>
      </c>
    </row>
    <row r="37" spans="1:21" x14ac:dyDescent="0.2">
      <c r="B37" s="35" t="s">
        <v>795</v>
      </c>
      <c r="C37" s="37">
        <f t="shared" ref="C37:U37" si="16">IFERROR(C18/C$25*100,"--")</f>
        <v>0</v>
      </c>
      <c r="D37" s="37">
        <f t="shared" si="16"/>
        <v>0</v>
      </c>
      <c r="E37" s="37">
        <f t="shared" si="16"/>
        <v>0</v>
      </c>
      <c r="F37" s="37">
        <f t="shared" si="16"/>
        <v>0</v>
      </c>
      <c r="G37" s="37">
        <f t="shared" si="16"/>
        <v>0</v>
      </c>
      <c r="H37" s="37">
        <f t="shared" si="16"/>
        <v>0</v>
      </c>
      <c r="I37" s="37">
        <f t="shared" si="16"/>
        <v>0</v>
      </c>
      <c r="J37" s="37">
        <f t="shared" si="16"/>
        <v>0</v>
      </c>
      <c r="K37" s="37">
        <f t="shared" si="16"/>
        <v>0</v>
      </c>
      <c r="L37" s="37">
        <f t="shared" si="16"/>
        <v>0</v>
      </c>
      <c r="M37" s="37">
        <f t="shared" si="16"/>
        <v>0</v>
      </c>
      <c r="N37" s="37">
        <f t="shared" si="16"/>
        <v>0</v>
      </c>
      <c r="O37" s="37" t="str">
        <f t="shared" si="16"/>
        <v>--</v>
      </c>
      <c r="P37" s="37">
        <f t="shared" si="16"/>
        <v>0</v>
      </c>
      <c r="Q37" s="37">
        <f t="shared" si="16"/>
        <v>0</v>
      </c>
      <c r="R37" s="37">
        <f t="shared" si="16"/>
        <v>0</v>
      </c>
      <c r="S37" s="37">
        <f t="shared" si="16"/>
        <v>0</v>
      </c>
      <c r="T37" s="37">
        <f t="shared" si="16"/>
        <v>0</v>
      </c>
      <c r="U37" s="37">
        <f t="shared" si="16"/>
        <v>0</v>
      </c>
    </row>
    <row r="38" spans="1:21" x14ac:dyDescent="0.2">
      <c r="B38" s="35" t="s">
        <v>796</v>
      </c>
      <c r="C38" s="37">
        <f t="shared" ref="C38:U38" si="17">IFERROR(C19/C$25*100,"--")</f>
        <v>0</v>
      </c>
      <c r="D38" s="37">
        <f t="shared" si="17"/>
        <v>0</v>
      </c>
      <c r="E38" s="37">
        <f t="shared" si="17"/>
        <v>0</v>
      </c>
      <c r="F38" s="37">
        <f t="shared" si="17"/>
        <v>0</v>
      </c>
      <c r="G38" s="37">
        <f t="shared" si="17"/>
        <v>0</v>
      </c>
      <c r="H38" s="37">
        <f t="shared" si="17"/>
        <v>0</v>
      </c>
      <c r="I38" s="37">
        <f t="shared" si="17"/>
        <v>0</v>
      </c>
      <c r="J38" s="37">
        <f t="shared" si="17"/>
        <v>0</v>
      </c>
      <c r="K38" s="37">
        <f t="shared" si="17"/>
        <v>0</v>
      </c>
      <c r="L38" s="37">
        <f t="shared" si="17"/>
        <v>0</v>
      </c>
      <c r="M38" s="37">
        <f t="shared" si="17"/>
        <v>0</v>
      </c>
      <c r="N38" s="37">
        <f t="shared" si="17"/>
        <v>0</v>
      </c>
      <c r="O38" s="37" t="str">
        <f t="shared" si="17"/>
        <v>--</v>
      </c>
      <c r="P38" s="37">
        <f t="shared" si="17"/>
        <v>0</v>
      </c>
      <c r="Q38" s="37">
        <f t="shared" si="17"/>
        <v>0</v>
      </c>
      <c r="R38" s="37">
        <f t="shared" si="17"/>
        <v>0</v>
      </c>
      <c r="S38" s="37">
        <f t="shared" si="17"/>
        <v>0</v>
      </c>
      <c r="T38" s="37">
        <f t="shared" si="17"/>
        <v>0</v>
      </c>
      <c r="U38" s="37">
        <f t="shared" si="17"/>
        <v>0</v>
      </c>
    </row>
    <row r="39" spans="1:21" x14ac:dyDescent="0.2">
      <c r="B39" s="35" t="s">
        <v>797</v>
      </c>
      <c r="C39" s="37">
        <f t="shared" ref="C39:U39" si="18">IFERROR(C20/C$25*100,"--")</f>
        <v>0</v>
      </c>
      <c r="D39" s="37">
        <f t="shared" si="18"/>
        <v>0</v>
      </c>
      <c r="E39" s="37">
        <f t="shared" si="18"/>
        <v>0</v>
      </c>
      <c r="F39" s="37">
        <f t="shared" si="18"/>
        <v>0</v>
      </c>
      <c r="G39" s="37">
        <f t="shared" si="18"/>
        <v>0</v>
      </c>
      <c r="H39" s="37">
        <f t="shared" si="18"/>
        <v>0</v>
      </c>
      <c r="I39" s="37">
        <f t="shared" si="18"/>
        <v>0</v>
      </c>
      <c r="J39" s="37">
        <f t="shared" si="18"/>
        <v>0</v>
      </c>
      <c r="K39" s="37">
        <f t="shared" si="18"/>
        <v>0</v>
      </c>
      <c r="L39" s="37">
        <f t="shared" si="18"/>
        <v>0</v>
      </c>
      <c r="M39" s="37">
        <f t="shared" si="18"/>
        <v>0</v>
      </c>
      <c r="N39" s="37">
        <f t="shared" si="18"/>
        <v>0</v>
      </c>
      <c r="O39" s="37" t="str">
        <f t="shared" si="18"/>
        <v>--</v>
      </c>
      <c r="P39" s="37">
        <f t="shared" si="18"/>
        <v>0</v>
      </c>
      <c r="Q39" s="37">
        <f t="shared" si="18"/>
        <v>0</v>
      </c>
      <c r="R39" s="37">
        <f t="shared" si="18"/>
        <v>0</v>
      </c>
      <c r="S39" s="37">
        <f t="shared" si="18"/>
        <v>0</v>
      </c>
      <c r="T39" s="37">
        <f t="shared" si="18"/>
        <v>0</v>
      </c>
      <c r="U39" s="37">
        <f t="shared" si="18"/>
        <v>0</v>
      </c>
    </row>
    <row r="40" spans="1:21" x14ac:dyDescent="0.2">
      <c r="B40" s="35" t="s">
        <v>798</v>
      </c>
      <c r="C40" s="37">
        <f t="shared" ref="C40:U40" si="19">IFERROR(C21/C$25*100,"--")</f>
        <v>0</v>
      </c>
      <c r="D40" s="37">
        <f t="shared" si="19"/>
        <v>0</v>
      </c>
      <c r="E40" s="37">
        <f t="shared" si="19"/>
        <v>0</v>
      </c>
      <c r="F40" s="37">
        <f t="shared" si="19"/>
        <v>0</v>
      </c>
      <c r="G40" s="37">
        <f t="shared" si="19"/>
        <v>0</v>
      </c>
      <c r="H40" s="37">
        <f t="shared" si="19"/>
        <v>0</v>
      </c>
      <c r="I40" s="37">
        <f t="shared" si="19"/>
        <v>0</v>
      </c>
      <c r="J40" s="37">
        <f t="shared" si="19"/>
        <v>0</v>
      </c>
      <c r="K40" s="37">
        <f t="shared" si="19"/>
        <v>0</v>
      </c>
      <c r="L40" s="37">
        <f t="shared" si="19"/>
        <v>0</v>
      </c>
      <c r="M40" s="37">
        <f t="shared" si="19"/>
        <v>0</v>
      </c>
      <c r="N40" s="37">
        <f t="shared" si="19"/>
        <v>0</v>
      </c>
      <c r="O40" s="37" t="str">
        <f t="shared" si="19"/>
        <v>--</v>
      </c>
      <c r="P40" s="37">
        <f t="shared" si="19"/>
        <v>0</v>
      </c>
      <c r="Q40" s="37">
        <f t="shared" si="19"/>
        <v>0</v>
      </c>
      <c r="R40" s="37">
        <f t="shared" si="19"/>
        <v>0</v>
      </c>
      <c r="S40" s="37">
        <f t="shared" si="19"/>
        <v>0</v>
      </c>
      <c r="T40" s="37">
        <f t="shared" si="19"/>
        <v>0</v>
      </c>
      <c r="U40" s="37">
        <f t="shared" si="19"/>
        <v>0</v>
      </c>
    </row>
    <row r="41" spans="1:21" x14ac:dyDescent="0.2">
      <c r="B41" s="35" t="s">
        <v>799</v>
      </c>
      <c r="C41" s="37">
        <f t="shared" ref="C41:U41" si="20">IFERROR(C22/C$25*100,"--")</f>
        <v>0</v>
      </c>
      <c r="D41" s="37">
        <f t="shared" si="20"/>
        <v>0</v>
      </c>
      <c r="E41" s="37">
        <f t="shared" si="20"/>
        <v>3.4040580648480929E-5</v>
      </c>
      <c r="F41" s="37">
        <f t="shared" si="20"/>
        <v>0</v>
      </c>
      <c r="G41" s="37">
        <f t="shared" si="20"/>
        <v>0.18972589665792294</v>
      </c>
      <c r="H41" s="37">
        <f t="shared" si="20"/>
        <v>0.18382220981433833</v>
      </c>
      <c r="I41" s="37">
        <f t="shared" si="20"/>
        <v>0.15798372411361092</v>
      </c>
      <c r="J41" s="37">
        <f t="shared" si="20"/>
        <v>0.40633138640439648</v>
      </c>
      <c r="K41" s="37">
        <f t="shared" si="20"/>
        <v>0.3040753904730647</v>
      </c>
      <c r="L41" s="37">
        <f t="shared" si="20"/>
        <v>2.8076876448294447E-2</v>
      </c>
      <c r="M41" s="37">
        <f t="shared" si="20"/>
        <v>0.22070953281504263</v>
      </c>
      <c r="N41" s="37">
        <f t="shared" si="20"/>
        <v>0.31413682757815864</v>
      </c>
      <c r="O41" s="37" t="str">
        <f t="shared" si="20"/>
        <v>--</v>
      </c>
      <c r="P41" s="37">
        <f t="shared" si="20"/>
        <v>7.0800535847172094E-2</v>
      </c>
      <c r="Q41" s="37">
        <f t="shared" si="20"/>
        <v>0.10589129316711027</v>
      </c>
      <c r="R41" s="37">
        <f t="shared" si="20"/>
        <v>0.25507581286644393</v>
      </c>
      <c r="S41" s="37">
        <f t="shared" si="20"/>
        <v>6.1586849841236045E-2</v>
      </c>
      <c r="T41" s="37">
        <f t="shared" si="20"/>
        <v>7.2145989647167605E-2</v>
      </c>
      <c r="U41" s="37">
        <f t="shared" si="20"/>
        <v>0.1160422123880351</v>
      </c>
    </row>
    <row r="42" spans="1:21" x14ac:dyDescent="0.2">
      <c r="B42" s="35" t="s">
        <v>79</v>
      </c>
      <c r="C42" s="37">
        <f t="shared" ref="C42:U42" si="21">IFERROR(C23/C$25*100,"--")</f>
        <v>45.691959507113936</v>
      </c>
      <c r="D42" s="37">
        <f t="shared" si="21"/>
        <v>79.707156004637312</v>
      </c>
      <c r="E42" s="37">
        <f t="shared" si="21"/>
        <v>81.012196145518146</v>
      </c>
      <c r="F42" s="37">
        <f t="shared" si="21"/>
        <v>65.912846632701104</v>
      </c>
      <c r="G42" s="37">
        <f t="shared" si="21"/>
        <v>71.929959386123613</v>
      </c>
      <c r="H42" s="37">
        <f t="shared" si="21"/>
        <v>72.340243734418593</v>
      </c>
      <c r="I42" s="37">
        <f t="shared" si="21"/>
        <v>66.447228726596762</v>
      </c>
      <c r="J42" s="37">
        <f t="shared" si="21"/>
        <v>69.856032132630858</v>
      </c>
      <c r="K42" s="37">
        <f t="shared" si="21"/>
        <v>74.069200491406264</v>
      </c>
      <c r="L42" s="37">
        <f t="shared" si="21"/>
        <v>29.071678820804081</v>
      </c>
      <c r="M42" s="37">
        <f t="shared" si="21"/>
        <v>60.466625859939292</v>
      </c>
      <c r="N42" s="37">
        <f t="shared" si="21"/>
        <v>60.672332303203426</v>
      </c>
      <c r="O42" s="37">
        <f t="shared" si="21"/>
        <v>62.047529240231668</v>
      </c>
      <c r="P42" s="37">
        <f t="shared" si="21"/>
        <v>65.868825949004943</v>
      </c>
      <c r="Q42" s="37">
        <f t="shared" si="21"/>
        <v>67.125000117975034</v>
      </c>
      <c r="R42" s="37">
        <f t="shared" si="21"/>
        <v>74.830252247546099</v>
      </c>
      <c r="S42" s="37">
        <f t="shared" si="21"/>
        <v>71.167376813818947</v>
      </c>
      <c r="T42" s="37">
        <f t="shared" si="21"/>
        <v>60.566865076726593</v>
      </c>
      <c r="U42" s="37">
        <f t="shared" si="21"/>
        <v>59.763590706377478</v>
      </c>
    </row>
    <row r="43" spans="1:21" x14ac:dyDescent="0.2">
      <c r="B43" s="35" t="s">
        <v>80</v>
      </c>
      <c r="C43" s="37">
        <f t="shared" ref="C43:U43" si="22">IFERROR(C24/C$25*100,"--")</f>
        <v>54.308040492886057</v>
      </c>
      <c r="D43" s="37">
        <f t="shared" si="22"/>
        <v>20.292843995362681</v>
      </c>
      <c r="E43" s="37">
        <f t="shared" si="22"/>
        <v>18.987803854481854</v>
      </c>
      <c r="F43" s="37">
        <f t="shared" si="22"/>
        <v>34.087153367298903</v>
      </c>
      <c r="G43" s="37">
        <f t="shared" si="22"/>
        <v>28.070040613876383</v>
      </c>
      <c r="H43" s="37">
        <f t="shared" si="22"/>
        <v>27.659756265581407</v>
      </c>
      <c r="I43" s="37">
        <f t="shared" si="22"/>
        <v>33.552771273403238</v>
      </c>
      <c r="J43" s="37">
        <f t="shared" si="22"/>
        <v>30.143967867369138</v>
      </c>
      <c r="K43" s="37">
        <f t="shared" si="22"/>
        <v>25.930799508593736</v>
      </c>
      <c r="L43" s="37">
        <f t="shared" si="22"/>
        <v>70.928321179195919</v>
      </c>
      <c r="M43" s="37">
        <f t="shared" si="22"/>
        <v>39.533374140060708</v>
      </c>
      <c r="N43" s="37">
        <f t="shared" si="22"/>
        <v>39.327667696796567</v>
      </c>
      <c r="O43" s="37">
        <f t="shared" si="22"/>
        <v>37.952470759768332</v>
      </c>
      <c r="P43" s="37">
        <f t="shared" si="22"/>
        <v>34.131174050995057</v>
      </c>
      <c r="Q43" s="37">
        <f t="shared" si="22"/>
        <v>32.874999882024966</v>
      </c>
      <c r="R43" s="37">
        <f t="shared" si="22"/>
        <v>25.169747752453901</v>
      </c>
      <c r="S43" s="37">
        <f t="shared" si="22"/>
        <v>28.832623186181049</v>
      </c>
      <c r="T43" s="37">
        <f t="shared" si="22"/>
        <v>39.433134923273407</v>
      </c>
      <c r="U43" s="37">
        <f t="shared" si="22"/>
        <v>40.236409293622529</v>
      </c>
    </row>
    <row r="44" spans="1:21" x14ac:dyDescent="0.2">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34</v>
      </c>
      <c r="C47" s="38" t="s">
        <v>28</v>
      </c>
      <c r="D47" s="39">
        <f>IFERROR(IF(C9=0,"--",(D9/C9)*100-100),"--")</f>
        <v>367.56162005602926</v>
      </c>
      <c r="E47" s="39">
        <f>IFERROR(IF(D9=0,"--",(E9/D9)*100-100),"--")</f>
        <v>307.26035140404224</v>
      </c>
      <c r="F47" s="39">
        <f t="shared" ref="F47:O47" si="24">IFERROR(IF(E9=0,"--",(F9/E9)*100-100),"--")</f>
        <v>-86.132764597819573</v>
      </c>
      <c r="G47" s="39">
        <f t="shared" si="24"/>
        <v>-16.616443710402137</v>
      </c>
      <c r="H47" s="39">
        <f t="shared" si="24"/>
        <v>0.4008373962969074</v>
      </c>
      <c r="I47" s="39">
        <f t="shared" si="24"/>
        <v>4.2398539000042064</v>
      </c>
      <c r="J47" s="39">
        <f t="shared" si="24"/>
        <v>26.638267815438482</v>
      </c>
      <c r="K47" s="39">
        <f t="shared" si="24"/>
        <v>35.642339093909669</v>
      </c>
      <c r="L47" s="39">
        <f t="shared" si="24"/>
        <v>307.0087010609484</v>
      </c>
      <c r="M47" s="39">
        <f t="shared" si="24"/>
        <v>-35.444321982493534</v>
      </c>
      <c r="N47" s="39">
        <f t="shared" si="24"/>
        <v>-23.081875693219288</v>
      </c>
      <c r="O47" s="39">
        <f t="shared" si="24"/>
        <v>101.80511149339685</v>
      </c>
      <c r="P47" s="39">
        <f>IF(N9=0,"--",(P9/N9)*100-100)</f>
        <v>101.68903930688242</v>
      </c>
      <c r="Q47" s="39">
        <f t="shared" ref="Q47:T51" si="25">IF(P9=0,"--",(Q9/P9)*100-100)</f>
        <v>-18.930530111762707</v>
      </c>
      <c r="R47" s="39">
        <f t="shared" si="25"/>
        <v>-31.257958265661472</v>
      </c>
      <c r="S47" s="39">
        <f t="shared" si="25"/>
        <v>33.295459959126219</v>
      </c>
      <c r="T47" s="39">
        <f t="shared" si="25"/>
        <v>0.61736146069522135</v>
      </c>
      <c r="U47" s="39">
        <f>IFERROR(POWER(T9/C9,1/21)*100-100,"--")</f>
        <v>12.587945942957916</v>
      </c>
    </row>
    <row r="48" spans="1:21" x14ac:dyDescent="0.2">
      <c r="B48" s="1" t="s">
        <v>29</v>
      </c>
      <c r="C48" s="38" t="s">
        <v>28</v>
      </c>
      <c r="D48" s="39">
        <f t="shared" ref="D48" si="26">IFERROR(IF(C10=0,"--",(D10/C10)*100-100),"--")</f>
        <v>2885.3271535039457</v>
      </c>
      <c r="E48" s="39">
        <f t="shared" ref="E48:O48" si="27">IFERROR(IF(D10=0,"--",(E10/D10)*100-100),"--")</f>
        <v>43.693175908944625</v>
      </c>
      <c r="F48" s="39">
        <f t="shared" si="27"/>
        <v>-52.878075989144236</v>
      </c>
      <c r="G48" s="39">
        <f t="shared" si="27"/>
        <v>-15.909752244110393</v>
      </c>
      <c r="H48" s="39">
        <f t="shared" si="27"/>
        <v>-25.242412783235608</v>
      </c>
      <c r="I48" s="39">
        <f t="shared" si="27"/>
        <v>23.327594222079554</v>
      </c>
      <c r="J48" s="39">
        <f t="shared" si="27"/>
        <v>20.511972817863409</v>
      </c>
      <c r="K48" s="39">
        <f t="shared" si="27"/>
        <v>7.6095280516440056</v>
      </c>
      <c r="L48" s="39">
        <f t="shared" si="27"/>
        <v>131.88908940513326</v>
      </c>
      <c r="M48" s="39">
        <f t="shared" si="27"/>
        <v>9.3509543848141021</v>
      </c>
      <c r="N48" s="39">
        <f t="shared" si="27"/>
        <v>12.882126209599292</v>
      </c>
      <c r="O48" s="39">
        <f t="shared" si="27"/>
        <v>8.6184095406432988</v>
      </c>
      <c r="P48" s="39">
        <f>IF(N10=0,"--",(P10/N10)*100-100)</f>
        <v>8.6917173991803338</v>
      </c>
      <c r="Q48" s="39">
        <f t="shared" si="25"/>
        <v>-36.19811399276697</v>
      </c>
      <c r="R48" s="39">
        <f t="shared" si="25"/>
        <v>-2.4206814896964062</v>
      </c>
      <c r="S48" s="39">
        <f t="shared" si="25"/>
        <v>-1.1130907180444893</v>
      </c>
      <c r="T48" s="39">
        <f t="shared" si="25"/>
        <v>4.3126518116258836</v>
      </c>
      <c r="U48" s="39">
        <f t="shared" ref="U48:U63" si="28">IFERROR(POWER(T10/C10,1/21)*100-100,"--")</f>
        <v>19.288691788204233</v>
      </c>
    </row>
    <row r="49" spans="1:21" x14ac:dyDescent="0.2">
      <c r="B49" s="1" t="s">
        <v>30</v>
      </c>
      <c r="C49" s="38" t="s">
        <v>28</v>
      </c>
      <c r="D49" s="39" t="str">
        <f t="shared" ref="D49" si="29">IFERROR(IF(C11=0,"--",(D11/C11)*100-100),"--")</f>
        <v>--</v>
      </c>
      <c r="E49" s="39">
        <f t="shared" ref="E49:O49" si="30">IFERROR(IF(D11=0,"--",(E11/D11)*100-100),"--")</f>
        <v>8.4928066724248907</v>
      </c>
      <c r="F49" s="39">
        <f t="shared" si="30"/>
        <v>-55.413680343081765</v>
      </c>
      <c r="G49" s="39">
        <f t="shared" si="30"/>
        <v>122.46716756967652</v>
      </c>
      <c r="H49" s="39">
        <f t="shared" si="30"/>
        <v>101.92289605456972</v>
      </c>
      <c r="I49" s="39">
        <f t="shared" si="30"/>
        <v>-100</v>
      </c>
      <c r="J49" s="39" t="str">
        <f t="shared" si="30"/>
        <v>--</v>
      </c>
      <c r="K49" s="39">
        <f t="shared" si="30"/>
        <v>149.12722557772335</v>
      </c>
      <c r="L49" s="39">
        <f t="shared" si="30"/>
        <v>21.281750627987023</v>
      </c>
      <c r="M49" s="39">
        <f t="shared" si="30"/>
        <v>167.60779250634926</v>
      </c>
      <c r="N49" s="39">
        <f t="shared" si="30"/>
        <v>29.241999295720149</v>
      </c>
      <c r="O49" s="39">
        <f t="shared" si="30"/>
        <v>-100</v>
      </c>
      <c r="P49" s="39">
        <f>IF(N11=0,"--",(P11/N11)*100-100)</f>
        <v>53.00726927361049</v>
      </c>
      <c r="Q49" s="39">
        <f t="shared" si="25"/>
        <v>67.771012913947828</v>
      </c>
      <c r="R49" s="39">
        <f t="shared" si="25"/>
        <v>12.583765091790838</v>
      </c>
      <c r="S49" s="39">
        <f t="shared" si="25"/>
        <v>-8.0837868703473532</v>
      </c>
      <c r="T49" s="39">
        <f t="shared" si="25"/>
        <v>-8.683037359526395</v>
      </c>
      <c r="U49" s="39" t="str">
        <f t="shared" si="28"/>
        <v>--</v>
      </c>
    </row>
    <row r="50" spans="1:21" x14ac:dyDescent="0.2">
      <c r="B50" s="1" t="s">
        <v>41</v>
      </c>
      <c r="C50" s="38" t="s">
        <v>28</v>
      </c>
      <c r="D50" s="39">
        <f t="shared" ref="D50" si="31">IFERROR(IF(C12=0,"--",(D12/C12)*100-100),"--")</f>
        <v>160.61915053497222</v>
      </c>
      <c r="E50" s="39">
        <f t="shared" ref="E50:O50" si="32">IFERROR(IF(D12=0,"--",(E12/D12)*100-100),"--")</f>
        <v>544.30008355786265</v>
      </c>
      <c r="F50" s="39">
        <f t="shared" si="32"/>
        <v>-96.468493393007833</v>
      </c>
      <c r="G50" s="39">
        <f t="shared" si="32"/>
        <v>20.652717581247003</v>
      </c>
      <c r="H50" s="39">
        <f t="shared" si="32"/>
        <v>-26.40509367869376</v>
      </c>
      <c r="I50" s="39">
        <f t="shared" si="32"/>
        <v>240.80439418249273</v>
      </c>
      <c r="J50" s="39">
        <f t="shared" si="32"/>
        <v>46.497234080662906</v>
      </c>
      <c r="K50" s="39">
        <f t="shared" si="32"/>
        <v>117.03069585509124</v>
      </c>
      <c r="L50" s="39">
        <f t="shared" si="32"/>
        <v>126.05630624384509</v>
      </c>
      <c r="M50" s="39">
        <f t="shared" si="32"/>
        <v>-32.902667418467757</v>
      </c>
      <c r="N50" s="39">
        <f t="shared" si="32"/>
        <v>61.508481272509954</v>
      </c>
      <c r="O50" s="39">
        <f t="shared" si="32"/>
        <v>-15.907958629711985</v>
      </c>
      <c r="P50" s="39">
        <f>IF(N12=0,"--",(P12/N12)*100-100)</f>
        <v>-15.907958629711985</v>
      </c>
      <c r="Q50" s="39">
        <f t="shared" si="25"/>
        <v>-20.514439651315314</v>
      </c>
      <c r="R50" s="39">
        <f t="shared" si="25"/>
        <v>-21.019374844994459</v>
      </c>
      <c r="S50" s="39">
        <f t="shared" si="25"/>
        <v>53.219849376705838</v>
      </c>
      <c r="T50" s="39">
        <f t="shared" si="25"/>
        <v>83.6571694154309</v>
      </c>
      <c r="U50" s="39">
        <f t="shared" si="28"/>
        <v>15.53897870059069</v>
      </c>
    </row>
    <row r="51" spans="1:21" x14ac:dyDescent="0.2">
      <c r="B51" s="1" t="s">
        <v>36</v>
      </c>
      <c r="C51" s="38" t="s">
        <v>28</v>
      </c>
      <c r="D51" s="39">
        <f t="shared" ref="D51" si="33">IFERROR(IF(C13=0,"--",(D13/C13)*100-100),"--")</f>
        <v>-3.5770586663285968</v>
      </c>
      <c r="E51" s="39">
        <f t="shared" ref="E51:O51" si="34">IFERROR(IF(D13=0,"--",(E13/D13)*100-100),"--")</f>
        <v>63.018552703989371</v>
      </c>
      <c r="F51" s="39">
        <f t="shared" si="34"/>
        <v>-33.728623878329401</v>
      </c>
      <c r="G51" s="39">
        <f t="shared" si="34"/>
        <v>-75.780409021479528</v>
      </c>
      <c r="H51" s="39">
        <f t="shared" si="34"/>
        <v>26.693314062071181</v>
      </c>
      <c r="I51" s="39">
        <f t="shared" si="34"/>
        <v>61.143977144837692</v>
      </c>
      <c r="J51" s="39">
        <f t="shared" si="34"/>
        <v>-23.559370226477526</v>
      </c>
      <c r="K51" s="39">
        <f t="shared" si="34"/>
        <v>68.783754817041853</v>
      </c>
      <c r="L51" s="39">
        <f t="shared" si="34"/>
        <v>216.61702037843355</v>
      </c>
      <c r="M51" s="39">
        <f t="shared" si="34"/>
        <v>-49.738705309872898</v>
      </c>
      <c r="N51" s="39">
        <f t="shared" si="34"/>
        <v>27.550447803754281</v>
      </c>
      <c r="O51" s="39">
        <f t="shared" si="34"/>
        <v>65.060299228760101</v>
      </c>
      <c r="P51" s="39">
        <f>IF(N13=0,"--",(P13/N13)*100-100)</f>
        <v>65.0561751083861</v>
      </c>
      <c r="Q51" s="39">
        <f t="shared" si="25"/>
        <v>1.7510238356225614</v>
      </c>
      <c r="R51" s="39">
        <f t="shared" si="25"/>
        <v>-33.518261318926662</v>
      </c>
      <c r="S51" s="39">
        <f t="shared" si="25"/>
        <v>29.860128890732142</v>
      </c>
      <c r="T51" s="39">
        <f t="shared" si="25"/>
        <v>-1.879370799617746</v>
      </c>
      <c r="U51" s="39">
        <f t="shared" si="28"/>
        <v>3.1526918659660339</v>
      </c>
    </row>
    <row r="52" spans="1:21" x14ac:dyDescent="0.2">
      <c r="B52" s="1" t="s">
        <v>44</v>
      </c>
      <c r="C52" s="38" t="s">
        <v>28</v>
      </c>
      <c r="D52" s="39" t="str">
        <f t="shared" ref="D52" si="35">IFERROR(IF(C14=0,"--",(D14/C14)*100-100),"--")</f>
        <v>--</v>
      </c>
      <c r="E52" s="39">
        <f t="shared" ref="E52:O52" si="36">IFERROR(IF(D14=0,"--",(E14/D14)*100-100),"--")</f>
        <v>-36.540960020926882</v>
      </c>
      <c r="F52" s="39">
        <f t="shared" si="36"/>
        <v>437.91118195058948</v>
      </c>
      <c r="G52" s="39">
        <f t="shared" si="36"/>
        <v>-46.28066240762643</v>
      </c>
      <c r="H52" s="39">
        <f t="shared" si="36"/>
        <v>51.183779439945596</v>
      </c>
      <c r="I52" s="39">
        <f t="shared" si="36"/>
        <v>18.120657606285448</v>
      </c>
      <c r="J52" s="39">
        <f t="shared" si="36"/>
        <v>53.765903172380007</v>
      </c>
      <c r="K52" s="39">
        <f t="shared" si="36"/>
        <v>222.66491651572187</v>
      </c>
      <c r="L52" s="39">
        <f t="shared" si="36"/>
        <v>72.812409770590563</v>
      </c>
      <c r="M52" s="39">
        <f t="shared" si="36"/>
        <v>202.89457469882211</v>
      </c>
      <c r="N52" s="39">
        <f t="shared" si="36"/>
        <v>5.8530065481574525</v>
      </c>
      <c r="O52" s="39">
        <f t="shared" si="36"/>
        <v>-81.959423634205592</v>
      </c>
      <c r="P52" s="39">
        <f t="shared" ref="P52:P60" si="37">IF(N14=0,"--",(P14/N14)*100-100)</f>
        <v>-81.959423634205592</v>
      </c>
      <c r="Q52" s="39">
        <f t="shared" ref="Q52:Q60" si="38">IF(P14=0,"--",(Q14/P14)*100-100)</f>
        <v>340.62605031639697</v>
      </c>
      <c r="R52" s="39">
        <f t="shared" ref="R52:R60" si="39">IF(Q14=0,"--",(R14/Q14)*100-100)</f>
        <v>-2.7359473412933966</v>
      </c>
      <c r="S52" s="39">
        <f t="shared" ref="S52:S60" si="40">IF(R14=0,"--",(S14/R14)*100-100)</f>
        <v>-52.071564551263322</v>
      </c>
      <c r="T52" s="39">
        <f t="shared" ref="T52:T60" si="41">IF(S14=0,"--",(T14/S14)*100-100)</f>
        <v>21.620845945140601</v>
      </c>
      <c r="U52" s="39" t="str">
        <f t="shared" si="28"/>
        <v>--</v>
      </c>
    </row>
    <row r="53" spans="1:21" x14ac:dyDescent="0.2">
      <c r="B53" s="35" t="s">
        <v>792</v>
      </c>
      <c r="C53" s="38" t="s">
        <v>28</v>
      </c>
      <c r="D53" s="39" t="str">
        <f t="shared" ref="D53" si="42">IFERROR(IF(C15=0,"--",(D15/C15)*100-100),"--")</f>
        <v>--</v>
      </c>
      <c r="E53" s="39">
        <f t="shared" ref="E53:O53" si="43">IFERROR(IF(D15=0,"--",(E15/D15)*100-100),"--")</f>
        <v>351.59238983083333</v>
      </c>
      <c r="F53" s="39">
        <f t="shared" si="43"/>
        <v>-20.653285286829615</v>
      </c>
      <c r="G53" s="39">
        <f t="shared" si="43"/>
        <v>-61.168501231280487</v>
      </c>
      <c r="H53" s="39">
        <f t="shared" si="43"/>
        <v>-3.1226073623858213</v>
      </c>
      <c r="I53" s="39">
        <f t="shared" si="43"/>
        <v>5.7598069093302655</v>
      </c>
      <c r="J53" s="39">
        <f t="shared" si="43"/>
        <v>144.9169538606946</v>
      </c>
      <c r="K53" s="39">
        <f t="shared" si="43"/>
        <v>95.102770751220618</v>
      </c>
      <c r="L53" s="39">
        <f t="shared" si="43"/>
        <v>18.869275480478919</v>
      </c>
      <c r="M53" s="39">
        <f t="shared" si="43"/>
        <v>107.72305329022777</v>
      </c>
      <c r="N53" s="39">
        <f t="shared" si="43"/>
        <v>10.077427243546168</v>
      </c>
      <c r="O53" s="39" t="str">
        <f t="shared" si="43"/>
        <v>--</v>
      </c>
      <c r="P53" s="39">
        <f t="shared" si="37"/>
        <v>-79.864942817756372</v>
      </c>
      <c r="Q53" s="39">
        <f t="shared" si="38"/>
        <v>244.20843620688765</v>
      </c>
      <c r="R53" s="39">
        <f t="shared" si="39"/>
        <v>12.012127948275037</v>
      </c>
      <c r="S53" s="39">
        <f t="shared" si="40"/>
        <v>-34.361355183394153</v>
      </c>
      <c r="T53" s="39">
        <f t="shared" si="41"/>
        <v>-12.517405241034822</v>
      </c>
      <c r="U53" s="39" t="str">
        <f t="shared" si="28"/>
        <v>--</v>
      </c>
    </row>
    <row r="54" spans="1:21" x14ac:dyDescent="0.2">
      <c r="B54" s="35" t="s">
        <v>793</v>
      </c>
      <c r="C54" s="38" t="s">
        <v>28</v>
      </c>
      <c r="D54" s="39" t="str">
        <f t="shared" ref="D54" si="44">IFERROR(IF(C16=0,"--",(D16/C16)*100-100),"--")</f>
        <v>--</v>
      </c>
      <c r="E54" s="39" t="str">
        <f t="shared" ref="E54:O54" si="45">IFERROR(IF(D16=0,"--",(E16/D16)*100-100),"--")</f>
        <v>--</v>
      </c>
      <c r="F54" s="39">
        <f t="shared" si="45"/>
        <v>-100</v>
      </c>
      <c r="G54" s="39" t="str">
        <f t="shared" si="45"/>
        <v>--</v>
      </c>
      <c r="H54" s="39">
        <f t="shared" si="45"/>
        <v>-12.074680286600824</v>
      </c>
      <c r="I54" s="39">
        <f t="shared" si="45"/>
        <v>9.1045899172309959</v>
      </c>
      <c r="J54" s="39">
        <f t="shared" si="45"/>
        <v>208.8</v>
      </c>
      <c r="K54" s="39">
        <f t="shared" si="45"/>
        <v>-2.4046364123637574</v>
      </c>
      <c r="L54" s="39">
        <f t="shared" si="45"/>
        <v>-27.876419073074402</v>
      </c>
      <c r="M54" s="39">
        <f t="shared" si="45"/>
        <v>208.41849766003014</v>
      </c>
      <c r="N54" s="39">
        <f t="shared" si="45"/>
        <v>43.134257420853487</v>
      </c>
      <c r="O54" s="39" t="str">
        <f t="shared" si="45"/>
        <v>--</v>
      </c>
      <c r="P54" s="39">
        <f t="shared" si="37"/>
        <v>-69.152936576614906</v>
      </c>
      <c r="Q54" s="39">
        <f t="shared" si="38"/>
        <v>35.674409934993804</v>
      </c>
      <c r="R54" s="39">
        <f t="shared" si="39"/>
        <v>86.239590864518561</v>
      </c>
      <c r="S54" s="39">
        <f t="shared" si="40"/>
        <v>-71.722077502939214</v>
      </c>
      <c r="T54" s="39">
        <f t="shared" si="41"/>
        <v>41.300172499812504</v>
      </c>
      <c r="U54" s="39" t="str">
        <f t="shared" si="28"/>
        <v>--</v>
      </c>
    </row>
    <row r="55" spans="1:21" x14ac:dyDescent="0.2">
      <c r="B55" s="35" t="s">
        <v>794</v>
      </c>
      <c r="C55" s="38" t="s">
        <v>28</v>
      </c>
      <c r="D55" s="39" t="str">
        <f t="shared" ref="D55" si="46">IFERROR(IF(C17=0,"--",(D17/C17)*100-100),"--")</f>
        <v>--</v>
      </c>
      <c r="E55" s="39" t="str">
        <f t="shared" ref="E55:O55" si="47">IFERROR(IF(D17=0,"--",(E17/D17)*100-100),"--")</f>
        <v>--</v>
      </c>
      <c r="F55" s="39" t="str">
        <f t="shared" si="47"/>
        <v>--</v>
      </c>
      <c r="G55" s="39" t="str">
        <f t="shared" si="47"/>
        <v>--</v>
      </c>
      <c r="H55" s="39" t="str">
        <f t="shared" si="47"/>
        <v>--</v>
      </c>
      <c r="I55" s="39" t="str">
        <f t="shared" si="47"/>
        <v>--</v>
      </c>
      <c r="J55" s="39" t="str">
        <f t="shared" si="47"/>
        <v>--</v>
      </c>
      <c r="K55" s="39" t="str">
        <f t="shared" si="47"/>
        <v>--</v>
      </c>
      <c r="L55" s="39" t="str">
        <f t="shared" si="47"/>
        <v>--</v>
      </c>
      <c r="M55" s="39" t="str">
        <f t="shared" si="47"/>
        <v>--</v>
      </c>
      <c r="N55" s="39" t="str">
        <f t="shared" si="47"/>
        <v>--</v>
      </c>
      <c r="O55" s="39" t="str">
        <f t="shared" si="47"/>
        <v>--</v>
      </c>
      <c r="P55" s="39" t="str">
        <f t="shared" si="37"/>
        <v>--</v>
      </c>
      <c r="Q55" s="39" t="str">
        <f t="shared" si="38"/>
        <v>--</v>
      </c>
      <c r="R55" s="39" t="str">
        <f t="shared" si="39"/>
        <v>--</v>
      </c>
      <c r="S55" s="39" t="str">
        <f t="shared" si="40"/>
        <v>--</v>
      </c>
      <c r="T55" s="39" t="str">
        <f t="shared" si="41"/>
        <v>--</v>
      </c>
      <c r="U55" s="39" t="str">
        <f t="shared" si="28"/>
        <v>--</v>
      </c>
    </row>
    <row r="56" spans="1:21" x14ac:dyDescent="0.2">
      <c r="B56" s="35" t="s">
        <v>795</v>
      </c>
      <c r="C56" s="38" t="s">
        <v>28</v>
      </c>
      <c r="D56" s="39" t="str">
        <f t="shared" ref="D56" si="48">IFERROR(IF(C18=0,"--",(D18/C18)*100-100),"--")</f>
        <v>--</v>
      </c>
      <c r="E56" s="39" t="str">
        <f t="shared" ref="E56:O56" si="49">IFERROR(IF(D18=0,"--",(E18/D18)*100-100),"--")</f>
        <v>--</v>
      </c>
      <c r="F56" s="39" t="str">
        <f t="shared" si="49"/>
        <v>--</v>
      </c>
      <c r="G56" s="39" t="str">
        <f t="shared" si="49"/>
        <v>--</v>
      </c>
      <c r="H56" s="39" t="str">
        <f t="shared" si="49"/>
        <v>--</v>
      </c>
      <c r="I56" s="39" t="str">
        <f t="shared" si="49"/>
        <v>--</v>
      </c>
      <c r="J56" s="39" t="str">
        <f t="shared" si="49"/>
        <v>--</v>
      </c>
      <c r="K56" s="39" t="str">
        <f t="shared" si="49"/>
        <v>--</v>
      </c>
      <c r="L56" s="39" t="str">
        <f t="shared" si="49"/>
        <v>--</v>
      </c>
      <c r="M56" s="39" t="str">
        <f t="shared" si="49"/>
        <v>--</v>
      </c>
      <c r="N56" s="39" t="str">
        <f t="shared" si="49"/>
        <v>--</v>
      </c>
      <c r="O56" s="39" t="str">
        <f t="shared" si="49"/>
        <v>--</v>
      </c>
      <c r="P56" s="39" t="str">
        <f t="shared" si="37"/>
        <v>--</v>
      </c>
      <c r="Q56" s="39" t="str">
        <f t="shared" si="38"/>
        <v>--</v>
      </c>
      <c r="R56" s="39" t="str">
        <f t="shared" si="39"/>
        <v>--</v>
      </c>
      <c r="S56" s="39" t="str">
        <f t="shared" si="40"/>
        <v>--</v>
      </c>
      <c r="T56" s="39" t="str">
        <f t="shared" si="41"/>
        <v>--</v>
      </c>
      <c r="U56" s="39" t="str">
        <f t="shared" si="28"/>
        <v>--</v>
      </c>
    </row>
    <row r="57" spans="1:21" x14ac:dyDescent="0.2">
      <c r="B57" s="35" t="s">
        <v>796</v>
      </c>
      <c r="C57" s="38" t="s">
        <v>28</v>
      </c>
      <c r="D57" s="39" t="str">
        <f t="shared" ref="D57" si="50">IFERROR(IF(C19=0,"--",(D19/C19)*100-100),"--")</f>
        <v>--</v>
      </c>
      <c r="E57" s="39" t="str">
        <f t="shared" ref="E57:O57" si="51">IFERROR(IF(D19=0,"--",(E19/D19)*100-100),"--")</f>
        <v>--</v>
      </c>
      <c r="F57" s="39" t="str">
        <f t="shared" si="51"/>
        <v>--</v>
      </c>
      <c r="G57" s="39" t="str">
        <f t="shared" si="51"/>
        <v>--</v>
      </c>
      <c r="H57" s="39" t="str">
        <f t="shared" si="51"/>
        <v>--</v>
      </c>
      <c r="I57" s="39" t="str">
        <f t="shared" si="51"/>
        <v>--</v>
      </c>
      <c r="J57" s="39" t="str">
        <f t="shared" si="51"/>
        <v>--</v>
      </c>
      <c r="K57" s="39" t="str">
        <f t="shared" si="51"/>
        <v>--</v>
      </c>
      <c r="L57" s="39" t="str">
        <f t="shared" si="51"/>
        <v>--</v>
      </c>
      <c r="M57" s="39" t="str">
        <f t="shared" si="51"/>
        <v>--</v>
      </c>
      <c r="N57" s="39" t="str">
        <f t="shared" si="51"/>
        <v>--</v>
      </c>
      <c r="O57" s="39" t="str">
        <f t="shared" si="51"/>
        <v>--</v>
      </c>
      <c r="P57" s="39" t="str">
        <f t="shared" si="37"/>
        <v>--</v>
      </c>
      <c r="Q57" s="39" t="str">
        <f t="shared" si="38"/>
        <v>--</v>
      </c>
      <c r="R57" s="39" t="str">
        <f t="shared" si="39"/>
        <v>--</v>
      </c>
      <c r="S57" s="39" t="str">
        <f t="shared" si="40"/>
        <v>--</v>
      </c>
      <c r="T57" s="39" t="str">
        <f t="shared" si="41"/>
        <v>--</v>
      </c>
      <c r="U57" s="39" t="str">
        <f t="shared" si="28"/>
        <v>--</v>
      </c>
    </row>
    <row r="58" spans="1:21" x14ac:dyDescent="0.2">
      <c r="B58" s="35" t="s">
        <v>797</v>
      </c>
      <c r="C58" s="38" t="s">
        <v>28</v>
      </c>
      <c r="D58" s="39" t="str">
        <f t="shared" ref="D58" si="52">IFERROR(IF(C20=0,"--",(D20/C20)*100-100),"--")</f>
        <v>--</v>
      </c>
      <c r="E58" s="39" t="str">
        <f t="shared" ref="E58:O58" si="53">IFERROR(IF(D20=0,"--",(E20/D20)*100-100),"--")</f>
        <v>--</v>
      </c>
      <c r="F58" s="39" t="str">
        <f t="shared" si="53"/>
        <v>--</v>
      </c>
      <c r="G58" s="39" t="str">
        <f t="shared" si="53"/>
        <v>--</v>
      </c>
      <c r="H58" s="39" t="str">
        <f t="shared" si="53"/>
        <v>--</v>
      </c>
      <c r="I58" s="39" t="str">
        <f t="shared" si="53"/>
        <v>--</v>
      </c>
      <c r="J58" s="39" t="str">
        <f t="shared" si="53"/>
        <v>--</v>
      </c>
      <c r="K58" s="39" t="str">
        <f t="shared" si="53"/>
        <v>--</v>
      </c>
      <c r="L58" s="39" t="str">
        <f t="shared" si="53"/>
        <v>--</v>
      </c>
      <c r="M58" s="39" t="str">
        <f t="shared" si="53"/>
        <v>--</v>
      </c>
      <c r="N58" s="39" t="str">
        <f t="shared" si="53"/>
        <v>--</v>
      </c>
      <c r="O58" s="39" t="str">
        <f t="shared" si="53"/>
        <v>--</v>
      </c>
      <c r="P58" s="39" t="str">
        <f t="shared" si="37"/>
        <v>--</v>
      </c>
      <c r="Q58" s="39" t="str">
        <f t="shared" si="38"/>
        <v>--</v>
      </c>
      <c r="R58" s="39" t="str">
        <f t="shared" si="39"/>
        <v>--</v>
      </c>
      <c r="S58" s="39" t="str">
        <f t="shared" si="40"/>
        <v>--</v>
      </c>
      <c r="T58" s="39" t="str">
        <f t="shared" si="41"/>
        <v>--</v>
      </c>
      <c r="U58" s="39" t="str">
        <f t="shared" si="28"/>
        <v>--</v>
      </c>
    </row>
    <row r="59" spans="1:21" x14ac:dyDescent="0.2">
      <c r="B59" s="35" t="s">
        <v>798</v>
      </c>
      <c r="C59" s="38" t="s">
        <v>28</v>
      </c>
      <c r="D59" s="39" t="str">
        <f t="shared" ref="D59" si="54">IFERROR(IF(C21=0,"--",(D21/C21)*100-100),"--")</f>
        <v>--</v>
      </c>
      <c r="E59" s="39" t="str">
        <f t="shared" ref="E59:O59" si="55">IFERROR(IF(D21=0,"--",(E21/D21)*100-100),"--")</f>
        <v>--</v>
      </c>
      <c r="F59" s="39" t="str">
        <f t="shared" si="55"/>
        <v>--</v>
      </c>
      <c r="G59" s="39" t="str">
        <f t="shared" si="55"/>
        <v>--</v>
      </c>
      <c r="H59" s="39" t="str">
        <f t="shared" si="55"/>
        <v>--</v>
      </c>
      <c r="I59" s="39" t="str">
        <f t="shared" si="55"/>
        <v>--</v>
      </c>
      <c r="J59" s="39" t="str">
        <f t="shared" si="55"/>
        <v>--</v>
      </c>
      <c r="K59" s="39" t="str">
        <f t="shared" si="55"/>
        <v>--</v>
      </c>
      <c r="L59" s="39" t="str">
        <f t="shared" si="55"/>
        <v>--</v>
      </c>
      <c r="M59" s="39" t="str">
        <f t="shared" si="55"/>
        <v>--</v>
      </c>
      <c r="N59" s="39" t="str">
        <f t="shared" si="55"/>
        <v>--</v>
      </c>
      <c r="O59" s="39" t="str">
        <f t="shared" si="55"/>
        <v>--</v>
      </c>
      <c r="P59" s="39" t="str">
        <f t="shared" si="37"/>
        <v>--</v>
      </c>
      <c r="Q59" s="39" t="str">
        <f t="shared" si="38"/>
        <v>--</v>
      </c>
      <c r="R59" s="39" t="str">
        <f t="shared" si="39"/>
        <v>--</v>
      </c>
      <c r="S59" s="39" t="str">
        <f t="shared" si="40"/>
        <v>--</v>
      </c>
      <c r="T59" s="39" t="str">
        <f t="shared" si="41"/>
        <v>--</v>
      </c>
      <c r="U59" s="39" t="str">
        <f t="shared" si="28"/>
        <v>--</v>
      </c>
    </row>
    <row r="60" spans="1:21" x14ac:dyDescent="0.2">
      <c r="B60" s="35" t="s">
        <v>799</v>
      </c>
      <c r="C60" s="38" t="s">
        <v>28</v>
      </c>
      <c r="D60" s="39" t="str">
        <f t="shared" ref="D60" si="56">IFERROR(IF(C22=0,"--",(D22/C22)*100-100),"--")</f>
        <v>--</v>
      </c>
      <c r="E60" s="39" t="str">
        <f t="shared" ref="E60:O60" si="57">IFERROR(IF(D22=0,"--",(E22/D22)*100-100),"--")</f>
        <v>--</v>
      </c>
      <c r="F60" s="39">
        <f t="shared" si="57"/>
        <v>-100</v>
      </c>
      <c r="G60" s="39" t="str">
        <f t="shared" si="57"/>
        <v>--</v>
      </c>
      <c r="H60" s="39">
        <f t="shared" si="57"/>
        <v>-12.074680286600824</v>
      </c>
      <c r="I60" s="39">
        <f t="shared" si="57"/>
        <v>9.1045899172309959</v>
      </c>
      <c r="J60" s="39">
        <f t="shared" si="57"/>
        <v>208.8</v>
      </c>
      <c r="K60" s="39">
        <f t="shared" si="57"/>
        <v>-2.4046364123637574</v>
      </c>
      <c r="L60" s="39">
        <f t="shared" si="57"/>
        <v>-27.876419073074402</v>
      </c>
      <c r="M60" s="39">
        <f t="shared" si="57"/>
        <v>208.41849766003014</v>
      </c>
      <c r="N60" s="39">
        <f t="shared" si="57"/>
        <v>43.134257420853487</v>
      </c>
      <c r="O60" s="39" t="str">
        <f t="shared" si="57"/>
        <v>--</v>
      </c>
      <c r="P60" s="39">
        <f t="shared" si="37"/>
        <v>-69.152936576614906</v>
      </c>
      <c r="Q60" s="39">
        <f t="shared" si="38"/>
        <v>35.674409934993804</v>
      </c>
      <c r="R60" s="39">
        <f t="shared" si="39"/>
        <v>86.239590864518561</v>
      </c>
      <c r="S60" s="39">
        <f t="shared" si="40"/>
        <v>-71.722077502939214</v>
      </c>
      <c r="T60" s="39">
        <f t="shared" si="41"/>
        <v>41.300172499812504</v>
      </c>
      <c r="U60" s="39" t="str">
        <f t="shared" si="28"/>
        <v>--</v>
      </c>
    </row>
    <row r="61" spans="1:21" x14ac:dyDescent="0.2">
      <c r="B61" s="35" t="s">
        <v>79</v>
      </c>
      <c r="C61" s="38" t="s">
        <v>28</v>
      </c>
      <c r="D61" s="39">
        <f t="shared" ref="D61" si="58">IFERROR(IF(C23=0,"--",(D23/C23)*100-100),"--")</f>
        <v>325.68295810049648</v>
      </c>
      <c r="E61" s="39">
        <f t="shared" ref="E61:O61" si="59">IFERROR(IF(D23=0,"--",(E23/D23)*100-100),"--")</f>
        <v>189.26176000663361</v>
      </c>
      <c r="F61" s="39">
        <f t="shared" si="59"/>
        <v>-77.562333432458487</v>
      </c>
      <c r="G61" s="39">
        <f t="shared" si="59"/>
        <v>-25.475238004922289</v>
      </c>
      <c r="H61" s="39">
        <f t="shared" si="59"/>
        <v>-8.733217531793855</v>
      </c>
      <c r="I61" s="39">
        <f t="shared" si="59"/>
        <v>16.607252315318433</v>
      </c>
      <c r="J61" s="39">
        <f t="shared" si="59"/>
        <v>26.222364013550958</v>
      </c>
      <c r="K61" s="39">
        <f t="shared" si="59"/>
        <v>38.280845498300067</v>
      </c>
      <c r="L61" s="39">
        <f t="shared" si="59"/>
        <v>206.57886959266204</v>
      </c>
      <c r="M61" s="39">
        <f t="shared" si="59"/>
        <v>-18.395569233418257</v>
      </c>
      <c r="N61" s="39">
        <f t="shared" si="59"/>
        <v>0.9068809385767338</v>
      </c>
      <c r="O61" s="39">
        <f t="shared" si="59"/>
        <v>25.889322102573615</v>
      </c>
      <c r="P61" s="39">
        <f t="shared" ref="P61:P63" si="60">IF(N23=0,"--",(P23/N23)*100-100)</f>
        <v>48.588557975972691</v>
      </c>
      <c r="Q61" s="39">
        <f t="shared" ref="Q61:R63" si="61">IF(P23=0,"--",(Q23/P23)*100-100)</f>
        <v>-7.5560251163494883</v>
      </c>
      <c r="R61" s="39">
        <f t="shared" si="61"/>
        <v>-13.810196348833543</v>
      </c>
      <c r="S61" s="39">
        <f t="shared" ref="S61:T63" si="62">IF(R23=0,"--",(S23/R23)*100-100)</f>
        <v>11.386494869546652</v>
      </c>
      <c r="T61" s="39">
        <f t="shared" si="62"/>
        <v>2.653231275000195</v>
      </c>
      <c r="U61" s="39">
        <f t="shared" si="28"/>
        <v>13.020404295708985</v>
      </c>
    </row>
    <row r="62" spans="1:21" x14ac:dyDescent="0.2">
      <c r="B62" s="35" t="s">
        <v>80</v>
      </c>
      <c r="C62" s="38" t="s">
        <v>28</v>
      </c>
      <c r="D62" s="39">
        <f t="shared" ref="D62" si="63">IFERROR(IF(C24=0,"--",(D24/C24)*100-100),"--")</f>
        <v>-8.8183352446452972</v>
      </c>
      <c r="E62" s="39">
        <f t="shared" ref="E62:O62" si="64">IFERROR(IF(D24=0,"--",(E24/D24)*100-100),"--")</f>
        <v>166.29913295952343</v>
      </c>
      <c r="F62" s="39">
        <f t="shared" si="64"/>
        <v>-50.492154716034285</v>
      </c>
      <c r="G62" s="39">
        <f t="shared" si="64"/>
        <v>-43.764163796464594</v>
      </c>
      <c r="H62" s="39">
        <f t="shared" si="64"/>
        <v>-10.577275975657045</v>
      </c>
      <c r="I62" s="39">
        <f t="shared" si="64"/>
        <v>53.995739013861396</v>
      </c>
      <c r="J62" s="39">
        <f t="shared" si="64"/>
        <v>7.8651845019393818</v>
      </c>
      <c r="K62" s="39">
        <f t="shared" si="64"/>
        <v>12.187319724442219</v>
      </c>
      <c r="L62" s="39">
        <f t="shared" si="64"/>
        <v>2036.5523415603907</v>
      </c>
      <c r="M62" s="39">
        <f t="shared" si="64"/>
        <v>-78.13183617152103</v>
      </c>
      <c r="N62" s="39">
        <f t="shared" si="64"/>
        <v>4.1486490224329486E-2</v>
      </c>
      <c r="O62" s="39">
        <f t="shared" si="64"/>
        <v>18.794669945783312</v>
      </c>
      <c r="P62" s="39">
        <f t="shared" si="60"/>
        <v>18.781600065024406</v>
      </c>
      <c r="Q62" s="39">
        <f t="shared" si="61"/>
        <v>-12.624682576474768</v>
      </c>
      <c r="R62" s="39">
        <f t="shared" si="61"/>
        <v>-40.806218534737624</v>
      </c>
      <c r="S62" s="39">
        <f t="shared" si="62"/>
        <v>34.163408019428061</v>
      </c>
      <c r="T62" s="39">
        <f t="shared" si="62"/>
        <v>64.966452772622063</v>
      </c>
      <c r="U62" s="39">
        <f t="shared" si="28"/>
        <v>9.8270519202251023</v>
      </c>
    </row>
    <row r="63" spans="1:21" x14ac:dyDescent="0.2">
      <c r="B63" s="35" t="s">
        <v>81</v>
      </c>
      <c r="C63" s="38" t="s">
        <v>28</v>
      </c>
      <c r="D63" s="39">
        <f t="shared" ref="D63" si="65">IFERROR(IF(C25=0,"--",(D25/C25)*100-100),"--")</f>
        <v>144.02186026138932</v>
      </c>
      <c r="E63" s="39">
        <f t="shared" ref="E63:O63" si="66">IFERROR(IF(D25=0,"--",(E25/D25)*100-100),"--")</f>
        <v>184.6019899227266</v>
      </c>
      <c r="F63" s="39">
        <f t="shared" si="66"/>
        <v>-72.422300994726172</v>
      </c>
      <c r="G63" s="39">
        <f t="shared" si="66"/>
        <v>-31.709412188716783</v>
      </c>
      <c r="H63" s="39">
        <f t="shared" si="66"/>
        <v>-9.2508454859298723</v>
      </c>
      <c r="I63" s="39">
        <f t="shared" si="66"/>
        <v>26.948816607524734</v>
      </c>
      <c r="J63" s="39">
        <f t="shared" si="66"/>
        <v>20.063021559771883</v>
      </c>
      <c r="K63" s="39">
        <f t="shared" si="66"/>
        <v>30.415221473564685</v>
      </c>
      <c r="L63" s="39">
        <f t="shared" si="66"/>
        <v>681.10562166906561</v>
      </c>
      <c r="M63" s="39">
        <f t="shared" si="66"/>
        <v>-60.76550050773762</v>
      </c>
      <c r="N63" s="39">
        <f t="shared" si="66"/>
        <v>0.56476131352228265</v>
      </c>
      <c r="O63" s="39">
        <f t="shared" si="66"/>
        <v>23.099160878107526</v>
      </c>
      <c r="P63" s="39">
        <f t="shared" si="60"/>
        <v>36.866176618230895</v>
      </c>
      <c r="Q63" s="39">
        <f t="shared" si="61"/>
        <v>-9.2860174161135944</v>
      </c>
      <c r="R63" s="39">
        <f t="shared" si="61"/>
        <v>-22.685138610600944</v>
      </c>
      <c r="S63" s="39">
        <f t="shared" si="62"/>
        <v>17.119386455167302</v>
      </c>
      <c r="T63" s="39">
        <f t="shared" si="62"/>
        <v>20.619767624579865</v>
      </c>
      <c r="U63" s="39">
        <f t="shared" si="28"/>
        <v>11.513772531632753</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5:U5"/>
    <mergeCell ref="C7:U8"/>
    <mergeCell ref="C26:U27"/>
    <mergeCell ref="C45:U46"/>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
  <sheetViews>
    <sheetView topLeftCell="A4" zoomScale="55" zoomScaleNormal="55" workbookViewId="0">
      <selection activeCell="B53" sqref="B53:B63"/>
    </sheetView>
  </sheetViews>
  <sheetFormatPr baseColWidth="10" defaultColWidth="10.85546875" defaultRowHeight="12.75" x14ac:dyDescent="0.2"/>
  <cols>
    <col min="1" max="1" width="10.85546875" style="1"/>
    <col min="2" max="2" width="16.42578125" style="1" customWidth="1"/>
    <col min="3" max="3" width="12.140625" style="1" bestFit="1" customWidth="1"/>
    <col min="4" max="4" width="13.28515625" style="1" bestFit="1" customWidth="1"/>
    <col min="5" max="5" width="13.140625" style="1" bestFit="1" customWidth="1"/>
    <col min="6" max="6" width="12.85546875" style="1" bestFit="1" customWidth="1"/>
    <col min="7" max="7" width="13.7109375" style="1" bestFit="1" customWidth="1"/>
    <col min="8" max="8" width="14.140625" style="1" bestFit="1" customWidth="1"/>
    <col min="9" max="9" width="13.7109375" style="1" bestFit="1" customWidth="1"/>
    <col min="10" max="10" width="14.42578125" style="1" bestFit="1" customWidth="1"/>
    <col min="11" max="11" width="11.42578125" style="1" bestFit="1" customWidth="1"/>
    <col min="12" max="13" width="11.85546875" style="1" bestFit="1" customWidth="1"/>
    <col min="14" max="20" width="11.85546875" style="1" customWidth="1"/>
    <col min="21" max="21" width="11.85546875" style="1" bestFit="1" customWidth="1"/>
    <col min="22" max="16384" width="10.85546875" style="1"/>
  </cols>
  <sheetData>
    <row r="1" spans="1:23" x14ac:dyDescent="0.2">
      <c r="A1" s="5" t="s">
        <v>75</v>
      </c>
    </row>
    <row r="2" spans="1:23" x14ac:dyDescent="0.2">
      <c r="C2" s="201" t="s">
        <v>65</v>
      </c>
      <c r="D2" s="201"/>
      <c r="E2" s="201"/>
      <c r="F2" s="201"/>
      <c r="G2" s="201"/>
      <c r="H2" s="201"/>
      <c r="I2" s="201"/>
      <c r="J2" s="201"/>
      <c r="K2" s="201"/>
      <c r="L2" s="201"/>
      <c r="M2" s="201"/>
      <c r="N2" s="201"/>
      <c r="O2" s="201"/>
      <c r="P2" s="201"/>
      <c r="Q2" s="201"/>
      <c r="R2" s="201"/>
      <c r="S2" s="201"/>
      <c r="T2" s="201"/>
      <c r="U2" s="201"/>
      <c r="V2" s="110"/>
      <c r="W2" s="110"/>
    </row>
    <row r="3" spans="1:23" x14ac:dyDescent="0.2">
      <c r="A3" s="74"/>
      <c r="B3" s="74"/>
      <c r="C3" s="74"/>
      <c r="D3" s="74"/>
      <c r="E3" s="74"/>
      <c r="F3" s="74"/>
      <c r="G3" s="30"/>
      <c r="H3" s="30"/>
      <c r="I3" s="30"/>
      <c r="J3" s="30"/>
      <c r="K3" s="30"/>
      <c r="L3" s="30"/>
      <c r="M3" s="30"/>
      <c r="N3" s="30"/>
      <c r="O3" s="30"/>
      <c r="P3" s="30"/>
      <c r="Q3" s="30"/>
      <c r="R3" s="30"/>
      <c r="S3" s="30"/>
      <c r="T3" s="30"/>
      <c r="U3" s="30"/>
    </row>
    <row r="4" spans="1:23" x14ac:dyDescent="0.2">
      <c r="B4" s="110"/>
      <c r="C4" s="201" t="s">
        <v>741</v>
      </c>
      <c r="D4" s="201"/>
      <c r="E4" s="201"/>
      <c r="F4" s="201"/>
      <c r="G4" s="201"/>
      <c r="H4" s="201"/>
      <c r="I4" s="201"/>
      <c r="J4" s="201"/>
      <c r="K4" s="201"/>
      <c r="L4" s="201"/>
      <c r="M4" s="201"/>
      <c r="N4" s="201"/>
      <c r="O4" s="201"/>
      <c r="P4" s="201"/>
      <c r="Q4" s="201"/>
      <c r="R4" s="201"/>
      <c r="S4" s="201"/>
      <c r="T4" s="201"/>
      <c r="U4" s="201"/>
    </row>
    <row r="5" spans="1:23" ht="13.5" thickBot="1" x14ac:dyDescent="0.25">
      <c r="B5" s="63"/>
      <c r="C5" s="209" t="s">
        <v>138</v>
      </c>
      <c r="D5" s="209"/>
      <c r="E5" s="209"/>
      <c r="F5" s="209"/>
      <c r="G5" s="209"/>
      <c r="H5" s="209"/>
      <c r="I5" s="209"/>
      <c r="J5" s="209"/>
      <c r="K5" s="209"/>
      <c r="L5" s="209"/>
      <c r="M5" s="209"/>
      <c r="N5" s="209"/>
      <c r="O5" s="209"/>
      <c r="P5" s="209"/>
      <c r="Q5" s="209"/>
      <c r="R5" s="209"/>
      <c r="S5" s="209"/>
      <c r="T5" s="209"/>
      <c r="U5" s="209"/>
    </row>
    <row r="6" spans="1:23"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3" x14ac:dyDescent="0.2">
      <c r="A7" s="77"/>
      <c r="C7" s="204" t="s">
        <v>27</v>
      </c>
      <c r="D7" s="204"/>
      <c r="E7" s="204"/>
      <c r="F7" s="204"/>
      <c r="G7" s="204"/>
      <c r="H7" s="204"/>
      <c r="I7" s="204"/>
      <c r="J7" s="204"/>
      <c r="K7" s="204"/>
      <c r="L7" s="204"/>
      <c r="M7" s="204"/>
      <c r="N7" s="204"/>
      <c r="O7" s="204"/>
      <c r="P7" s="204"/>
      <c r="Q7" s="204"/>
      <c r="R7" s="204"/>
      <c r="S7" s="204"/>
      <c r="T7" s="204"/>
      <c r="U7" s="204"/>
    </row>
    <row r="8" spans="1:23" ht="13.5" thickBot="1" x14ac:dyDescent="0.25">
      <c r="A8" s="77"/>
      <c r="C8" s="205"/>
      <c r="D8" s="205"/>
      <c r="E8" s="205"/>
      <c r="F8" s="205"/>
      <c r="G8" s="205"/>
      <c r="H8" s="205"/>
      <c r="I8" s="205"/>
      <c r="J8" s="205"/>
      <c r="K8" s="205"/>
      <c r="L8" s="205"/>
      <c r="M8" s="205"/>
      <c r="N8" s="205"/>
      <c r="O8" s="205"/>
      <c r="P8" s="205"/>
      <c r="Q8" s="205"/>
      <c r="R8" s="205"/>
      <c r="S8" s="205"/>
      <c r="T8" s="205"/>
      <c r="U8" s="205"/>
    </row>
    <row r="9" spans="1:23" ht="13.5" thickTop="1" x14ac:dyDescent="0.2">
      <c r="A9" s="74"/>
      <c r="B9" s="35" t="s">
        <v>41</v>
      </c>
      <c r="C9" s="9">
        <v>78.980997500000001</v>
      </c>
      <c r="D9" s="9">
        <v>227.99067600000001</v>
      </c>
      <c r="E9" s="9">
        <v>199.99783149999999</v>
      </c>
      <c r="F9" s="9">
        <v>317.456661</v>
      </c>
      <c r="G9" s="9">
        <v>2192.1857055</v>
      </c>
      <c r="H9" s="9">
        <v>3611.3346550000001</v>
      </c>
      <c r="I9" s="9">
        <v>4112.6324285000001</v>
      </c>
      <c r="J9" s="9">
        <v>5687.092474</v>
      </c>
      <c r="K9" s="9">
        <v>5808.2996775000001</v>
      </c>
      <c r="L9" s="14">
        <v>10303.924261</v>
      </c>
      <c r="M9" s="14">
        <v>12227.632948</v>
      </c>
      <c r="N9" s="14">
        <v>13178.227671000001</v>
      </c>
      <c r="O9" s="14">
        <v>18943.368446</v>
      </c>
      <c r="P9" s="14">
        <v>18778.292850000002</v>
      </c>
      <c r="Q9" s="14">
        <v>20310.642496</v>
      </c>
      <c r="R9" s="9">
        <v>16725.273494000001</v>
      </c>
      <c r="S9" s="9">
        <v>15952.351339999999</v>
      </c>
      <c r="T9" s="9">
        <v>11970.103444</v>
      </c>
      <c r="U9" s="9">
        <f>(SUM(C9:N9)+P9+Q9+R9+S9+T9)</f>
        <v>141682.41961050002</v>
      </c>
    </row>
    <row r="10" spans="1:23" x14ac:dyDescent="0.2">
      <c r="A10" s="74"/>
      <c r="B10" s="35" t="s">
        <v>34</v>
      </c>
      <c r="C10" s="9">
        <v>93.114106500000005</v>
      </c>
      <c r="D10" s="9">
        <v>225.90792200000001</v>
      </c>
      <c r="E10" s="9">
        <v>211.7247715</v>
      </c>
      <c r="F10" s="9">
        <v>195.098265</v>
      </c>
      <c r="G10" s="9">
        <v>332.1999515</v>
      </c>
      <c r="H10" s="9">
        <v>415.74547799999999</v>
      </c>
      <c r="I10" s="9">
        <v>639.91363200000001</v>
      </c>
      <c r="J10" s="9">
        <v>963.95670500000006</v>
      </c>
      <c r="K10" s="9">
        <v>1131.232119</v>
      </c>
      <c r="L10" s="14">
        <v>2079.1315300000001</v>
      </c>
      <c r="M10" s="14">
        <v>2924.89651</v>
      </c>
      <c r="N10" s="14">
        <v>2788.2656940000002</v>
      </c>
      <c r="O10" s="14">
        <v>3465.0695550000005</v>
      </c>
      <c r="P10" s="14">
        <v>3428.9003339999999</v>
      </c>
      <c r="Q10" s="14">
        <v>3146.0552210000001</v>
      </c>
      <c r="R10" s="9">
        <v>3378.486946</v>
      </c>
      <c r="S10" s="9">
        <v>3717.530084</v>
      </c>
      <c r="T10" s="9">
        <v>3513.8414120000002</v>
      </c>
      <c r="U10" s="9">
        <f t="shared" ref="U10:U25" si="0">(SUM(C10:N10)+P10+Q10+R10+S10+T10)</f>
        <v>29186.000681500002</v>
      </c>
    </row>
    <row r="11" spans="1:23" x14ac:dyDescent="0.2">
      <c r="A11" s="74"/>
      <c r="B11" s="35" t="s">
        <v>29</v>
      </c>
      <c r="C11" s="9">
        <v>26.211579499999999</v>
      </c>
      <c r="D11" s="9">
        <v>281.23467900000003</v>
      </c>
      <c r="E11" s="9">
        <v>168.18648899999999</v>
      </c>
      <c r="F11" s="9">
        <v>221.79166649999999</v>
      </c>
      <c r="G11" s="9">
        <v>601.44965749999994</v>
      </c>
      <c r="H11" s="9">
        <v>1032.586661</v>
      </c>
      <c r="I11" s="9">
        <v>774.30924000000005</v>
      </c>
      <c r="J11" s="9">
        <v>823.49226199999998</v>
      </c>
      <c r="K11" s="9">
        <v>919.96875799999998</v>
      </c>
      <c r="L11" s="14">
        <v>1300.882141</v>
      </c>
      <c r="M11" s="14">
        <v>1903.360003</v>
      </c>
      <c r="N11" s="14">
        <v>2718.2295589999999</v>
      </c>
      <c r="O11" s="14">
        <v>3148.7702439999994</v>
      </c>
      <c r="P11" s="14">
        <v>3143.4914939999999</v>
      </c>
      <c r="Q11" s="14">
        <v>2389.7827309999998</v>
      </c>
      <c r="R11" s="9">
        <v>2334.133699</v>
      </c>
      <c r="S11" s="9">
        <v>2245.082617</v>
      </c>
      <c r="T11" s="9">
        <v>1815.516163</v>
      </c>
      <c r="U11" s="9">
        <f t="shared" si="0"/>
        <v>22699.7093995</v>
      </c>
    </row>
    <row r="12" spans="1:23" x14ac:dyDescent="0.2">
      <c r="A12" s="74"/>
      <c r="B12" s="35" t="s">
        <v>42</v>
      </c>
      <c r="C12" s="9">
        <v>1.8168015</v>
      </c>
      <c r="D12" s="9">
        <v>3.6259104999999998</v>
      </c>
      <c r="E12" s="9">
        <v>14.476585</v>
      </c>
      <c r="F12" s="9">
        <v>14.328818999999999</v>
      </c>
      <c r="G12" s="9">
        <v>111.15572950000001</v>
      </c>
      <c r="H12" s="9">
        <v>391.565586</v>
      </c>
      <c r="I12" s="9">
        <v>638.53178349999996</v>
      </c>
      <c r="J12" s="9">
        <v>682.38832649999995</v>
      </c>
      <c r="K12" s="9">
        <v>723.15644650000002</v>
      </c>
      <c r="L12" s="14">
        <v>1030.7562439999999</v>
      </c>
      <c r="M12" s="14">
        <v>1431.5250329999999</v>
      </c>
      <c r="N12" s="14">
        <v>1594.0820100000001</v>
      </c>
      <c r="O12" s="14">
        <v>1886.853989</v>
      </c>
      <c r="P12" s="14">
        <v>1883.5782569999999</v>
      </c>
      <c r="Q12" s="14">
        <v>1925.03766</v>
      </c>
      <c r="R12" s="9">
        <v>1959.382578</v>
      </c>
      <c r="S12" s="9">
        <v>1508.694812</v>
      </c>
      <c r="T12" s="9">
        <v>1042.330874</v>
      </c>
      <c r="U12" s="9">
        <f t="shared" si="0"/>
        <v>14956.433455999999</v>
      </c>
    </row>
    <row r="13" spans="1:23" x14ac:dyDescent="0.2">
      <c r="A13" s="74"/>
      <c r="B13" s="35" t="s">
        <v>32</v>
      </c>
      <c r="C13" s="9">
        <v>4.2283105000000001</v>
      </c>
      <c r="D13" s="9">
        <v>12.237270000000001</v>
      </c>
      <c r="E13" s="9">
        <v>20.424295499999999</v>
      </c>
      <c r="F13" s="9">
        <v>47.557303500000003</v>
      </c>
      <c r="G13" s="9">
        <v>445.70002049999999</v>
      </c>
      <c r="H13" s="9">
        <v>438.68765400000001</v>
      </c>
      <c r="I13" s="9">
        <v>452.76703750000001</v>
      </c>
      <c r="J13" s="9">
        <v>610.61643600000002</v>
      </c>
      <c r="K13" s="9">
        <v>699.68929100000003</v>
      </c>
      <c r="L13" s="14">
        <v>1253.7405240000001</v>
      </c>
      <c r="M13" s="14">
        <v>1684.32554</v>
      </c>
      <c r="N13" s="14">
        <v>1972.585926</v>
      </c>
      <c r="O13" s="14">
        <v>0</v>
      </c>
      <c r="P13" s="14">
        <v>1766.128428</v>
      </c>
      <c r="Q13" s="14">
        <v>1894.7651020000001</v>
      </c>
      <c r="R13" s="9">
        <v>2000.982798</v>
      </c>
      <c r="S13" s="9">
        <v>1687.0464300000001</v>
      </c>
      <c r="T13" s="9">
        <v>1186.4164539999999</v>
      </c>
      <c r="U13" s="9">
        <f t="shared" si="0"/>
        <v>16177.898820499999</v>
      </c>
    </row>
    <row r="14" spans="1:23" x14ac:dyDescent="0.2">
      <c r="A14" s="74"/>
      <c r="B14" s="35" t="s">
        <v>44</v>
      </c>
      <c r="C14" s="9">
        <v>0.60252799999999995</v>
      </c>
      <c r="D14" s="9">
        <v>2.3329475</v>
      </c>
      <c r="E14" s="9">
        <v>5.9520670000000004</v>
      </c>
      <c r="F14" s="9">
        <v>5.6459739999999998</v>
      </c>
      <c r="G14" s="9">
        <v>45.288004999999998</v>
      </c>
      <c r="H14" s="9">
        <v>67.910283000000007</v>
      </c>
      <c r="I14" s="9">
        <v>133.3378755</v>
      </c>
      <c r="J14" s="9">
        <v>328.56681700000001</v>
      </c>
      <c r="K14" s="9">
        <v>405.19126849999998</v>
      </c>
      <c r="L14" s="14">
        <v>1199.7158669999999</v>
      </c>
      <c r="M14" s="14">
        <v>1861.5669150000001</v>
      </c>
      <c r="N14" s="14">
        <v>2485.6078680000001</v>
      </c>
      <c r="O14" s="14">
        <v>3001.413716</v>
      </c>
      <c r="P14" s="14">
        <v>3001.7844020000002</v>
      </c>
      <c r="Q14" s="14">
        <v>2907.4769080000001</v>
      </c>
      <c r="R14" s="9">
        <v>3063.67551</v>
      </c>
      <c r="S14" s="9">
        <v>2978.911415</v>
      </c>
      <c r="T14" s="9">
        <v>3394.4803040000002</v>
      </c>
      <c r="U14" s="9">
        <f t="shared" si="0"/>
        <v>21888.046954500001</v>
      </c>
    </row>
    <row r="15" spans="1:23" x14ac:dyDescent="0.2">
      <c r="A15" s="105"/>
      <c r="B15" s="35" t="s">
        <v>792</v>
      </c>
      <c r="C15" s="9">
        <v>7.7987609999999998</v>
      </c>
      <c r="D15" s="9">
        <v>46.483767</v>
      </c>
      <c r="E15" s="9">
        <v>48.136099999999999</v>
      </c>
      <c r="F15" s="9">
        <v>46.546005000000001</v>
      </c>
      <c r="G15" s="9">
        <v>166.43049199999999</v>
      </c>
      <c r="H15" s="9">
        <v>279.186779</v>
      </c>
      <c r="I15" s="9">
        <v>531.30194200000005</v>
      </c>
      <c r="J15" s="9">
        <v>1352.4317920000001</v>
      </c>
      <c r="K15" s="9">
        <v>2140.804134</v>
      </c>
      <c r="L15" s="14">
        <v>2376.7814539999999</v>
      </c>
      <c r="M15" s="14">
        <v>3654.8619589999998</v>
      </c>
      <c r="N15" s="14">
        <v>4421.9317499999997</v>
      </c>
      <c r="O15" s="14" t="s">
        <v>800</v>
      </c>
      <c r="P15" s="14">
        <v>5007.551348</v>
      </c>
      <c r="Q15" s="14">
        <v>5058.3341460000001</v>
      </c>
      <c r="R15" s="9">
        <v>4600.668729</v>
      </c>
      <c r="S15" s="9">
        <v>4443.705422</v>
      </c>
      <c r="T15" s="9">
        <v>4450.7791539999998</v>
      </c>
      <c r="U15" s="9">
        <f t="shared" si="0"/>
        <v>38633.733734000009</v>
      </c>
    </row>
    <row r="16" spans="1:23" x14ac:dyDescent="0.2">
      <c r="A16" s="105"/>
      <c r="B16" s="35" t="s">
        <v>793</v>
      </c>
      <c r="C16" s="9">
        <v>6.2389999999999998E-3</v>
      </c>
      <c r="D16" s="9">
        <v>3.1637999999999999E-2</v>
      </c>
      <c r="E16" s="9">
        <v>0.110918</v>
      </c>
      <c r="F16" s="9">
        <v>0.186894</v>
      </c>
      <c r="G16" s="9">
        <v>0.24445</v>
      </c>
      <c r="H16" s="9">
        <v>0.45912399999999998</v>
      </c>
      <c r="I16" s="9">
        <v>0.81157199999999996</v>
      </c>
      <c r="J16" s="9">
        <v>0.91051300000000002</v>
      </c>
      <c r="K16" s="9">
        <v>1.0552269999999999</v>
      </c>
      <c r="L16" s="14">
        <v>1.369175</v>
      </c>
      <c r="M16" s="14">
        <v>1.5889610000000001</v>
      </c>
      <c r="N16" s="14">
        <v>2.222378</v>
      </c>
      <c r="O16" s="14"/>
      <c r="P16" s="14">
        <v>2.3549440000000001</v>
      </c>
      <c r="Q16" s="14">
        <v>2.60568</v>
      </c>
      <c r="R16" s="9">
        <v>2.7908900000000001</v>
      </c>
      <c r="S16" s="9">
        <v>3.5085090000000001</v>
      </c>
      <c r="T16" s="9">
        <v>2.9757829999999998</v>
      </c>
      <c r="U16" s="9">
        <f t="shared" si="0"/>
        <v>23.232894999999999</v>
      </c>
    </row>
    <row r="17" spans="1:21" x14ac:dyDescent="0.2">
      <c r="A17" s="105"/>
      <c r="B17" s="35" t="s">
        <v>794</v>
      </c>
      <c r="C17" s="9">
        <v>1.7899999999999999E-3</v>
      </c>
      <c r="D17" s="9">
        <v>5.1968E-2</v>
      </c>
      <c r="E17" s="9">
        <v>0.109543</v>
      </c>
      <c r="F17" s="9">
        <v>0.169909</v>
      </c>
      <c r="G17" s="9">
        <v>5.7834000000000003E-2</v>
      </c>
      <c r="H17" s="9">
        <v>0.126141</v>
      </c>
      <c r="I17" s="9">
        <v>0.174618</v>
      </c>
      <c r="J17" s="9">
        <v>0.34762100000000001</v>
      </c>
      <c r="K17" s="9">
        <v>0.27427699999999999</v>
      </c>
      <c r="L17" s="14">
        <v>0.30732599999999999</v>
      </c>
      <c r="M17" s="14">
        <v>0.44264500000000001</v>
      </c>
      <c r="N17" s="14">
        <v>0.600993</v>
      </c>
      <c r="O17" s="14"/>
      <c r="P17" s="14">
        <v>1.1594519999999999</v>
      </c>
      <c r="Q17" s="14">
        <v>1.5451790000000001</v>
      </c>
      <c r="R17" s="9">
        <v>1.357944</v>
      </c>
      <c r="S17" s="9">
        <v>1.091472</v>
      </c>
      <c r="T17" s="9">
        <v>1.127488</v>
      </c>
      <c r="U17" s="9">
        <f t="shared" si="0"/>
        <v>8.9461999999999993</v>
      </c>
    </row>
    <row r="18" spans="1:21" x14ac:dyDescent="0.2">
      <c r="A18" s="105"/>
      <c r="B18" s="35" t="s">
        <v>795</v>
      </c>
      <c r="C18" s="9">
        <v>3.2080999999999998E-2</v>
      </c>
      <c r="D18" s="9">
        <v>0.16870399999999999</v>
      </c>
      <c r="E18" s="9">
        <v>7.5976000000000002E-2</v>
      </c>
      <c r="F18" s="9">
        <v>0.10069599999999999</v>
      </c>
      <c r="G18" s="9">
        <v>0.14707700000000001</v>
      </c>
      <c r="H18" s="9">
        <v>0.25987700000000002</v>
      </c>
      <c r="I18" s="9">
        <v>0.40784100000000001</v>
      </c>
      <c r="J18" s="9">
        <v>0.51853000000000005</v>
      </c>
      <c r="K18" s="9">
        <v>0.525536</v>
      </c>
      <c r="L18" s="14">
        <v>0.35126800000000002</v>
      </c>
      <c r="M18" s="14">
        <v>0.50723200000000002</v>
      </c>
      <c r="N18" s="14">
        <v>0.73071200000000003</v>
      </c>
      <c r="O18" s="14"/>
      <c r="P18" s="14">
        <v>0.62893399999999999</v>
      </c>
      <c r="Q18" s="14">
        <v>1.0858019999999999</v>
      </c>
      <c r="R18" s="9">
        <v>1.1105339999999999</v>
      </c>
      <c r="S18" s="9">
        <v>3.0565980000000001</v>
      </c>
      <c r="T18" s="9">
        <v>2.5380069999999999</v>
      </c>
      <c r="U18" s="9">
        <f t="shared" si="0"/>
        <v>12.245405000000002</v>
      </c>
    </row>
    <row r="19" spans="1:21" x14ac:dyDescent="0.2">
      <c r="A19" s="105"/>
      <c r="B19" s="35" t="s">
        <v>796</v>
      </c>
      <c r="C19" s="9">
        <v>4.7025999999999998E-2</v>
      </c>
      <c r="D19" s="9">
        <v>1.5664999999999998E-2</v>
      </c>
      <c r="E19" s="9">
        <v>5.8154999999999998E-2</v>
      </c>
      <c r="F19" s="9">
        <v>4.6739999999999997E-2</v>
      </c>
      <c r="G19" s="9">
        <v>5.8327999999999998E-2</v>
      </c>
      <c r="H19" s="9">
        <v>0.141593</v>
      </c>
      <c r="I19" s="9">
        <v>0.18781100000000001</v>
      </c>
      <c r="J19" s="9">
        <v>0.34875099999999998</v>
      </c>
      <c r="K19" s="9">
        <v>0.115718</v>
      </c>
      <c r="L19" s="14">
        <v>0.12900400000000001</v>
      </c>
      <c r="M19" s="14">
        <v>0.22983300000000001</v>
      </c>
      <c r="N19" s="14">
        <v>0.289908</v>
      </c>
      <c r="O19" s="14"/>
      <c r="P19" s="14">
        <v>0.45449099999999998</v>
      </c>
      <c r="Q19" s="14">
        <v>0.31292500000000001</v>
      </c>
      <c r="R19" s="9">
        <v>0.33968100000000001</v>
      </c>
      <c r="S19" s="9">
        <v>0.71932399999999996</v>
      </c>
      <c r="T19" s="9">
        <v>1.0109809999999999</v>
      </c>
      <c r="U19" s="9">
        <f t="shared" si="0"/>
        <v>4.5059339999999999</v>
      </c>
    </row>
    <row r="20" spans="1:21" x14ac:dyDescent="0.2">
      <c r="A20" s="105"/>
      <c r="B20" s="35" t="s">
        <v>797</v>
      </c>
      <c r="C20" s="9">
        <v>6.3410000000000003E-3</v>
      </c>
      <c r="D20" s="9">
        <v>0</v>
      </c>
      <c r="E20" s="9">
        <v>0</v>
      </c>
      <c r="F20" s="9">
        <v>3.9399999999999999E-3</v>
      </c>
      <c r="G20" s="9">
        <v>3.7074000000000003E-2</v>
      </c>
      <c r="H20" s="9">
        <v>8.7791999999999995E-2</v>
      </c>
      <c r="I20" s="9">
        <v>0.10077999999999999</v>
      </c>
      <c r="J20" s="9">
        <v>0.27388600000000002</v>
      </c>
      <c r="K20" s="9">
        <v>0.123122</v>
      </c>
      <c r="L20" s="14">
        <v>0.212782</v>
      </c>
      <c r="M20" s="14">
        <v>0.26752700000000001</v>
      </c>
      <c r="N20" s="14">
        <v>0.40777999999999998</v>
      </c>
      <c r="O20" s="14"/>
      <c r="P20" s="14">
        <v>0.57659899999999997</v>
      </c>
      <c r="Q20" s="14">
        <v>0.63065199999999999</v>
      </c>
      <c r="R20" s="9">
        <v>0.65541700000000003</v>
      </c>
      <c r="S20" s="9">
        <v>0.84432700000000005</v>
      </c>
      <c r="T20" s="9">
        <v>1.5592680000000001</v>
      </c>
      <c r="U20" s="9">
        <f t="shared" si="0"/>
        <v>5.7872870000000001</v>
      </c>
    </row>
    <row r="21" spans="1:21" x14ac:dyDescent="0.2">
      <c r="A21" s="105"/>
      <c r="B21" s="35" t="s">
        <v>798</v>
      </c>
      <c r="C21" s="9">
        <v>0.820577</v>
      </c>
      <c r="D21" s="9">
        <v>5.9250910000000001</v>
      </c>
      <c r="E21" s="9">
        <v>10.031359999999999</v>
      </c>
      <c r="F21" s="9">
        <v>8.9860969999999991</v>
      </c>
      <c r="G21" s="9">
        <v>10.561272000000001</v>
      </c>
      <c r="H21" s="9">
        <v>11.78354</v>
      </c>
      <c r="I21" s="9">
        <v>15.768629000000001</v>
      </c>
      <c r="J21" s="9">
        <v>17.291667</v>
      </c>
      <c r="K21" s="9">
        <v>17.094840999999999</v>
      </c>
      <c r="L21" s="14">
        <v>13.954044</v>
      </c>
      <c r="M21" s="14">
        <v>14.881105</v>
      </c>
      <c r="N21" s="14">
        <v>19.665921000000001</v>
      </c>
      <c r="O21" s="14"/>
      <c r="P21" s="14">
        <v>25.397549999999999</v>
      </c>
      <c r="Q21" s="14">
        <v>23.286380000000001</v>
      </c>
      <c r="R21" s="9">
        <v>20.233305000000001</v>
      </c>
      <c r="S21" s="9">
        <v>25.948405000000001</v>
      </c>
      <c r="T21" s="9">
        <v>23.258780999999999</v>
      </c>
      <c r="U21" s="9">
        <f t="shared" si="0"/>
        <v>264.88856500000003</v>
      </c>
    </row>
    <row r="22" spans="1:21" x14ac:dyDescent="0.2">
      <c r="A22" s="105"/>
      <c r="B22" s="35" t="s">
        <v>799</v>
      </c>
      <c r="C22" s="9">
        <v>0.91405400000000003</v>
      </c>
      <c r="D22" s="9">
        <v>6.193066</v>
      </c>
      <c r="E22" s="9">
        <v>10.385952</v>
      </c>
      <c r="F22" s="9">
        <v>9.4942759999999993</v>
      </c>
      <c r="G22" s="9">
        <v>11.106035</v>
      </c>
      <c r="H22" s="9">
        <v>12.858067</v>
      </c>
      <c r="I22" s="9">
        <v>17.451250999999999</v>
      </c>
      <c r="J22" s="9">
        <v>19.690968000000002</v>
      </c>
      <c r="K22" s="9">
        <v>19.188720999999997</v>
      </c>
      <c r="L22" s="14">
        <v>16.323599000000002</v>
      </c>
      <c r="M22" s="14">
        <v>17.917303</v>
      </c>
      <c r="N22" s="14">
        <v>23.917692000000002</v>
      </c>
      <c r="O22" s="14"/>
      <c r="P22" s="14">
        <v>30.57197</v>
      </c>
      <c r="Q22" s="14">
        <v>29.466618000000004</v>
      </c>
      <c r="R22" s="9">
        <v>26.487771000000002</v>
      </c>
      <c r="S22" s="9">
        <v>35.168635000000002</v>
      </c>
      <c r="T22" s="9">
        <v>32.470308000000003</v>
      </c>
      <c r="U22" s="9">
        <f t="shared" si="0"/>
        <v>319.60628600000001</v>
      </c>
    </row>
    <row r="23" spans="1:21" x14ac:dyDescent="0.2">
      <c r="A23" s="74"/>
      <c r="B23" s="35" t="s">
        <v>79</v>
      </c>
      <c r="C23" s="9">
        <f t="shared" ref="C23:K23" si="1">SUM(C9:C14)</f>
        <v>204.95432349999999</v>
      </c>
      <c r="D23" s="9">
        <f t="shared" si="1"/>
        <v>753.32940500000007</v>
      </c>
      <c r="E23" s="9">
        <f t="shared" si="1"/>
        <v>620.76203950000001</v>
      </c>
      <c r="F23" s="9">
        <f t="shared" si="1"/>
        <v>801.87868900000001</v>
      </c>
      <c r="G23" s="9">
        <f t="shared" si="1"/>
        <v>3727.9790694999992</v>
      </c>
      <c r="H23" s="9">
        <f t="shared" si="1"/>
        <v>5957.8303169999999</v>
      </c>
      <c r="I23" s="9">
        <f t="shared" si="1"/>
        <v>6751.4919969999992</v>
      </c>
      <c r="J23" s="9">
        <f t="shared" si="1"/>
        <v>9096.1130205000009</v>
      </c>
      <c r="K23" s="9">
        <f t="shared" si="1"/>
        <v>9687.5375605000008</v>
      </c>
      <c r="L23" s="9">
        <f t="shared" ref="L23:Q23" si="2">SUM(L9:L14)</f>
        <v>17168.150567000001</v>
      </c>
      <c r="M23" s="9">
        <f t="shared" si="2"/>
        <v>22033.306949000005</v>
      </c>
      <c r="N23" s="9">
        <f t="shared" si="2"/>
        <v>24736.998727999999</v>
      </c>
      <c r="O23" s="9">
        <f t="shared" si="2"/>
        <v>30445.47595</v>
      </c>
      <c r="P23" s="9">
        <f t="shared" si="2"/>
        <v>32002.175765000007</v>
      </c>
      <c r="Q23" s="9">
        <f t="shared" si="2"/>
        <v>32573.760117999998</v>
      </c>
      <c r="R23" s="9">
        <f t="shared" ref="R23:T23" si="3">SUM(R9:R14)</f>
        <v>29461.935025000006</v>
      </c>
      <c r="S23" s="9">
        <f t="shared" si="3"/>
        <v>28089.616697999998</v>
      </c>
      <c r="T23" s="9">
        <f t="shared" si="3"/>
        <v>22922.688650999997</v>
      </c>
      <c r="U23" s="9">
        <f t="shared" si="0"/>
        <v>246590.50892250001</v>
      </c>
    </row>
    <row r="24" spans="1:21" x14ac:dyDescent="0.2">
      <c r="A24" s="74"/>
      <c r="B24" s="35" t="s">
        <v>80</v>
      </c>
      <c r="C24" s="9">
        <f>C25-C23</f>
        <v>84.392540499999996</v>
      </c>
      <c r="D24" s="9">
        <f t="shared" ref="D24:K24" si="4">D25-D23</f>
        <v>249.88693749999993</v>
      </c>
      <c r="E24" s="9">
        <f t="shared" si="4"/>
        <v>254.79569200000003</v>
      </c>
      <c r="F24" s="9">
        <f t="shared" si="4"/>
        <v>325.495092</v>
      </c>
      <c r="G24" s="9">
        <f t="shared" si="4"/>
        <v>993.24397750000117</v>
      </c>
      <c r="H24" s="9">
        <f t="shared" si="4"/>
        <v>1388.45723</v>
      </c>
      <c r="I24" s="9">
        <f t="shared" si="4"/>
        <v>2205.0984340000014</v>
      </c>
      <c r="J24" s="9">
        <f t="shared" si="4"/>
        <v>3795.0914229999998</v>
      </c>
      <c r="K24" s="9">
        <f t="shared" si="4"/>
        <v>5002.5416304999999</v>
      </c>
      <c r="L24" s="9">
        <f t="shared" ref="L24:Q24" si="5">L25-L23</f>
        <v>8620.0524919999807</v>
      </c>
      <c r="M24" s="9">
        <f t="shared" si="5"/>
        <v>13285.014409000025</v>
      </c>
      <c r="N24" s="9">
        <f t="shared" si="5"/>
        <v>15700.917761000004</v>
      </c>
      <c r="O24" s="9">
        <f t="shared" si="5"/>
        <v>18882.733356999997</v>
      </c>
      <c r="P24" s="9">
        <f t="shared" si="5"/>
        <v>16868.539866999992</v>
      </c>
      <c r="Q24" s="9">
        <f t="shared" si="5"/>
        <v>16870.704114</v>
      </c>
      <c r="R24" s="9">
        <f t="shared" ref="R24:T24" si="6">R25-R23</f>
        <v>16464.901356000017</v>
      </c>
      <c r="S24" s="9">
        <f t="shared" si="6"/>
        <v>17109.456285</v>
      </c>
      <c r="T24" s="9">
        <f t="shared" si="6"/>
        <v>16374.199003000002</v>
      </c>
      <c r="U24" s="9">
        <f t="shared" si="0"/>
        <v>135592.788244</v>
      </c>
    </row>
    <row r="25" spans="1:21" x14ac:dyDescent="0.2">
      <c r="A25" s="74"/>
      <c r="B25" s="35" t="s">
        <v>81</v>
      </c>
      <c r="C25" s="9">
        <v>289.34686399999998</v>
      </c>
      <c r="D25" s="9">
        <v>1003.2163425</v>
      </c>
      <c r="E25" s="9">
        <v>875.55773150000005</v>
      </c>
      <c r="F25" s="9">
        <v>1127.373781</v>
      </c>
      <c r="G25" s="9">
        <v>4721.2230470000004</v>
      </c>
      <c r="H25" s="9">
        <v>7346.2875469999999</v>
      </c>
      <c r="I25" s="9">
        <v>8956.5904310000005</v>
      </c>
      <c r="J25" s="9">
        <v>12891.204443500001</v>
      </c>
      <c r="K25" s="9">
        <v>14690.079191000001</v>
      </c>
      <c r="L25" s="14">
        <v>25788.203058999981</v>
      </c>
      <c r="M25" s="9">
        <v>35318.32135800003</v>
      </c>
      <c r="N25" s="9">
        <v>40437.916489000003</v>
      </c>
      <c r="O25" s="9">
        <v>49328.209306999997</v>
      </c>
      <c r="P25" s="9">
        <v>48870.715631999999</v>
      </c>
      <c r="Q25" s="9">
        <v>49444.464231999998</v>
      </c>
      <c r="R25" s="9">
        <v>45926.836381000023</v>
      </c>
      <c r="S25" s="9">
        <v>45199.072982999998</v>
      </c>
      <c r="T25" s="9">
        <v>39296.887653999998</v>
      </c>
      <c r="U25" s="9">
        <f t="shared" si="0"/>
        <v>382183.29716650007</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41</v>
      </c>
      <c r="C28" s="37">
        <f>C9/C$25*100</f>
        <v>27.296303270112514</v>
      </c>
      <c r="D28" s="37">
        <f t="shared" ref="D28:U28" si="7">D9/D$25*100</f>
        <v>22.725973086906727</v>
      </c>
      <c r="E28" s="37">
        <f t="shared" si="7"/>
        <v>22.842335154458056</v>
      </c>
      <c r="F28" s="37">
        <f t="shared" si="7"/>
        <v>28.158953698427368</v>
      </c>
      <c r="G28" s="37">
        <f t="shared" si="7"/>
        <v>46.432580788424673</v>
      </c>
      <c r="H28" s="37">
        <f t="shared" si="7"/>
        <v>49.158634642265795</v>
      </c>
      <c r="I28" s="37">
        <f t="shared" si="7"/>
        <v>45.917388544033557</v>
      </c>
      <c r="J28" s="37">
        <f t="shared" si="7"/>
        <v>44.116067656250259</v>
      </c>
      <c r="K28" s="37">
        <f t="shared" si="7"/>
        <v>39.538926931438894</v>
      </c>
      <c r="L28" s="37">
        <f t="shared" ref="L28:Q32" si="8">L9/L$25*100</f>
        <v>39.955960628299657</v>
      </c>
      <c r="M28" s="37">
        <f t="shared" si="8"/>
        <v>34.621217764162772</v>
      </c>
      <c r="N28" s="37">
        <f t="shared" si="8"/>
        <v>32.58878996543941</v>
      </c>
      <c r="O28" s="37">
        <f t="shared" si="8"/>
        <v>38.402708535604212</v>
      </c>
      <c r="P28" s="37">
        <f t="shared" si="8"/>
        <v>38.424427813584508</v>
      </c>
      <c r="Q28" s="37">
        <f t="shared" si="8"/>
        <v>41.07768748529616</v>
      </c>
      <c r="R28" s="37">
        <f t="shared" ref="R28:T28" si="9">R9/R$25*100</f>
        <v>36.417212270513069</v>
      </c>
      <c r="S28" s="37">
        <f t="shared" si="9"/>
        <v>35.293536542220458</v>
      </c>
      <c r="T28" s="37">
        <f t="shared" si="9"/>
        <v>30.460690804304889</v>
      </c>
      <c r="U28" s="37">
        <f t="shared" si="7"/>
        <v>37.071850251157194</v>
      </c>
    </row>
    <row r="29" spans="1:21" x14ac:dyDescent="0.2">
      <c r="A29" s="74"/>
      <c r="B29" s="35" t="s">
        <v>34</v>
      </c>
      <c r="C29" s="37">
        <f>C10/C$25*100</f>
        <v>32.18078993937187</v>
      </c>
      <c r="D29" s="37">
        <f t="shared" ref="D29:K32" si="10">D10/D$25*100</f>
        <v>22.518365424255439</v>
      </c>
      <c r="E29" s="37">
        <f t="shared" si="10"/>
        <v>24.181703145636604</v>
      </c>
      <c r="F29" s="37">
        <f t="shared" si="10"/>
        <v>17.305552806713713</v>
      </c>
      <c r="G29" s="37">
        <f t="shared" si="10"/>
        <v>7.0363113157953698</v>
      </c>
      <c r="H29" s="37">
        <f t="shared" si="10"/>
        <v>5.6592595285734193</v>
      </c>
      <c r="I29" s="37">
        <f t="shared" si="10"/>
        <v>7.1446119695857737</v>
      </c>
      <c r="J29" s="37">
        <f t="shared" si="10"/>
        <v>7.4776310407988769</v>
      </c>
      <c r="K29" s="37">
        <f t="shared" si="10"/>
        <v>7.7006536472115057</v>
      </c>
      <c r="L29" s="37">
        <f t="shared" si="8"/>
        <v>8.0623358100726268</v>
      </c>
      <c r="M29" s="37">
        <f t="shared" si="8"/>
        <v>8.2815275402025179</v>
      </c>
      <c r="N29" s="37">
        <f t="shared" si="8"/>
        <v>6.8951764484663034</v>
      </c>
      <c r="O29" s="37">
        <f t="shared" si="8"/>
        <v>7.0245192430050052</v>
      </c>
      <c r="P29" s="37">
        <f t="shared" si="8"/>
        <v>7.0162679012516733</v>
      </c>
      <c r="Q29" s="37">
        <f t="shared" si="8"/>
        <v>6.3628057657542634</v>
      </c>
      <c r="R29" s="37">
        <f t="shared" ref="R29:T29" si="11">R10/R$25*100</f>
        <v>7.3562370331209745</v>
      </c>
      <c r="S29" s="37">
        <f t="shared" si="11"/>
        <v>8.224792763776847</v>
      </c>
      <c r="T29" s="37">
        <f t="shared" si="11"/>
        <v>8.9417804354852741</v>
      </c>
      <c r="U29" s="37">
        <f>U10/U$25*100</f>
        <v>7.6366499786580082</v>
      </c>
    </row>
    <row r="30" spans="1:21" x14ac:dyDescent="0.2">
      <c r="A30" s="74"/>
      <c r="B30" s="35" t="s">
        <v>29</v>
      </c>
      <c r="C30" s="37">
        <f>C11/C$25*100</f>
        <v>9.0588780322844631</v>
      </c>
      <c r="D30" s="37">
        <f t="shared" si="10"/>
        <v>28.033303195516879</v>
      </c>
      <c r="E30" s="37">
        <f t="shared" si="10"/>
        <v>19.209069025278772</v>
      </c>
      <c r="F30" s="37">
        <f t="shared" si="10"/>
        <v>19.673303587321939</v>
      </c>
      <c r="G30" s="37">
        <f t="shared" si="10"/>
        <v>12.739276486464204</v>
      </c>
      <c r="H30" s="37">
        <f t="shared" si="10"/>
        <v>14.055897681566753</v>
      </c>
      <c r="I30" s="37">
        <f t="shared" si="10"/>
        <v>8.6451339487402308</v>
      </c>
      <c r="J30" s="37">
        <f t="shared" si="10"/>
        <v>6.3880164619933639</v>
      </c>
      <c r="K30" s="37">
        <f t="shared" si="10"/>
        <v>6.2625173495567443</v>
      </c>
      <c r="L30" s="37">
        <f t="shared" si="8"/>
        <v>5.0444854107273569</v>
      </c>
      <c r="M30" s="37">
        <f t="shared" si="8"/>
        <v>5.3891576094651104</v>
      </c>
      <c r="N30" s="37">
        <f t="shared" si="8"/>
        <v>6.7219822261105318</v>
      </c>
      <c r="O30" s="37">
        <f t="shared" si="8"/>
        <v>6.3833053910456226</v>
      </c>
      <c r="P30" s="37">
        <f t="shared" si="8"/>
        <v>6.4322600014100813</v>
      </c>
      <c r="Q30" s="37">
        <f t="shared" si="8"/>
        <v>4.8332665104567045</v>
      </c>
      <c r="R30" s="37">
        <f t="shared" ref="R30:T30" si="12">R11/R$25*100</f>
        <v>5.0822871395636415</v>
      </c>
      <c r="S30" s="37">
        <f t="shared" si="12"/>
        <v>4.9670988116159078</v>
      </c>
      <c r="T30" s="37">
        <f t="shared" si="12"/>
        <v>4.6199998813778835</v>
      </c>
      <c r="U30" s="37">
        <f>U11/U$25*100</f>
        <v>5.9394823289754495</v>
      </c>
    </row>
    <row r="31" spans="1:21" x14ac:dyDescent="0.2">
      <c r="A31" s="74"/>
      <c r="B31" s="35" t="s">
        <v>42</v>
      </c>
      <c r="C31" s="37">
        <f>C12/C$25*100</f>
        <v>0.62789742210580868</v>
      </c>
      <c r="D31" s="37">
        <f t="shared" si="10"/>
        <v>0.36142857192340844</v>
      </c>
      <c r="E31" s="37">
        <f t="shared" si="10"/>
        <v>1.6534129594400138</v>
      </c>
      <c r="F31" s="37">
        <f t="shared" si="10"/>
        <v>1.2709909740219512</v>
      </c>
      <c r="G31" s="37">
        <f t="shared" si="10"/>
        <v>2.3543842007344162</v>
      </c>
      <c r="H31" s="37">
        <f t="shared" si="10"/>
        <v>5.3301151567352338</v>
      </c>
      <c r="I31" s="37">
        <f t="shared" si="10"/>
        <v>7.1291836823301979</v>
      </c>
      <c r="J31" s="37">
        <f t="shared" si="10"/>
        <v>5.2934411946594606</v>
      </c>
      <c r="K31" s="37">
        <f t="shared" si="10"/>
        <v>4.9227539014428725</v>
      </c>
      <c r="L31" s="37">
        <f t="shared" si="8"/>
        <v>3.9970068548078617</v>
      </c>
      <c r="M31" s="37">
        <f t="shared" si="8"/>
        <v>4.0532080177013912</v>
      </c>
      <c r="N31" s="37">
        <f t="shared" si="8"/>
        <v>3.9420478313555676</v>
      </c>
      <c r="O31" s="37">
        <f t="shared" si="8"/>
        <v>3.825101327431002</v>
      </c>
      <c r="P31" s="37">
        <f t="shared" si="8"/>
        <v>3.8542064151126403</v>
      </c>
      <c r="Q31" s="37">
        <f t="shared" si="8"/>
        <v>3.8933330351552957</v>
      </c>
      <c r="R31" s="37">
        <f t="shared" ref="R31:T31" si="13">R12/R$25*100</f>
        <v>4.2663129716694321</v>
      </c>
      <c r="S31" s="37">
        <f t="shared" si="13"/>
        <v>3.3378888380463936</v>
      </c>
      <c r="T31" s="37">
        <f t="shared" si="13"/>
        <v>2.6524514693822119</v>
      </c>
      <c r="U31" s="37">
        <f>U12/U$25*100</f>
        <v>3.9134189188503843</v>
      </c>
    </row>
    <row r="32" spans="1:21" x14ac:dyDescent="0.2">
      <c r="A32" s="74"/>
      <c r="B32" s="35" t="s">
        <v>32</v>
      </c>
      <c r="C32" s="37">
        <f>C13/C$25*100</f>
        <v>1.4613292992178413</v>
      </c>
      <c r="D32" s="37">
        <f t="shared" si="10"/>
        <v>1.2198036935388143</v>
      </c>
      <c r="E32" s="37">
        <f t="shared" si="10"/>
        <v>2.3327183080217022</v>
      </c>
      <c r="F32" s="37">
        <f t="shared" si="10"/>
        <v>4.2184148949974558</v>
      </c>
      <c r="G32" s="37">
        <f t="shared" si="10"/>
        <v>9.4403508595767462</v>
      </c>
      <c r="H32" s="37">
        <f t="shared" si="10"/>
        <v>5.971555716998127</v>
      </c>
      <c r="I32" s="37">
        <f t="shared" si="10"/>
        <v>5.0551271824701347</v>
      </c>
      <c r="J32" s="37">
        <f t="shared" si="10"/>
        <v>4.7366903432199061</v>
      </c>
      <c r="K32" s="37">
        <f t="shared" si="10"/>
        <v>4.7630055760943106</v>
      </c>
      <c r="L32" s="37">
        <f t="shared" si="8"/>
        <v>4.8616823790770081</v>
      </c>
      <c r="M32" s="37">
        <f t="shared" si="8"/>
        <v>4.7689852610123546</v>
      </c>
      <c r="N32" s="37">
        <f t="shared" si="8"/>
        <v>4.8780602396678541</v>
      </c>
      <c r="O32" s="37">
        <f t="shared" si="8"/>
        <v>0</v>
      </c>
      <c r="P32" s="37">
        <f t="shared" si="8"/>
        <v>3.6138787925658264</v>
      </c>
      <c r="Q32" s="37">
        <f t="shared" si="8"/>
        <v>3.8321076614553058</v>
      </c>
      <c r="R32" s="37">
        <f t="shared" ref="R32:T32" si="14">R13/R$25*100</f>
        <v>4.3568923001798758</v>
      </c>
      <c r="S32" s="37">
        <f t="shared" si="14"/>
        <v>3.732480156472505</v>
      </c>
      <c r="T32" s="37">
        <f t="shared" si="14"/>
        <v>3.0191104813341001</v>
      </c>
      <c r="U32" s="37">
        <f>U13/U$25*100</f>
        <v>4.2330208934934213</v>
      </c>
    </row>
    <row r="33" spans="1:21" x14ac:dyDescent="0.2">
      <c r="A33" s="74"/>
      <c r="B33" s="35" t="s">
        <v>44</v>
      </c>
      <c r="C33" s="37">
        <f t="shared" ref="C33:U33" si="15">C14/C$25*100</f>
        <v>0.20823726639732995</v>
      </c>
      <c r="D33" s="37">
        <f t="shared" si="15"/>
        <v>0.23254679984442139</v>
      </c>
      <c r="E33" s="37">
        <f t="shared" si="15"/>
        <v>0.67980291714207763</v>
      </c>
      <c r="F33" s="37">
        <f t="shared" si="15"/>
        <v>0.50080763764010228</v>
      </c>
      <c r="G33" s="37">
        <f t="shared" si="15"/>
        <v>0.95924307216913396</v>
      </c>
      <c r="H33" s="37">
        <f t="shared" si="15"/>
        <v>0.92441634724375177</v>
      </c>
      <c r="I33" s="37">
        <f t="shared" si="15"/>
        <v>1.4887124350187895</v>
      </c>
      <c r="J33" s="37">
        <f t="shared" si="15"/>
        <v>2.5487674052494755</v>
      </c>
      <c r="K33" s="37">
        <f t="shared" si="15"/>
        <v>2.758264698452026</v>
      </c>
      <c r="L33" s="37">
        <f t="shared" si="15"/>
        <v>4.6521886936255674</v>
      </c>
      <c r="M33" s="37">
        <f t="shared" si="15"/>
        <v>5.270825009293179</v>
      </c>
      <c r="N33" s="37">
        <f t="shared" si="15"/>
        <v>6.1467258548697474</v>
      </c>
      <c r="O33" s="37">
        <f t="shared" si="15"/>
        <v>6.0845786988137833</v>
      </c>
      <c r="P33" s="37">
        <f t="shared" si="15"/>
        <v>6.1422967991785766</v>
      </c>
      <c r="Q33" s="37">
        <f t="shared" si="15"/>
        <v>5.8802880224522847</v>
      </c>
      <c r="R33" s="37">
        <f t="shared" si="15"/>
        <v>6.6707741081583523</v>
      </c>
      <c r="S33" s="37">
        <f t="shared" si="15"/>
        <v>6.5906471491581478</v>
      </c>
      <c r="T33" s="37">
        <f t="shared" si="15"/>
        <v>8.6380385487207381</v>
      </c>
      <c r="U33" s="37">
        <f t="shared" si="15"/>
        <v>5.7271071542837113</v>
      </c>
    </row>
    <row r="34" spans="1:21" x14ac:dyDescent="0.2">
      <c r="A34" s="105"/>
      <c r="B34" s="35" t="s">
        <v>792</v>
      </c>
      <c r="C34" s="37">
        <f t="shared" ref="C34:U34" si="16">C15/C$25*100</f>
        <v>2.6952982631945859</v>
      </c>
      <c r="D34" s="37">
        <f t="shared" si="16"/>
        <v>4.6334738610979116</v>
      </c>
      <c r="E34" s="37">
        <f t="shared" si="16"/>
        <v>5.4977642556514841</v>
      </c>
      <c r="F34" s="37">
        <f t="shared" si="16"/>
        <v>4.1287109727452496</v>
      </c>
      <c r="G34" s="37">
        <f t="shared" si="16"/>
        <v>3.5251563068123772</v>
      </c>
      <c r="H34" s="37">
        <f t="shared" si="16"/>
        <v>3.8003791331855963</v>
      </c>
      <c r="I34" s="37">
        <f t="shared" si="16"/>
        <v>5.931966478684684</v>
      </c>
      <c r="J34" s="37">
        <f t="shared" si="16"/>
        <v>10.491120499465222</v>
      </c>
      <c r="K34" s="37">
        <f t="shared" si="16"/>
        <v>14.573128613980387</v>
      </c>
      <c r="L34" s="37">
        <f t="shared" si="16"/>
        <v>9.2165454435202001</v>
      </c>
      <c r="M34" s="37">
        <f t="shared" si="16"/>
        <v>10.348345613464806</v>
      </c>
      <c r="N34" s="37">
        <f t="shared" si="16"/>
        <v>10.935112720762609</v>
      </c>
      <c r="O34" s="37"/>
      <c r="P34" s="37">
        <f t="shared" si="16"/>
        <v>10.246527564088117</v>
      </c>
      <c r="Q34" s="37">
        <f t="shared" si="16"/>
        <v>10.230334628090262</v>
      </c>
      <c r="R34" s="37">
        <f t="shared" si="16"/>
        <v>10.017386546797509</v>
      </c>
      <c r="S34" s="37">
        <f t="shared" si="16"/>
        <v>9.8314083204125442</v>
      </c>
      <c r="T34" s="37">
        <f t="shared" si="16"/>
        <v>11.326034756716817</v>
      </c>
      <c r="U34" s="37">
        <f t="shared" si="16"/>
        <v>10.108692352708713</v>
      </c>
    </row>
    <row r="35" spans="1:21" x14ac:dyDescent="0.2">
      <c r="A35" s="105"/>
      <c r="B35" s="35" t="s">
        <v>793</v>
      </c>
      <c r="C35" s="37">
        <f t="shared" ref="C35:U35" si="17">C16/C$25*100</f>
        <v>2.1562355692232422E-3</v>
      </c>
      <c r="D35" s="37">
        <f t="shared" si="17"/>
        <v>3.1536567597332575E-3</v>
      </c>
      <c r="E35" s="37">
        <f t="shared" si="17"/>
        <v>1.2668268009006781E-2</v>
      </c>
      <c r="F35" s="37">
        <f t="shared" si="17"/>
        <v>1.6577820342266767E-2</v>
      </c>
      <c r="G35" s="37">
        <f t="shared" si="17"/>
        <v>5.1776837816491323E-3</v>
      </c>
      <c r="H35" s="37">
        <f t="shared" si="17"/>
        <v>6.249741751362458E-3</v>
      </c>
      <c r="I35" s="37">
        <f t="shared" si="17"/>
        <v>9.0611712822218256E-3</v>
      </c>
      <c r="J35" s="37">
        <f t="shared" si="17"/>
        <v>7.0630560859586602E-3</v>
      </c>
      <c r="K35" s="37">
        <f t="shared" si="17"/>
        <v>7.1832628420852454E-3</v>
      </c>
      <c r="L35" s="37">
        <f t="shared" si="17"/>
        <v>5.3093075033863726E-3</v>
      </c>
      <c r="M35" s="37">
        <f t="shared" si="17"/>
        <v>4.4989708992499468E-3</v>
      </c>
      <c r="N35" s="37">
        <f t="shared" si="17"/>
        <v>5.4957777080442199E-3</v>
      </c>
      <c r="O35" s="37">
        <f t="shared" si="17"/>
        <v>0</v>
      </c>
      <c r="P35" s="37">
        <f t="shared" si="17"/>
        <v>4.818722151999774E-3</v>
      </c>
      <c r="Q35" s="37">
        <f t="shared" si="17"/>
        <v>5.2699124977344343E-3</v>
      </c>
      <c r="R35" s="37">
        <f t="shared" si="17"/>
        <v>6.0768174338143481E-3</v>
      </c>
      <c r="S35" s="37">
        <f t="shared" si="17"/>
        <v>7.7623472528288344E-3</v>
      </c>
      <c r="T35" s="37">
        <f t="shared" si="17"/>
        <v>7.5725666271616232E-3</v>
      </c>
      <c r="U35" s="37">
        <f t="shared" si="17"/>
        <v>6.0789927692414232E-3</v>
      </c>
    </row>
    <row r="36" spans="1:21" x14ac:dyDescent="0.2">
      <c r="A36" s="105"/>
      <c r="B36" s="35" t="s">
        <v>794</v>
      </c>
      <c r="C36" s="37">
        <f t="shared" ref="C36:U36" si="18">C17/C$25*100</f>
        <v>6.1863466403423674E-4</v>
      </c>
      <c r="D36" s="37">
        <f t="shared" si="18"/>
        <v>5.1801388991029118E-3</v>
      </c>
      <c r="E36" s="37">
        <f t="shared" si="18"/>
        <v>1.251122525208379E-2</v>
      </c>
      <c r="F36" s="37">
        <f t="shared" si="18"/>
        <v>1.5071221529499098E-2</v>
      </c>
      <c r="G36" s="37">
        <f t="shared" si="18"/>
        <v>1.2249791934051785E-3</v>
      </c>
      <c r="H36" s="37">
        <f t="shared" si="18"/>
        <v>1.7170713669043916E-3</v>
      </c>
      <c r="I36" s="37">
        <f t="shared" si="18"/>
        <v>1.9496034941557997E-3</v>
      </c>
      <c r="J36" s="37">
        <f t="shared" si="18"/>
        <v>2.6965750293043984E-3</v>
      </c>
      <c r="K36" s="37">
        <f t="shared" si="18"/>
        <v>1.8670900029459207E-3</v>
      </c>
      <c r="L36" s="37">
        <f t="shared" si="18"/>
        <v>1.191730960458466E-3</v>
      </c>
      <c r="M36" s="37">
        <f t="shared" si="18"/>
        <v>1.2533013545949162E-3</v>
      </c>
      <c r="N36" s="37">
        <f t="shared" si="18"/>
        <v>1.4862115860085996E-3</v>
      </c>
      <c r="O36" s="37">
        <f t="shared" si="18"/>
        <v>0</v>
      </c>
      <c r="P36" s="37">
        <f t="shared" si="18"/>
        <v>2.3724882785240075E-3</v>
      </c>
      <c r="Q36" s="37">
        <f t="shared" si="18"/>
        <v>3.1250798729455637E-3</v>
      </c>
      <c r="R36" s="37">
        <f t="shared" si="18"/>
        <v>2.9567549324206943E-3</v>
      </c>
      <c r="S36" s="37">
        <f t="shared" si="18"/>
        <v>2.4148105878421841E-3</v>
      </c>
      <c r="T36" s="37">
        <f t="shared" si="18"/>
        <v>2.869153429979674E-3</v>
      </c>
      <c r="U36" s="37">
        <f t="shared" si="18"/>
        <v>2.3408139671008549E-3</v>
      </c>
    </row>
    <row r="37" spans="1:21" x14ac:dyDescent="0.2">
      <c r="A37" s="105"/>
      <c r="B37" s="35" t="s">
        <v>795</v>
      </c>
      <c r="C37" s="37">
        <f t="shared" ref="C37:U37" si="19">C18/C$25*100</f>
        <v>1.108738472451528E-2</v>
      </c>
      <c r="D37" s="37">
        <f t="shared" si="19"/>
        <v>1.6816312977875954E-2</v>
      </c>
      <c r="E37" s="37">
        <f t="shared" si="19"/>
        <v>8.67744036362267E-3</v>
      </c>
      <c r="F37" s="37">
        <f t="shared" si="19"/>
        <v>8.9319089814809162E-3</v>
      </c>
      <c r="G37" s="37">
        <f t="shared" si="19"/>
        <v>3.1152309165621167E-3</v>
      </c>
      <c r="H37" s="37">
        <f t="shared" si="19"/>
        <v>3.5375282867347859E-3</v>
      </c>
      <c r="I37" s="37">
        <f t="shared" si="19"/>
        <v>4.5535296398996408E-3</v>
      </c>
      <c r="J37" s="37">
        <f t="shared" si="19"/>
        <v>4.0223549496296532E-3</v>
      </c>
      <c r="K37" s="37">
        <f t="shared" si="19"/>
        <v>3.5774892236249754E-3</v>
      </c>
      <c r="L37" s="37">
        <f t="shared" si="19"/>
        <v>1.3621267026490583E-3</v>
      </c>
      <c r="M37" s="37">
        <f t="shared" si="19"/>
        <v>1.4361724467550489E-3</v>
      </c>
      <c r="N37" s="37">
        <f t="shared" si="19"/>
        <v>1.8069971537697043E-3</v>
      </c>
      <c r="O37" s="37">
        <f t="shared" si="19"/>
        <v>0</v>
      </c>
      <c r="P37" s="37">
        <f t="shared" si="19"/>
        <v>1.2869342956545145E-3</v>
      </c>
      <c r="Q37" s="37">
        <f t="shared" si="19"/>
        <v>2.1960031661082879E-3</v>
      </c>
      <c r="R37" s="37">
        <f t="shared" si="19"/>
        <v>2.4180502893498428E-3</v>
      </c>
      <c r="S37" s="37">
        <f t="shared" si="19"/>
        <v>6.7625236498758037E-3</v>
      </c>
      <c r="T37" s="37">
        <f t="shared" si="19"/>
        <v>6.458544560440929E-3</v>
      </c>
      <c r="U37" s="37">
        <f t="shared" si="19"/>
        <v>3.2040659784944056E-3</v>
      </c>
    </row>
    <row r="38" spans="1:21" x14ac:dyDescent="0.2">
      <c r="A38" s="105"/>
      <c r="B38" s="35" t="s">
        <v>796</v>
      </c>
      <c r="C38" s="37">
        <f t="shared" ref="C38:U38" si="20">C19/C$25*100</f>
        <v>1.6252465760264817E-2</v>
      </c>
      <c r="D38" s="37">
        <f t="shared" si="20"/>
        <v>1.5614777527410543E-3</v>
      </c>
      <c r="E38" s="37">
        <f t="shared" si="20"/>
        <v>6.6420520209865786E-3</v>
      </c>
      <c r="F38" s="37">
        <f t="shared" si="20"/>
        <v>4.1459186640424445E-3</v>
      </c>
      <c r="G38" s="37">
        <f t="shared" si="20"/>
        <v>1.235442583825038E-3</v>
      </c>
      <c r="H38" s="37">
        <f t="shared" si="20"/>
        <v>1.9274088999936066E-3</v>
      </c>
      <c r="I38" s="37">
        <f t="shared" si="20"/>
        <v>2.0969028498831442E-3</v>
      </c>
      <c r="J38" s="37">
        <f t="shared" si="20"/>
        <v>2.7053406958870091E-3</v>
      </c>
      <c r="K38" s="37">
        <f t="shared" si="20"/>
        <v>7.8772890530702923E-4</v>
      </c>
      <c r="L38" s="37">
        <f t="shared" si="20"/>
        <v>5.0024423844056141E-4</v>
      </c>
      <c r="M38" s="37">
        <f t="shared" si="20"/>
        <v>6.5074723589019054E-4</v>
      </c>
      <c r="N38" s="37">
        <f t="shared" si="20"/>
        <v>7.1692120952586988E-4</v>
      </c>
      <c r="O38" s="37">
        <f t="shared" si="20"/>
        <v>0</v>
      </c>
      <c r="P38" s="37">
        <f t="shared" si="20"/>
        <v>9.2998638166535118E-4</v>
      </c>
      <c r="Q38" s="37">
        <f t="shared" si="20"/>
        <v>6.3288176919404826E-4</v>
      </c>
      <c r="R38" s="37">
        <f t="shared" si="20"/>
        <v>7.3961332146214702E-4</v>
      </c>
      <c r="S38" s="37">
        <f t="shared" si="20"/>
        <v>1.5914574183203886E-3</v>
      </c>
      <c r="T38" s="37">
        <f t="shared" si="20"/>
        <v>2.5726744797233145E-3</v>
      </c>
      <c r="U38" s="37">
        <f t="shared" si="20"/>
        <v>1.1789981491621721E-3</v>
      </c>
    </row>
    <row r="39" spans="1:21" x14ac:dyDescent="0.2">
      <c r="A39" s="105"/>
      <c r="B39" s="35" t="s">
        <v>797</v>
      </c>
      <c r="C39" s="37">
        <f t="shared" ref="C39:U39" si="21">C20/C$25*100</f>
        <v>2.1914873768944668E-3</v>
      </c>
      <c r="D39" s="37">
        <f t="shared" si="21"/>
        <v>0</v>
      </c>
      <c r="E39" s="37">
        <f t="shared" si="21"/>
        <v>0</v>
      </c>
      <c r="F39" s="37">
        <f t="shared" si="21"/>
        <v>3.4948479966468191E-4</v>
      </c>
      <c r="G39" s="37">
        <f t="shared" si="21"/>
        <v>7.852626243438737E-4</v>
      </c>
      <c r="H39" s="37">
        <f t="shared" si="21"/>
        <v>1.1950525954548508E-3</v>
      </c>
      <c r="I39" s="37">
        <f t="shared" si="21"/>
        <v>1.1252049624953984E-3</v>
      </c>
      <c r="J39" s="37">
        <f t="shared" si="21"/>
        <v>2.1245958917213413E-3</v>
      </c>
      <c r="K39" s="37">
        <f t="shared" si="21"/>
        <v>8.3813026736732443E-4</v>
      </c>
      <c r="L39" s="37">
        <f t="shared" si="21"/>
        <v>8.2511371386824841E-4</v>
      </c>
      <c r="M39" s="37">
        <f t="shared" si="21"/>
        <v>7.5747371254778471E-4</v>
      </c>
      <c r="N39" s="37">
        <f t="shared" si="21"/>
        <v>1.0084100156617245E-3</v>
      </c>
      <c r="O39" s="37">
        <f t="shared" si="21"/>
        <v>0</v>
      </c>
      <c r="P39" s="37">
        <f t="shared" si="21"/>
        <v>1.1798456244058954E-3</v>
      </c>
      <c r="Q39" s="37">
        <f t="shared" si="21"/>
        <v>1.2754754446137732E-3</v>
      </c>
      <c r="R39" s="37">
        <f t="shared" si="21"/>
        <v>1.4270893700641368E-3</v>
      </c>
      <c r="S39" s="37">
        <f t="shared" si="21"/>
        <v>1.8680184001064869E-3</v>
      </c>
      <c r="T39" s="37">
        <f t="shared" si="21"/>
        <v>3.9679172908780817E-3</v>
      </c>
      <c r="U39" s="37">
        <f t="shared" si="21"/>
        <v>1.5142699963360093E-3</v>
      </c>
    </row>
    <row r="40" spans="1:21" x14ac:dyDescent="0.2">
      <c r="A40" s="105"/>
      <c r="B40" s="35" t="s">
        <v>798</v>
      </c>
      <c r="C40" s="37">
        <f t="shared" ref="C40:U40" si="22">C21/C$25*100</f>
        <v>0.28359629983755413</v>
      </c>
      <c r="D40" s="37">
        <f t="shared" si="22"/>
        <v>0.59060949757205539</v>
      </c>
      <c r="E40" s="37">
        <f t="shared" si="22"/>
        <v>1.1457108582451023</v>
      </c>
      <c r="F40" s="37">
        <f t="shared" si="22"/>
        <v>0.79708231213512659</v>
      </c>
      <c r="G40" s="37">
        <f t="shared" si="22"/>
        <v>0.22369779810998197</v>
      </c>
      <c r="H40" s="37">
        <f t="shared" si="22"/>
        <v>0.16040129010212839</v>
      </c>
      <c r="I40" s="37">
        <f t="shared" si="22"/>
        <v>0.17605615799314203</v>
      </c>
      <c r="J40" s="37">
        <f t="shared" si="22"/>
        <v>0.13413538723853535</v>
      </c>
      <c r="K40" s="37">
        <f t="shared" si="22"/>
        <v>0.11636997171855475</v>
      </c>
      <c r="L40" s="37">
        <f t="shared" si="22"/>
        <v>5.4110183513271556E-2</v>
      </c>
      <c r="M40" s="37">
        <f t="shared" si="22"/>
        <v>4.2134236361800498E-2</v>
      </c>
      <c r="N40" s="37">
        <f t="shared" si="22"/>
        <v>4.8632379478179992E-2</v>
      </c>
      <c r="O40" s="37">
        <f t="shared" si="22"/>
        <v>0</v>
      </c>
      <c r="P40" s="37">
        <f t="shared" si="22"/>
        <v>5.1968852249362124E-2</v>
      </c>
      <c r="Q40" s="37">
        <f t="shared" si="22"/>
        <v>4.7096030590476644E-2</v>
      </c>
      <c r="R40" s="37">
        <f t="shared" si="22"/>
        <v>4.4055516544071256E-2</v>
      </c>
      <c r="S40" s="37">
        <f t="shared" si="22"/>
        <v>5.7409153080992523E-2</v>
      </c>
      <c r="T40" s="37">
        <f t="shared" si="22"/>
        <v>5.9187336169694106E-2</v>
      </c>
      <c r="U40" s="37">
        <f t="shared" si="22"/>
        <v>6.9309299219478968E-2</v>
      </c>
    </row>
    <row r="41" spans="1:21" x14ac:dyDescent="0.2">
      <c r="A41" s="105"/>
      <c r="B41" s="35" t="s">
        <v>799</v>
      </c>
      <c r="C41" s="37">
        <f t="shared" ref="C41:U41" si="23">C22/C$25*100</f>
        <v>0.3159025079324862</v>
      </c>
      <c r="D41" s="37">
        <f t="shared" si="23"/>
        <v>0.61732108396150853</v>
      </c>
      <c r="E41" s="37">
        <f t="shared" si="23"/>
        <v>1.1862098438908022</v>
      </c>
      <c r="F41" s="37">
        <f t="shared" si="23"/>
        <v>0.8421586664520806</v>
      </c>
      <c r="G41" s="37">
        <f t="shared" si="23"/>
        <v>0.23523639720976733</v>
      </c>
      <c r="H41" s="37">
        <f t="shared" si="23"/>
        <v>0.17502809300257846</v>
      </c>
      <c r="I41" s="37">
        <f t="shared" si="23"/>
        <v>0.19484257022179782</v>
      </c>
      <c r="J41" s="37">
        <f t="shared" si="23"/>
        <v>0.15274730989103641</v>
      </c>
      <c r="K41" s="37">
        <f t="shared" si="23"/>
        <v>0.13062367295988525</v>
      </c>
      <c r="L41" s="37">
        <f t="shared" si="23"/>
        <v>6.3298706632074278E-2</v>
      </c>
      <c r="M41" s="37">
        <f t="shared" si="23"/>
        <v>5.0730902010838387E-2</v>
      </c>
      <c r="N41" s="37">
        <f t="shared" si="23"/>
        <v>5.9146697151190114E-2</v>
      </c>
      <c r="O41" s="37">
        <f t="shared" si="23"/>
        <v>0</v>
      </c>
      <c r="P41" s="37">
        <f t="shared" si="23"/>
        <v>6.2556828981611676E-2</v>
      </c>
      <c r="Q41" s="37">
        <f t="shared" si="23"/>
        <v>5.9595383341072755E-2</v>
      </c>
      <c r="R41" s="37">
        <f t="shared" si="23"/>
        <v>5.767384189118243E-2</v>
      </c>
      <c r="S41" s="37">
        <f t="shared" si="23"/>
        <v>7.7808310389966218E-2</v>
      </c>
      <c r="T41" s="37">
        <f t="shared" si="23"/>
        <v>8.2628192557877733E-2</v>
      </c>
      <c r="U41" s="37">
        <f t="shared" si="23"/>
        <v>8.3626440079813832E-2</v>
      </c>
    </row>
    <row r="42" spans="1:21" x14ac:dyDescent="0.2">
      <c r="A42" s="74"/>
      <c r="B42" s="35" t="s">
        <v>79</v>
      </c>
      <c r="C42" s="37">
        <f t="shared" ref="C42:Q42" si="24">C23/C$25*100</f>
        <v>70.833435229489822</v>
      </c>
      <c r="D42" s="37">
        <f t="shared" si="24"/>
        <v>75.091420771985682</v>
      </c>
      <c r="E42" s="37">
        <f t="shared" si="24"/>
        <v>70.899041509977238</v>
      </c>
      <c r="F42" s="37">
        <f t="shared" si="24"/>
        <v>71.128023599122542</v>
      </c>
      <c r="G42" s="37">
        <f t="shared" si="24"/>
        <v>78.962146723164523</v>
      </c>
      <c r="H42" s="37">
        <f t="shared" si="24"/>
        <v>81.099879073383079</v>
      </c>
      <c r="I42" s="37">
        <f t="shared" si="24"/>
        <v>75.380157762178669</v>
      </c>
      <c r="J42" s="37">
        <f t="shared" si="24"/>
        <v>70.560614102171343</v>
      </c>
      <c r="K42" s="37">
        <f t="shared" si="24"/>
        <v>65.946122104196363</v>
      </c>
      <c r="L42" s="37">
        <f t="shared" si="24"/>
        <v>66.573659776610086</v>
      </c>
      <c r="M42" s="37">
        <f t="shared" si="24"/>
        <v>62.384921201837344</v>
      </c>
      <c r="N42" s="37">
        <f t="shared" si="24"/>
        <v>61.172782565909401</v>
      </c>
      <c r="O42" s="37">
        <f t="shared" si="24"/>
        <v>61.720213195899632</v>
      </c>
      <c r="P42" s="37">
        <f t="shared" si="24"/>
        <v>65.483337723103318</v>
      </c>
      <c r="Q42" s="37">
        <f t="shared" si="24"/>
        <v>65.879488480570018</v>
      </c>
      <c r="R42" s="37">
        <f t="shared" ref="R42:T42" si="25">R23/R$25*100</f>
        <v>64.149715823205355</v>
      </c>
      <c r="S42" s="37">
        <f t="shared" si="25"/>
        <v>62.146444261290256</v>
      </c>
      <c r="T42" s="37">
        <f t="shared" si="25"/>
        <v>58.332071620605085</v>
      </c>
      <c r="U42" s="37">
        <f>U23/U$25*100</f>
        <v>64.521529525418174</v>
      </c>
    </row>
    <row r="43" spans="1:21" x14ac:dyDescent="0.2">
      <c r="A43" s="74"/>
      <c r="B43" s="35" t="s">
        <v>80</v>
      </c>
      <c r="C43" s="37">
        <f t="shared" ref="C43:Q43" si="26">C24/C$25*100</f>
        <v>29.166564770510178</v>
      </c>
      <c r="D43" s="37">
        <f t="shared" si="26"/>
        <v>24.908579228014315</v>
      </c>
      <c r="E43" s="37">
        <f t="shared" si="26"/>
        <v>29.100958490022773</v>
      </c>
      <c r="F43" s="37">
        <f t="shared" si="26"/>
        <v>28.871976400877465</v>
      </c>
      <c r="G43" s="37">
        <f t="shared" si="26"/>
        <v>21.03785327683547</v>
      </c>
      <c r="H43" s="37">
        <f t="shared" si="26"/>
        <v>18.900120926616921</v>
      </c>
      <c r="I43" s="37">
        <f t="shared" si="26"/>
        <v>24.619842237821327</v>
      </c>
      <c r="J43" s="37">
        <f t="shared" si="26"/>
        <v>29.43938589782865</v>
      </c>
      <c r="K43" s="37">
        <f t="shared" si="26"/>
        <v>34.053877895803645</v>
      </c>
      <c r="L43" s="37">
        <f t="shared" si="26"/>
        <v>33.426340223389921</v>
      </c>
      <c r="M43" s="37">
        <f t="shared" si="26"/>
        <v>37.615078798162664</v>
      </c>
      <c r="N43" s="37">
        <f t="shared" si="26"/>
        <v>38.827217434090592</v>
      </c>
      <c r="O43" s="37">
        <f t="shared" si="26"/>
        <v>38.279786804100375</v>
      </c>
      <c r="P43" s="37">
        <f t="shared" si="26"/>
        <v>34.516662276896682</v>
      </c>
      <c r="Q43" s="37">
        <f t="shared" si="26"/>
        <v>34.120511519429989</v>
      </c>
      <c r="R43" s="37">
        <f t="shared" ref="R43:T43" si="27">R24/R$25*100</f>
        <v>35.850284176794645</v>
      </c>
      <c r="S43" s="37">
        <f t="shared" si="27"/>
        <v>37.853555738709744</v>
      </c>
      <c r="T43" s="37">
        <f t="shared" si="27"/>
        <v>41.667928379394915</v>
      </c>
      <c r="U43" s="37">
        <f>U24/U$25*100</f>
        <v>35.478470474581812</v>
      </c>
    </row>
    <row r="44" spans="1:21" x14ac:dyDescent="0.2">
      <c r="A44" s="74"/>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41</v>
      </c>
      <c r="C47" s="38" t="s">
        <v>28</v>
      </c>
      <c r="D47" s="39">
        <f t="shared" ref="D47:J47" si="30">IF(C9=0,"--",(D9/C9)*100-100)</f>
        <v>188.66522735421267</v>
      </c>
      <c r="E47" s="39">
        <f t="shared" si="30"/>
        <v>-12.278065485449957</v>
      </c>
      <c r="F47" s="39">
        <f t="shared" si="30"/>
        <v>58.730051530583722</v>
      </c>
      <c r="G47" s="39">
        <f t="shared" si="30"/>
        <v>590.54645084293884</v>
      </c>
      <c r="H47" s="39">
        <f t="shared" si="30"/>
        <v>64.736712128880356</v>
      </c>
      <c r="I47" s="39">
        <f t="shared" si="30"/>
        <v>13.881232878983909</v>
      </c>
      <c r="J47" s="39">
        <f t="shared" si="30"/>
        <v>38.283509962845187</v>
      </c>
      <c r="K47" s="39">
        <f t="shared" ref="K47:O51" si="31">IF(J9=0,"--",(K9/J9)*100-100)</f>
        <v>2.1312683775431793</v>
      </c>
      <c r="L47" s="39">
        <f t="shared" si="31"/>
        <v>77.400010900177932</v>
      </c>
      <c r="M47" s="39">
        <f t="shared" si="31"/>
        <v>18.669670295240536</v>
      </c>
      <c r="N47" s="39">
        <f t="shared" si="31"/>
        <v>7.7741516043420518</v>
      </c>
      <c r="O47" s="39">
        <f t="shared" si="31"/>
        <v>43.747466798488887</v>
      </c>
      <c r="P47" s="39">
        <f>IF(N9=0,"--",(P9/N9)*100-100)</f>
        <v>42.494827975415092</v>
      </c>
      <c r="Q47" s="39">
        <f t="shared" ref="Q47:T51" si="32">IF(P9=0,"--",(Q9/P9)*100-100)</f>
        <v>8.1602180679592351</v>
      </c>
      <c r="R47" s="39">
        <f t="shared" si="32"/>
        <v>-17.652661665952252</v>
      </c>
      <c r="S47" s="39">
        <f t="shared" si="32"/>
        <v>-4.6212826013115915</v>
      </c>
      <c r="T47" s="39">
        <f t="shared" si="32"/>
        <v>-24.963391359207606</v>
      </c>
      <c r="U47" s="39">
        <f>POWER(T9/C9,1/21)*100-100</f>
        <v>27.009708281369214</v>
      </c>
    </row>
    <row r="48" spans="1:21" x14ac:dyDescent="0.2">
      <c r="A48" s="74"/>
      <c r="B48" s="35" t="s">
        <v>34</v>
      </c>
      <c r="C48" s="38" t="s">
        <v>28</v>
      </c>
      <c r="D48" s="39">
        <f t="shared" ref="D48:D63" si="33">IF(C10=0,"--",(D10/C10)*100-100)</f>
        <v>142.61406836352987</v>
      </c>
      <c r="E48" s="39">
        <f t="shared" ref="E48:E63" si="34">IF(D10=0,"--",(E10/D10)*100-100)</f>
        <v>-6.2782882399316691</v>
      </c>
      <c r="F48" s="39">
        <f t="shared" ref="F48:J51" si="35">IF(E10=0,"--",(F10/E10)*100-100)</f>
        <v>-7.8528867369683297</v>
      </c>
      <c r="G48" s="39">
        <f t="shared" si="35"/>
        <v>70.273144920074003</v>
      </c>
      <c r="H48" s="39">
        <f t="shared" si="35"/>
        <v>25.149168783066472</v>
      </c>
      <c r="I48" s="39">
        <f t="shared" si="35"/>
        <v>53.919565181656651</v>
      </c>
      <c r="J48" s="39">
        <f t="shared" si="35"/>
        <v>50.638563830438926</v>
      </c>
      <c r="K48" s="39">
        <f t="shared" si="31"/>
        <v>17.353000724238953</v>
      </c>
      <c r="L48" s="39">
        <f t="shared" si="31"/>
        <v>83.793537601985292</v>
      </c>
      <c r="M48" s="39">
        <f t="shared" si="31"/>
        <v>40.678762637013165</v>
      </c>
      <c r="N48" s="39">
        <f t="shared" si="31"/>
        <v>-4.6713042848821971</v>
      </c>
      <c r="O48" s="39">
        <f t="shared" si="31"/>
        <v>24.273291546655599</v>
      </c>
      <c r="P48" s="39">
        <f>IF(N10=0,"--",(P10/N10)*100-100)</f>
        <v>22.976097341747789</v>
      </c>
      <c r="Q48" s="39">
        <f t="shared" si="32"/>
        <v>-8.2488578100502963</v>
      </c>
      <c r="R48" s="39">
        <f t="shared" si="32"/>
        <v>7.3880370391629526</v>
      </c>
      <c r="S48" s="39">
        <f t="shared" si="32"/>
        <v>10.035354388490816</v>
      </c>
      <c r="T48" s="39">
        <f t="shared" si="32"/>
        <v>-5.4791398427859974</v>
      </c>
      <c r="U48" s="39">
        <f t="shared" ref="U48:U63" si="36">POWER(T10/C10,1/21)*100-100</f>
        <v>18.873247525344865</v>
      </c>
    </row>
    <row r="49" spans="1:21" x14ac:dyDescent="0.2">
      <c r="A49" s="74"/>
      <c r="B49" s="35" t="s">
        <v>29</v>
      </c>
      <c r="C49" s="38" t="s">
        <v>28</v>
      </c>
      <c r="D49" s="39">
        <f t="shared" si="33"/>
        <v>972.94060245396508</v>
      </c>
      <c r="E49" s="39">
        <f t="shared" si="34"/>
        <v>-40.197101723717374</v>
      </c>
      <c r="F49" s="39">
        <f t="shared" si="35"/>
        <v>31.872463607941768</v>
      </c>
      <c r="G49" s="39">
        <f t="shared" si="35"/>
        <v>171.17775297477192</v>
      </c>
      <c r="H49" s="39">
        <f t="shared" si="35"/>
        <v>71.682974314437985</v>
      </c>
      <c r="I49" s="39">
        <f t="shared" si="35"/>
        <v>-25.012662932317312</v>
      </c>
      <c r="J49" s="39">
        <f t="shared" si="35"/>
        <v>6.3518578184602177</v>
      </c>
      <c r="K49" s="39">
        <f t="shared" si="31"/>
        <v>11.715531578364732</v>
      </c>
      <c r="L49" s="39">
        <f t="shared" si="31"/>
        <v>41.405034647926584</v>
      </c>
      <c r="M49" s="39">
        <f t="shared" si="31"/>
        <v>46.313024294181616</v>
      </c>
      <c r="N49" s="39">
        <f t="shared" si="31"/>
        <v>42.812161373341638</v>
      </c>
      <c r="O49" s="39">
        <f t="shared" si="31"/>
        <v>15.839011226056627</v>
      </c>
      <c r="P49" s="39">
        <f>IF(N11=0,"--",(P11/N11)*100-100)</f>
        <v>15.644813131840436</v>
      </c>
      <c r="Q49" s="39">
        <f t="shared" si="32"/>
        <v>-23.976803005149165</v>
      </c>
      <c r="R49" s="39">
        <f t="shared" si="32"/>
        <v>-2.3286230701279607</v>
      </c>
      <c r="S49" s="39">
        <f t="shared" si="32"/>
        <v>-3.8151662879530619</v>
      </c>
      <c r="T49" s="39">
        <f t="shared" si="32"/>
        <v>-19.133659079950021</v>
      </c>
      <c r="U49" s="39">
        <f t="shared" si="36"/>
        <v>22.361047730232869</v>
      </c>
    </row>
    <row r="50" spans="1:21" x14ac:dyDescent="0.2">
      <c r="A50" s="74"/>
      <c r="B50" s="35" t="s">
        <v>42</v>
      </c>
      <c r="C50" s="38" t="s">
        <v>28</v>
      </c>
      <c r="D50" s="39">
        <f t="shared" si="33"/>
        <v>99.57659105851684</v>
      </c>
      <c r="E50" s="39">
        <f t="shared" si="34"/>
        <v>299.25378742801291</v>
      </c>
      <c r="F50" s="39">
        <f t="shared" si="35"/>
        <v>-1.020724155593328</v>
      </c>
      <c r="G50" s="39">
        <f t="shared" si="35"/>
        <v>675.74941451908921</v>
      </c>
      <c r="H50" s="39">
        <f t="shared" si="35"/>
        <v>252.26756889756183</v>
      </c>
      <c r="I50" s="39">
        <f t="shared" si="35"/>
        <v>63.071476741063748</v>
      </c>
      <c r="J50" s="39">
        <f t="shared" si="35"/>
        <v>6.8683414253254682</v>
      </c>
      <c r="K50" s="39">
        <f t="shared" si="31"/>
        <v>5.9743284603213596</v>
      </c>
      <c r="L50" s="39">
        <f t="shared" si="31"/>
        <v>42.535719482105179</v>
      </c>
      <c r="M50" s="39">
        <f t="shared" si="31"/>
        <v>38.881044023052254</v>
      </c>
      <c r="N50" s="39">
        <f t="shared" si="31"/>
        <v>11.355510609502574</v>
      </c>
      <c r="O50" s="39">
        <f t="shared" si="31"/>
        <v>18.366180482772009</v>
      </c>
      <c r="P50" s="39">
        <f>IF(N12=0,"--",(P12/N12)*100-100)</f>
        <v>18.160687165649648</v>
      </c>
      <c r="Q50" s="39">
        <f t="shared" si="32"/>
        <v>2.2010979817760727</v>
      </c>
      <c r="R50" s="39">
        <f t="shared" si="32"/>
        <v>1.7841166806056066</v>
      </c>
      <c r="S50" s="39">
        <f t="shared" si="32"/>
        <v>-23.001519512336912</v>
      </c>
      <c r="T50" s="39">
        <f t="shared" si="32"/>
        <v>-30.911747975176311</v>
      </c>
      <c r="U50" s="39">
        <f t="shared" si="36"/>
        <v>35.321429602057407</v>
      </c>
    </row>
    <row r="51" spans="1:21" x14ac:dyDescent="0.2">
      <c r="A51" s="74"/>
      <c r="B51" s="35" t="s">
        <v>32</v>
      </c>
      <c r="C51" s="38" t="s">
        <v>28</v>
      </c>
      <c r="D51" s="39">
        <f t="shared" si="33"/>
        <v>189.41275717570886</v>
      </c>
      <c r="E51" s="39">
        <f t="shared" si="34"/>
        <v>66.902385090792279</v>
      </c>
      <c r="F51" s="39">
        <f t="shared" si="35"/>
        <v>132.84672658599169</v>
      </c>
      <c r="G51" s="39">
        <f t="shared" si="35"/>
        <v>837.1852222445707</v>
      </c>
      <c r="H51" s="39">
        <f t="shared" si="35"/>
        <v>-1.5733377108965101</v>
      </c>
      <c r="I51" s="39">
        <f t="shared" si="35"/>
        <v>3.2094323538906906</v>
      </c>
      <c r="J51" s="39">
        <f t="shared" si="35"/>
        <v>34.863270827218741</v>
      </c>
      <c r="K51" s="39">
        <f t="shared" si="31"/>
        <v>14.58736610227767</v>
      </c>
      <c r="L51" s="39">
        <f t="shared" si="31"/>
        <v>79.185324132679909</v>
      </c>
      <c r="M51" s="39">
        <f t="shared" si="31"/>
        <v>34.344029546579435</v>
      </c>
      <c r="N51" s="39">
        <f t="shared" si="31"/>
        <v>17.114291694466615</v>
      </c>
      <c r="O51" s="39">
        <f t="shared" si="31"/>
        <v>-100</v>
      </c>
      <c r="P51" s="39">
        <f>IF(N13=0,"--",(P13/N13)*100-100)</f>
        <v>-10.4663373736349</v>
      </c>
      <c r="Q51" s="39">
        <f t="shared" si="32"/>
        <v>7.2835401979045855</v>
      </c>
      <c r="R51" s="39">
        <f t="shared" si="32"/>
        <v>5.6058503446090953</v>
      </c>
      <c r="S51" s="39">
        <f t="shared" si="32"/>
        <v>-15.689108787630857</v>
      </c>
      <c r="T51" s="39">
        <f t="shared" si="32"/>
        <v>-29.674937636422968</v>
      </c>
      <c r="U51" s="39">
        <f t="shared" si="36"/>
        <v>30.790071047092937</v>
      </c>
    </row>
    <row r="52" spans="1:21" x14ac:dyDescent="0.2">
      <c r="A52" s="74"/>
      <c r="B52" s="35" t="s">
        <v>44</v>
      </c>
      <c r="C52" s="38" t="s">
        <v>28</v>
      </c>
      <c r="D52" s="39">
        <f t="shared" si="33"/>
        <v>287.19320927824106</v>
      </c>
      <c r="E52" s="39">
        <f t="shared" si="34"/>
        <v>155.13077341003174</v>
      </c>
      <c r="F52" s="39">
        <f t="shared" ref="F52:F60" si="37">IF(E14=0,"--",(F14/E14)*100-100)</f>
        <v>-5.1426336430688764</v>
      </c>
      <c r="G52" s="39">
        <f t="shared" ref="G52:G60" si="38">IF(F14=0,"--",(G14/F14)*100-100)</f>
        <v>702.12918089952245</v>
      </c>
      <c r="H52" s="39">
        <f t="shared" ref="H52:H60" si="39">IF(G14=0,"--",(H14/G14)*100-100)</f>
        <v>49.952030344458791</v>
      </c>
      <c r="I52" s="39">
        <f t="shared" ref="I52:I60" si="40">IF(H14=0,"--",(I14/H14)*100-100)</f>
        <v>96.34416116333955</v>
      </c>
      <c r="J52" s="39">
        <f t="shared" ref="J52:J60" si="41">IF(I14=0,"--",(J14/I14)*100-100)</f>
        <v>146.41671825647174</v>
      </c>
      <c r="K52" s="39">
        <f t="shared" ref="K52:K60" si="42">IF(J14=0,"--",(K14/J14)*100-100)</f>
        <v>23.320812551804337</v>
      </c>
      <c r="L52" s="39">
        <f t="shared" ref="L52:L60" si="43">IF(K14=0,"--",(L14/K14)*100-100)</f>
        <v>196.08630794076453</v>
      </c>
      <c r="M52" s="39">
        <f t="shared" ref="M52:M60" si="44">IF(L14=0,"--",(M14/L14)*100-100)</f>
        <v>55.167316379254004</v>
      </c>
      <c r="N52" s="39">
        <f t="shared" ref="N52:N60" si="45">IF(M14=0,"--",(N14/M14)*100-100)</f>
        <v>33.52234872524042</v>
      </c>
      <c r="O52" s="39">
        <f t="shared" ref="O52:O60" si="46">IF(N14=0,"--",(O14/N14)*100-100)</f>
        <v>20.751698392998492</v>
      </c>
      <c r="P52" s="39">
        <f t="shared" ref="P52:P60" si="47">IF(N14=0,"--",(P14/N14)*100-100)</f>
        <v>20.766611686634718</v>
      </c>
      <c r="Q52" s="39">
        <f t="shared" ref="Q52:Q60" si="48">IF(P14=0,"--",(Q14/P14)*100-100)</f>
        <v>-3.1417144394902436</v>
      </c>
      <c r="R52" s="39">
        <f t="shared" ref="R52:R60" si="49">IF(Q14=0,"--",(R14/Q14)*100-100)</f>
        <v>5.3723075691578259</v>
      </c>
      <c r="S52" s="39">
        <f t="shared" ref="S52:S60" si="50">IF(R14=0,"--",(S14/R14)*100-100)</f>
        <v>-2.7667451961973626</v>
      </c>
      <c r="T52" s="39">
        <f t="shared" ref="T52:T60" si="51">IF(S14=0,"--",(T14/S14)*100-100)</f>
        <v>13.950360756195906</v>
      </c>
      <c r="U52" s="39">
        <f t="shared" si="36"/>
        <v>50.872239235795405</v>
      </c>
    </row>
    <row r="53" spans="1:21" x14ac:dyDescent="0.2">
      <c r="A53" s="105"/>
      <c r="B53" s="35" t="s">
        <v>792</v>
      </c>
      <c r="C53" s="38" t="s">
        <v>28</v>
      </c>
      <c r="D53" s="39">
        <f t="shared" si="33"/>
        <v>496.04040949581611</v>
      </c>
      <c r="E53" s="39">
        <f t="shared" si="34"/>
        <v>3.554645216253661</v>
      </c>
      <c r="F53" s="39">
        <f t="shared" si="37"/>
        <v>-3.3033315952060889</v>
      </c>
      <c r="G53" s="39">
        <f t="shared" si="38"/>
        <v>257.56128157507823</v>
      </c>
      <c r="H53" s="39">
        <f t="shared" si="39"/>
        <v>67.749776885836553</v>
      </c>
      <c r="I53" s="39">
        <f t="shared" si="40"/>
        <v>90.303403299767325</v>
      </c>
      <c r="J53" s="39">
        <f t="shared" si="41"/>
        <v>154.550507929444</v>
      </c>
      <c r="K53" s="39">
        <f t="shared" si="42"/>
        <v>58.292946576931683</v>
      </c>
      <c r="L53" s="39">
        <f t="shared" si="43"/>
        <v>11.022835590245549</v>
      </c>
      <c r="M53" s="39">
        <f t="shared" si="44"/>
        <v>53.773581195235977</v>
      </c>
      <c r="N53" s="39">
        <f t="shared" si="45"/>
        <v>20.987654242620877</v>
      </c>
      <c r="O53" s="39"/>
      <c r="P53" s="39">
        <f t="shared" si="47"/>
        <v>13.243524122686878</v>
      </c>
      <c r="Q53" s="39">
        <f t="shared" si="48"/>
        <v>1.0141243588102782</v>
      </c>
      <c r="R53" s="39">
        <f t="shared" si="49"/>
        <v>-9.0477497885723892</v>
      </c>
      <c r="S53" s="39">
        <f t="shared" si="50"/>
        <v>-3.4117498182512662</v>
      </c>
      <c r="T53" s="39">
        <f t="shared" si="51"/>
        <v>0.15918543936281537</v>
      </c>
      <c r="U53" s="39">
        <f t="shared" si="36"/>
        <v>35.287490113700358</v>
      </c>
    </row>
    <row r="54" spans="1:21" x14ac:dyDescent="0.2">
      <c r="A54" s="105"/>
      <c r="B54" s="35" t="s">
        <v>793</v>
      </c>
      <c r="C54" s="38" t="s">
        <v>28</v>
      </c>
      <c r="D54" s="39">
        <f t="shared" si="33"/>
        <v>407.10049687449913</v>
      </c>
      <c r="E54" s="39">
        <f t="shared" si="34"/>
        <v>250.58473986977685</v>
      </c>
      <c r="F54" s="39">
        <f t="shared" si="37"/>
        <v>68.497448565607016</v>
      </c>
      <c r="G54" s="39">
        <f t="shared" si="38"/>
        <v>30.796066219354287</v>
      </c>
      <c r="H54" s="39">
        <f t="shared" si="39"/>
        <v>87.819185927592542</v>
      </c>
      <c r="I54" s="39">
        <f t="shared" si="40"/>
        <v>76.765318301809515</v>
      </c>
      <c r="J54" s="39">
        <f t="shared" si="41"/>
        <v>12.191278161395431</v>
      </c>
      <c r="K54" s="39">
        <f t="shared" si="42"/>
        <v>15.893677520255054</v>
      </c>
      <c r="L54" s="39">
        <f t="shared" si="43"/>
        <v>29.751702714202736</v>
      </c>
      <c r="M54" s="39">
        <f t="shared" si="44"/>
        <v>16.05244033815984</v>
      </c>
      <c r="N54" s="39">
        <f t="shared" si="45"/>
        <v>39.863596400415105</v>
      </c>
      <c r="O54" s="39">
        <f t="shared" si="46"/>
        <v>-100</v>
      </c>
      <c r="P54" s="39">
        <f t="shared" si="47"/>
        <v>5.9650518498653327</v>
      </c>
      <c r="Q54" s="39">
        <f t="shared" si="48"/>
        <v>10.647217088814003</v>
      </c>
      <c r="R54" s="39">
        <f t="shared" si="49"/>
        <v>7.1079334377206749</v>
      </c>
      <c r="S54" s="39">
        <f t="shared" si="50"/>
        <v>25.712908785369535</v>
      </c>
      <c r="T54" s="39">
        <f t="shared" si="51"/>
        <v>-15.183828800211145</v>
      </c>
      <c r="U54" s="39">
        <f t="shared" si="36"/>
        <v>34.136498513559587</v>
      </c>
    </row>
    <row r="55" spans="1:21" x14ac:dyDescent="0.2">
      <c r="A55" s="105"/>
      <c r="B55" s="35" t="s">
        <v>794</v>
      </c>
      <c r="C55" s="38" t="s">
        <v>28</v>
      </c>
      <c r="D55" s="39">
        <f t="shared" si="33"/>
        <v>2803.2402234636875</v>
      </c>
      <c r="E55" s="39">
        <f t="shared" si="34"/>
        <v>110.78933189655174</v>
      </c>
      <c r="F55" s="39">
        <f t="shared" si="37"/>
        <v>55.107126881681182</v>
      </c>
      <c r="G55" s="39">
        <f t="shared" si="38"/>
        <v>-65.961779540813012</v>
      </c>
      <c r="H55" s="39">
        <f t="shared" si="39"/>
        <v>118.10872497147008</v>
      </c>
      <c r="I55" s="39">
        <f t="shared" si="40"/>
        <v>38.43080362451542</v>
      </c>
      <c r="J55" s="39">
        <f t="shared" si="41"/>
        <v>99.075123984927103</v>
      </c>
      <c r="K55" s="39">
        <f t="shared" si="42"/>
        <v>-21.098840403773082</v>
      </c>
      <c r="L55" s="39">
        <f t="shared" si="43"/>
        <v>12.049497405907175</v>
      </c>
      <c r="M55" s="39">
        <f t="shared" si="44"/>
        <v>44.031094017427762</v>
      </c>
      <c r="N55" s="39">
        <f t="shared" si="45"/>
        <v>35.773136486349102</v>
      </c>
      <c r="O55" s="39">
        <f t="shared" si="46"/>
        <v>-100</v>
      </c>
      <c r="P55" s="39">
        <f t="shared" si="47"/>
        <v>92.922712910133725</v>
      </c>
      <c r="Q55" s="39">
        <f t="shared" si="48"/>
        <v>33.268043869000195</v>
      </c>
      <c r="R55" s="39">
        <f t="shared" si="49"/>
        <v>-12.1173663374923</v>
      </c>
      <c r="S55" s="39">
        <f t="shared" si="50"/>
        <v>-19.62319506548134</v>
      </c>
      <c r="T55" s="39">
        <f t="shared" si="51"/>
        <v>3.2997639884486176</v>
      </c>
      <c r="U55" s="39">
        <f t="shared" si="36"/>
        <v>35.924593458837734</v>
      </c>
    </row>
    <row r="56" spans="1:21" x14ac:dyDescent="0.2">
      <c r="A56" s="105"/>
      <c r="B56" s="35" t="s">
        <v>795</v>
      </c>
      <c r="C56" s="38" t="s">
        <v>28</v>
      </c>
      <c r="D56" s="39">
        <f t="shared" si="33"/>
        <v>425.86889436114836</v>
      </c>
      <c r="E56" s="39">
        <f t="shared" si="34"/>
        <v>-54.964908952959021</v>
      </c>
      <c r="F56" s="39">
        <f t="shared" si="37"/>
        <v>32.536590502263863</v>
      </c>
      <c r="G56" s="39">
        <f t="shared" si="38"/>
        <v>46.060419480416328</v>
      </c>
      <c r="H56" s="39">
        <f t="shared" si="39"/>
        <v>76.694520557259125</v>
      </c>
      <c r="I56" s="39">
        <f t="shared" si="40"/>
        <v>56.936165955432756</v>
      </c>
      <c r="J56" s="39">
        <f t="shared" si="41"/>
        <v>27.140233571416331</v>
      </c>
      <c r="K56" s="39">
        <f t="shared" si="42"/>
        <v>1.3511272250400026</v>
      </c>
      <c r="L56" s="39">
        <f t="shared" si="43"/>
        <v>-33.160049929976239</v>
      </c>
      <c r="M56" s="39">
        <f t="shared" si="44"/>
        <v>44.400286960383511</v>
      </c>
      <c r="N56" s="39">
        <f t="shared" si="45"/>
        <v>44.058734464702553</v>
      </c>
      <c r="O56" s="39">
        <f t="shared" si="46"/>
        <v>-100</v>
      </c>
      <c r="P56" s="39">
        <f t="shared" si="47"/>
        <v>-13.928606619297341</v>
      </c>
      <c r="Q56" s="39">
        <f t="shared" si="48"/>
        <v>72.641644433279168</v>
      </c>
      <c r="R56" s="39">
        <f t="shared" si="49"/>
        <v>2.2777633491188851</v>
      </c>
      <c r="S56" s="39">
        <f t="shared" si="50"/>
        <v>175.23677798248417</v>
      </c>
      <c r="T56" s="39">
        <f t="shared" si="51"/>
        <v>-16.966280812851423</v>
      </c>
      <c r="U56" s="39">
        <f t="shared" si="36"/>
        <v>23.138147333765986</v>
      </c>
    </row>
    <row r="57" spans="1:21" x14ac:dyDescent="0.2">
      <c r="A57" s="105"/>
      <c r="B57" s="35" t="s">
        <v>796</v>
      </c>
      <c r="C57" s="38" t="s">
        <v>28</v>
      </c>
      <c r="D57" s="39">
        <f t="shared" si="33"/>
        <v>-66.688640326627819</v>
      </c>
      <c r="E57" s="39">
        <f t="shared" si="34"/>
        <v>271.24162144909036</v>
      </c>
      <c r="F57" s="39">
        <f t="shared" si="37"/>
        <v>-19.628578798039726</v>
      </c>
      <c r="G57" s="39">
        <f t="shared" si="38"/>
        <v>24.792468977321349</v>
      </c>
      <c r="H57" s="39">
        <f t="shared" si="39"/>
        <v>142.75305170758469</v>
      </c>
      <c r="I57" s="39">
        <f t="shared" si="40"/>
        <v>32.641444139187684</v>
      </c>
      <c r="J57" s="39">
        <f t="shared" si="41"/>
        <v>85.69253132138158</v>
      </c>
      <c r="K57" s="39">
        <f t="shared" si="42"/>
        <v>-66.819306611307212</v>
      </c>
      <c r="L57" s="39">
        <f t="shared" si="43"/>
        <v>11.481359857584835</v>
      </c>
      <c r="M57" s="39">
        <f t="shared" si="44"/>
        <v>78.159591950637207</v>
      </c>
      <c r="N57" s="39">
        <f t="shared" si="45"/>
        <v>26.138544073305397</v>
      </c>
      <c r="O57" s="39">
        <f t="shared" si="46"/>
        <v>-100</v>
      </c>
      <c r="P57" s="39">
        <f t="shared" si="47"/>
        <v>56.770768657643089</v>
      </c>
      <c r="Q57" s="39">
        <f t="shared" si="48"/>
        <v>-31.148251560536949</v>
      </c>
      <c r="R57" s="39">
        <f t="shared" si="49"/>
        <v>8.5502916034193532</v>
      </c>
      <c r="S57" s="39">
        <f t="shared" si="50"/>
        <v>111.7645673440669</v>
      </c>
      <c r="T57" s="39">
        <f t="shared" si="51"/>
        <v>40.545984841323246</v>
      </c>
      <c r="U57" s="39">
        <f t="shared" si="36"/>
        <v>15.730506799393424</v>
      </c>
    </row>
    <row r="58" spans="1:21" x14ac:dyDescent="0.2">
      <c r="A58" s="105"/>
      <c r="B58" s="35" t="s">
        <v>797</v>
      </c>
      <c r="C58" s="38" t="s">
        <v>28</v>
      </c>
      <c r="D58" s="39">
        <f t="shared" si="33"/>
        <v>-100</v>
      </c>
      <c r="E58" s="39" t="str">
        <f t="shared" si="34"/>
        <v>--</v>
      </c>
      <c r="F58" s="39" t="str">
        <f t="shared" si="37"/>
        <v>--</v>
      </c>
      <c r="G58" s="39">
        <f t="shared" si="38"/>
        <v>840.96446700507613</v>
      </c>
      <c r="H58" s="39">
        <f t="shared" si="39"/>
        <v>136.80207153261043</v>
      </c>
      <c r="I58" s="39">
        <f t="shared" si="40"/>
        <v>14.794058684162565</v>
      </c>
      <c r="J58" s="39">
        <f t="shared" si="41"/>
        <v>171.76622345703515</v>
      </c>
      <c r="K58" s="39">
        <f t="shared" si="42"/>
        <v>-55.046260122824833</v>
      </c>
      <c r="L58" s="39">
        <f t="shared" si="43"/>
        <v>72.82207891359792</v>
      </c>
      <c r="M58" s="39">
        <f t="shared" si="44"/>
        <v>25.728210092959003</v>
      </c>
      <c r="N58" s="39">
        <f t="shared" si="45"/>
        <v>52.425736467721009</v>
      </c>
      <c r="O58" s="39">
        <f t="shared" si="46"/>
        <v>-100</v>
      </c>
      <c r="P58" s="39">
        <f t="shared" si="47"/>
        <v>41.399529157879243</v>
      </c>
      <c r="Q58" s="39">
        <f t="shared" si="48"/>
        <v>9.3744526091790021</v>
      </c>
      <c r="R58" s="39">
        <f t="shared" si="49"/>
        <v>3.9268883631543332</v>
      </c>
      <c r="S58" s="39">
        <f t="shared" si="50"/>
        <v>28.822871545901307</v>
      </c>
      <c r="T58" s="39">
        <f t="shared" si="51"/>
        <v>84.675842416504508</v>
      </c>
      <c r="U58" s="39">
        <f t="shared" si="36"/>
        <v>29.970819642420082</v>
      </c>
    </row>
    <row r="59" spans="1:21" x14ac:dyDescent="0.2">
      <c r="A59" s="105"/>
      <c r="B59" s="35" t="s">
        <v>798</v>
      </c>
      <c r="C59" s="38" t="s">
        <v>28</v>
      </c>
      <c r="D59" s="39">
        <f t="shared" si="33"/>
        <v>622.06398668254167</v>
      </c>
      <c r="E59" s="39">
        <f t="shared" si="34"/>
        <v>69.303053742128185</v>
      </c>
      <c r="F59" s="39">
        <f t="shared" si="37"/>
        <v>-10.419953027306377</v>
      </c>
      <c r="G59" s="39">
        <f t="shared" si="38"/>
        <v>17.529022889470269</v>
      </c>
      <c r="H59" s="39">
        <f t="shared" si="39"/>
        <v>11.573113541626427</v>
      </c>
      <c r="I59" s="39">
        <f t="shared" si="40"/>
        <v>33.819115478031222</v>
      </c>
      <c r="J59" s="39">
        <f t="shared" si="41"/>
        <v>9.6586583399228942</v>
      </c>
      <c r="K59" s="39">
        <f t="shared" si="42"/>
        <v>-1.1382708214309361</v>
      </c>
      <c r="L59" s="39">
        <f t="shared" si="43"/>
        <v>-18.372776909712115</v>
      </c>
      <c r="M59" s="39">
        <f t="shared" si="44"/>
        <v>6.6436726156231032</v>
      </c>
      <c r="N59" s="39">
        <f t="shared" si="45"/>
        <v>32.15363375233224</v>
      </c>
      <c r="O59" s="39">
        <f t="shared" si="46"/>
        <v>-100</v>
      </c>
      <c r="P59" s="39">
        <f t="shared" si="47"/>
        <v>29.144981310562571</v>
      </c>
      <c r="Q59" s="39">
        <f t="shared" si="48"/>
        <v>-8.3124947091353221</v>
      </c>
      <c r="R59" s="39">
        <f t="shared" si="49"/>
        <v>-13.110990201139032</v>
      </c>
      <c r="S59" s="39">
        <f t="shared" si="50"/>
        <v>28.246003309889318</v>
      </c>
      <c r="T59" s="39">
        <f t="shared" si="51"/>
        <v>-10.365276786762053</v>
      </c>
      <c r="U59" s="39">
        <f t="shared" si="36"/>
        <v>17.264113381421112</v>
      </c>
    </row>
    <row r="60" spans="1:21" x14ac:dyDescent="0.2">
      <c r="A60" s="105"/>
      <c r="B60" s="35" t="s">
        <v>799</v>
      </c>
      <c r="C60" s="38" t="s">
        <v>28</v>
      </c>
      <c r="D60" s="39">
        <f t="shared" si="33"/>
        <v>577.53830736477278</v>
      </c>
      <c r="E60" s="39">
        <f t="shared" si="34"/>
        <v>67.702911611147044</v>
      </c>
      <c r="F60" s="39">
        <f t="shared" si="37"/>
        <v>-8.5854045926651708</v>
      </c>
      <c r="G60" s="39">
        <f t="shared" si="38"/>
        <v>16.976112765207191</v>
      </c>
      <c r="H60" s="39">
        <f t="shared" si="39"/>
        <v>15.775495034906697</v>
      </c>
      <c r="I60" s="39">
        <f t="shared" si="40"/>
        <v>35.72219681232022</v>
      </c>
      <c r="J60" s="39">
        <f t="shared" si="41"/>
        <v>12.834134355181774</v>
      </c>
      <c r="K60" s="39">
        <f t="shared" si="42"/>
        <v>-2.5506465705495174</v>
      </c>
      <c r="L60" s="39">
        <f t="shared" si="43"/>
        <v>-14.931281767033852</v>
      </c>
      <c r="M60" s="39">
        <f t="shared" si="44"/>
        <v>9.7631900906166607</v>
      </c>
      <c r="N60" s="39">
        <f t="shared" si="45"/>
        <v>33.489353838577159</v>
      </c>
      <c r="O60" s="39">
        <f t="shared" si="46"/>
        <v>-100</v>
      </c>
      <c r="P60" s="39">
        <f t="shared" si="47"/>
        <v>27.821572415933773</v>
      </c>
      <c r="Q60" s="39">
        <f t="shared" si="48"/>
        <v>-3.61557335035981</v>
      </c>
      <c r="R60" s="39">
        <f t="shared" si="49"/>
        <v>-10.109225972251039</v>
      </c>
      <c r="S60" s="39">
        <f t="shared" si="50"/>
        <v>32.773101217161695</v>
      </c>
      <c r="T60" s="39">
        <f t="shared" si="51"/>
        <v>-7.67253832854189</v>
      </c>
      <c r="U60" s="39">
        <f t="shared" si="36"/>
        <v>18.531567151309616</v>
      </c>
    </row>
    <row r="61" spans="1:21" x14ac:dyDescent="0.2">
      <c r="A61" s="74"/>
      <c r="B61" s="35" t="s">
        <v>79</v>
      </c>
      <c r="C61" s="38" t="s">
        <v>28</v>
      </c>
      <c r="D61" s="39">
        <f t="shared" si="33"/>
        <v>267.55965531022332</v>
      </c>
      <c r="E61" s="39">
        <f t="shared" si="34"/>
        <v>-17.597529662339412</v>
      </c>
      <c r="F61" s="39">
        <f t="shared" ref="F61:G63" si="52">IF(E23=0,"--",(F23/E23)*100-100)</f>
        <v>29.176502101494862</v>
      </c>
      <c r="G61" s="39">
        <f t="shared" si="52"/>
        <v>364.90561735080593</v>
      </c>
      <c r="H61" s="39">
        <f t="shared" ref="H61:H63" si="53">IF(G23=0,"--",(H23/G23)*100-100)</f>
        <v>59.813942244023139</v>
      </c>
      <c r="I61" s="39">
        <f t="shared" ref="I61:I63" si="54">IF(H23=0,"--",(I23/H23)*100-100)</f>
        <v>13.321320644788656</v>
      </c>
      <c r="J61" s="39">
        <f t="shared" ref="J61:J63" si="55">IF(I23=0,"--",(J23/I23)*100-100)</f>
        <v>34.727450236804316</v>
      </c>
      <c r="K61" s="39">
        <f t="shared" ref="K61:L63" si="56">IF(J23=0,"--",(K23/J23)*100-100)</f>
        <v>6.5019480152357403</v>
      </c>
      <c r="L61" s="39">
        <f t="shared" si="56"/>
        <v>77.218931640600573</v>
      </c>
      <c r="M61" s="39">
        <f t="shared" ref="M61:O63" si="57">IF(L23=0,"--",(M23/L23)*100-100)</f>
        <v>28.338267205971704</v>
      </c>
      <c r="N61" s="39">
        <f t="shared" si="57"/>
        <v>12.270930483826902</v>
      </c>
      <c r="O61" s="39">
        <f t="shared" si="57"/>
        <v>23.07667670103622</v>
      </c>
      <c r="P61" s="39">
        <f t="shared" ref="P61:P63" si="58">IF(N23=0,"--",(P23/N23)*100-100)</f>
        <v>29.369678661851964</v>
      </c>
      <c r="Q61" s="39">
        <f t="shared" ref="Q61:R63" si="59">IF(P23=0,"--",(Q23/P23)*100-100)</f>
        <v>1.7860796628244202</v>
      </c>
      <c r="R61" s="39">
        <f t="shared" si="59"/>
        <v>-9.5531651296235367</v>
      </c>
      <c r="S61" s="39">
        <f t="shared" ref="S61:T63" si="60">IF(R23=0,"--",(S23/R23)*100-100)</f>
        <v>-4.6579368457486652</v>
      </c>
      <c r="T61" s="39">
        <f t="shared" si="60"/>
        <v>-18.394441271845082</v>
      </c>
      <c r="U61" s="39">
        <f t="shared" si="36"/>
        <v>25.185141439196741</v>
      </c>
    </row>
    <row r="62" spans="1:21" x14ac:dyDescent="0.2">
      <c r="A62" s="74"/>
      <c r="B62" s="35" t="s">
        <v>80</v>
      </c>
      <c r="C62" s="38" t="s">
        <v>28</v>
      </c>
      <c r="D62" s="39">
        <f t="shared" si="33"/>
        <v>196.10074068098464</v>
      </c>
      <c r="E62" s="39">
        <f t="shared" si="34"/>
        <v>1.9643901954659526</v>
      </c>
      <c r="F62" s="39">
        <f t="shared" si="52"/>
        <v>27.74748640569635</v>
      </c>
      <c r="G62" s="39">
        <f t="shared" si="52"/>
        <v>205.14868024492398</v>
      </c>
      <c r="H62" s="39">
        <f t="shared" si="53"/>
        <v>39.790148387786047</v>
      </c>
      <c r="I62" s="39">
        <f t="shared" si="54"/>
        <v>58.816446510203377</v>
      </c>
      <c r="J62" s="39">
        <f t="shared" si="55"/>
        <v>72.105306705777537</v>
      </c>
      <c r="K62" s="39">
        <f t="shared" si="56"/>
        <v>31.816103300761</v>
      </c>
      <c r="L62" s="39">
        <f t="shared" si="56"/>
        <v>72.3134584117077</v>
      </c>
      <c r="M62" s="39">
        <f t="shared" si="57"/>
        <v>54.117558116142106</v>
      </c>
      <c r="N62" s="39">
        <f t="shared" si="57"/>
        <v>18.185176753465228</v>
      </c>
      <c r="O62" s="39">
        <f t="shared" si="57"/>
        <v>20.265156753469554</v>
      </c>
      <c r="P62" s="39">
        <f t="shared" si="58"/>
        <v>7.4366487601144087</v>
      </c>
      <c r="Q62" s="39">
        <f t="shared" si="59"/>
        <v>1.2830079052903898E-2</v>
      </c>
      <c r="R62" s="39">
        <f t="shared" si="59"/>
        <v>-2.4053694217968768</v>
      </c>
      <c r="S62" s="39">
        <f t="shared" si="60"/>
        <v>3.9147208663057143</v>
      </c>
      <c r="T62" s="39">
        <f t="shared" si="60"/>
        <v>-4.2973737432241137</v>
      </c>
      <c r="U62" s="39">
        <f t="shared" si="36"/>
        <v>28.51254492411968</v>
      </c>
    </row>
    <row r="63" spans="1:21" x14ac:dyDescent="0.2">
      <c r="A63" s="74"/>
      <c r="B63" s="35" t="s">
        <v>81</v>
      </c>
      <c r="C63" s="38" t="s">
        <v>28</v>
      </c>
      <c r="D63" s="39">
        <f t="shared" si="33"/>
        <v>246.71754469058288</v>
      </c>
      <c r="E63" s="39">
        <f t="shared" si="34"/>
        <v>-12.724933356037297</v>
      </c>
      <c r="F63" s="39">
        <f t="shared" si="52"/>
        <v>28.760644837044623</v>
      </c>
      <c r="G63" s="39">
        <f t="shared" si="52"/>
        <v>318.7806321708311</v>
      </c>
      <c r="H63" s="39">
        <f t="shared" si="53"/>
        <v>55.601365872092003</v>
      </c>
      <c r="I63" s="39">
        <f t="shared" si="54"/>
        <v>21.919954449068626</v>
      </c>
      <c r="J63" s="39">
        <f t="shared" si="55"/>
        <v>43.929819531344833</v>
      </c>
      <c r="K63" s="39">
        <f t="shared" si="56"/>
        <v>13.95427987651712</v>
      </c>
      <c r="L63" s="39">
        <f t="shared" si="56"/>
        <v>75.548427777022056</v>
      </c>
      <c r="M63" s="39">
        <f t="shared" si="57"/>
        <v>36.95534069278267</v>
      </c>
      <c r="N63" s="39">
        <f t="shared" si="57"/>
        <v>14.495578878468748</v>
      </c>
      <c r="O63" s="39">
        <f t="shared" si="57"/>
        <v>21.985041737791676</v>
      </c>
      <c r="P63" s="39">
        <f t="shared" si="58"/>
        <v>20.853693452020224</v>
      </c>
      <c r="Q63" s="39">
        <f t="shared" si="59"/>
        <v>1.1740130926675363</v>
      </c>
      <c r="R63" s="39">
        <f t="shared" si="59"/>
        <v>-7.1143006717492199</v>
      </c>
      <c r="S63" s="39">
        <f t="shared" si="60"/>
        <v>-1.5846146944732737</v>
      </c>
      <c r="T63" s="39">
        <f t="shared" si="60"/>
        <v>-13.058199957374995</v>
      </c>
      <c r="U63" s="39">
        <f t="shared" si="36"/>
        <v>26.348049444949865</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3" zoomScale="55" zoomScaleNormal="55" workbookViewId="0">
      <selection activeCell="B53" sqref="B53:B63"/>
    </sheetView>
  </sheetViews>
  <sheetFormatPr baseColWidth="10" defaultColWidth="10.85546875" defaultRowHeight="12.75" x14ac:dyDescent="0.2"/>
  <cols>
    <col min="1" max="1" width="10.85546875" style="1"/>
    <col min="2" max="2" width="16.7109375" style="1" customWidth="1"/>
    <col min="3" max="4" width="11.42578125" style="1" bestFit="1" customWidth="1"/>
    <col min="5" max="5" width="12.42578125" style="1" bestFit="1" customWidth="1"/>
    <col min="6" max="7" width="13" style="1" bestFit="1" customWidth="1"/>
    <col min="8" max="8" width="13.140625" style="1" bestFit="1" customWidth="1"/>
    <col min="9" max="10" width="14" style="1" bestFit="1" customWidth="1"/>
    <col min="11" max="11" width="13.42578125" style="1" bestFit="1" customWidth="1"/>
    <col min="12" max="20" width="13.42578125" style="1" customWidth="1"/>
    <col min="21" max="21" width="14.42578125" style="1" bestFit="1" customWidth="1"/>
    <col min="22" max="16384" width="10.85546875" style="1"/>
  </cols>
  <sheetData>
    <row r="1" spans="1:21" x14ac:dyDescent="0.2">
      <c r="A1" s="5" t="s">
        <v>75</v>
      </c>
    </row>
    <row r="2" spans="1:21" x14ac:dyDescent="0.2">
      <c r="B2" s="110"/>
      <c r="C2" s="201" t="s">
        <v>261</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742</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177</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32</v>
      </c>
      <c r="C9" s="9">
        <v>21.541748500000001</v>
      </c>
      <c r="D9" s="9">
        <v>88.853403</v>
      </c>
      <c r="E9" s="9">
        <v>249.18106900000001</v>
      </c>
      <c r="F9" s="9">
        <v>1100.9249620000001</v>
      </c>
      <c r="G9" s="9">
        <v>4491.334597</v>
      </c>
      <c r="H9" s="9">
        <v>5745.9591</v>
      </c>
      <c r="I9" s="9">
        <v>7527.0468595000002</v>
      </c>
      <c r="J9" s="9">
        <v>9250.2975454999996</v>
      </c>
      <c r="K9" s="9">
        <v>9986.7008394999993</v>
      </c>
      <c r="L9" s="14">
        <v>14180.726486</v>
      </c>
      <c r="M9" s="14">
        <v>19439.849612000002</v>
      </c>
      <c r="N9" s="14">
        <v>18077.430918999999</v>
      </c>
      <c r="O9" s="14">
        <v>0</v>
      </c>
      <c r="P9" s="14">
        <v>19195.217496000001</v>
      </c>
      <c r="Q9" s="14">
        <v>19200.252901</v>
      </c>
      <c r="R9" s="9">
        <v>17169.573303000001</v>
      </c>
      <c r="S9" s="9">
        <v>14482.621132</v>
      </c>
      <c r="T9" s="9">
        <v>12464.041456000001</v>
      </c>
      <c r="U9" s="9">
        <f>(SUM(C9:N9)+P9+Q9+R9+S9+T9)</f>
        <v>172671.55342900002</v>
      </c>
    </row>
    <row r="10" spans="1:21" x14ac:dyDescent="0.2">
      <c r="A10" s="74"/>
      <c r="B10" s="35" t="s">
        <v>31</v>
      </c>
      <c r="C10" s="9">
        <v>3.0092355</v>
      </c>
      <c r="D10" s="9">
        <v>53.681159000000001</v>
      </c>
      <c r="E10" s="9">
        <v>113.2689685</v>
      </c>
      <c r="F10" s="9">
        <v>548.63257850000002</v>
      </c>
      <c r="G10" s="9">
        <v>4299.2782219999999</v>
      </c>
      <c r="H10" s="9">
        <v>5315.9414049999996</v>
      </c>
      <c r="I10" s="9">
        <v>5677.7632855000002</v>
      </c>
      <c r="J10" s="9">
        <v>7341.7417409999998</v>
      </c>
      <c r="K10" s="9">
        <v>7809.1816984999996</v>
      </c>
      <c r="L10" s="14">
        <v>15489.568061</v>
      </c>
      <c r="M10" s="14">
        <v>21679.487143999999</v>
      </c>
      <c r="N10" s="14">
        <v>23560.753019</v>
      </c>
      <c r="O10" s="14">
        <v>23119.270584000002</v>
      </c>
      <c r="P10" s="14">
        <v>22906.481363999999</v>
      </c>
      <c r="Q10" s="14">
        <v>21298.229618000001</v>
      </c>
      <c r="R10" s="9">
        <v>19985.480479000002</v>
      </c>
      <c r="S10" s="9">
        <v>18756.337084999999</v>
      </c>
      <c r="T10" s="9">
        <v>15105.915545</v>
      </c>
      <c r="U10" s="9">
        <f t="shared" ref="U10:U25" si="0">(SUM(C10:N10)+P10+Q10+R10+S10+T10)</f>
        <v>189944.75060850001</v>
      </c>
    </row>
    <row r="11" spans="1:21" x14ac:dyDescent="0.2">
      <c r="A11" s="74"/>
      <c r="B11" s="35" t="s">
        <v>30</v>
      </c>
      <c r="C11" s="9">
        <v>2.1445175000000001</v>
      </c>
      <c r="D11" s="9">
        <v>71.222735</v>
      </c>
      <c r="E11" s="9">
        <v>86.411118999999999</v>
      </c>
      <c r="F11" s="9">
        <v>157.31943000000001</v>
      </c>
      <c r="G11" s="9">
        <v>1583.9833524999999</v>
      </c>
      <c r="H11" s="9">
        <v>3220.2156325000001</v>
      </c>
      <c r="I11" s="9">
        <v>4059.6662934999999</v>
      </c>
      <c r="J11" s="9">
        <v>5112.5650660000001</v>
      </c>
      <c r="K11" s="9">
        <v>5308.6200335000003</v>
      </c>
      <c r="L11" s="14">
        <v>8111.0985710000004</v>
      </c>
      <c r="M11" s="14">
        <v>9680.3494310000005</v>
      </c>
      <c r="N11" s="14">
        <v>10571.401524999999</v>
      </c>
      <c r="O11" s="14">
        <v>0</v>
      </c>
      <c r="P11" s="14">
        <v>12932.279058</v>
      </c>
      <c r="Q11" s="14">
        <v>13727.175974</v>
      </c>
      <c r="R11" s="9">
        <v>11533.726908000001</v>
      </c>
      <c r="S11" s="9">
        <v>11554.214051999999</v>
      </c>
      <c r="T11" s="9">
        <v>7998.719677</v>
      </c>
      <c r="U11" s="9">
        <f t="shared" si="0"/>
        <v>105711.1133755</v>
      </c>
    </row>
    <row r="12" spans="1:21" x14ac:dyDescent="0.2">
      <c r="A12" s="74"/>
      <c r="B12" s="35" t="s">
        <v>29</v>
      </c>
      <c r="C12" s="9">
        <v>36.099366500000002</v>
      </c>
      <c r="D12" s="9">
        <v>331.99742750000001</v>
      </c>
      <c r="E12" s="9">
        <v>360.10167949999999</v>
      </c>
      <c r="F12" s="9">
        <v>807.93046100000004</v>
      </c>
      <c r="G12" s="9">
        <v>2154.604605</v>
      </c>
      <c r="H12" s="9">
        <v>2575.3663845000001</v>
      </c>
      <c r="I12" s="9">
        <v>2744.1908720000001</v>
      </c>
      <c r="J12" s="9">
        <v>3501.885397</v>
      </c>
      <c r="K12" s="9">
        <v>4363.4201645000003</v>
      </c>
      <c r="L12" s="14">
        <v>6845.5938299999998</v>
      </c>
      <c r="M12" s="14">
        <v>8259.4742270000006</v>
      </c>
      <c r="N12" s="14">
        <v>9056.4209499999997</v>
      </c>
      <c r="O12" s="14">
        <v>9926.7970949999999</v>
      </c>
      <c r="P12" s="14">
        <v>9638.2597509999996</v>
      </c>
      <c r="Q12" s="14">
        <v>9834.3465190000006</v>
      </c>
      <c r="R12" s="9">
        <v>9501.9416779999992</v>
      </c>
      <c r="S12" s="9">
        <v>8529.3416120000002</v>
      </c>
      <c r="T12" s="9">
        <v>7737.0212080000001</v>
      </c>
      <c r="U12" s="9">
        <f t="shared" si="0"/>
        <v>86277.996132500004</v>
      </c>
    </row>
    <row r="13" spans="1:21" x14ac:dyDescent="0.2">
      <c r="A13" s="74"/>
      <c r="B13" s="35" t="s">
        <v>34</v>
      </c>
      <c r="C13" s="9">
        <v>8.480499</v>
      </c>
      <c r="D13" s="9">
        <v>45.085865499999997</v>
      </c>
      <c r="E13" s="9">
        <v>67.323716500000003</v>
      </c>
      <c r="F13" s="9">
        <v>64.549745000000001</v>
      </c>
      <c r="G13" s="9">
        <v>111.492171</v>
      </c>
      <c r="H13" s="9">
        <v>169.54988349999999</v>
      </c>
      <c r="I13" s="9">
        <v>240.17926249999999</v>
      </c>
      <c r="J13" s="9">
        <v>247.05624850000001</v>
      </c>
      <c r="K13" s="9">
        <v>230.56071600000001</v>
      </c>
      <c r="L13" s="14">
        <v>360.584743</v>
      </c>
      <c r="M13" s="14">
        <v>371.77654100000001</v>
      </c>
      <c r="N13" s="14">
        <v>467.37780299999997</v>
      </c>
      <c r="O13" s="14">
        <v>577.03444300000001</v>
      </c>
      <c r="P13" s="14">
        <v>530.70191399999999</v>
      </c>
      <c r="Q13" s="14">
        <v>674.97730000000001</v>
      </c>
      <c r="R13" s="9">
        <v>679.93891299999996</v>
      </c>
      <c r="S13" s="9">
        <v>762.37536799999998</v>
      </c>
      <c r="T13" s="9">
        <v>776.60854700000004</v>
      </c>
      <c r="U13" s="9">
        <f t="shared" si="0"/>
        <v>5808.6192364999997</v>
      </c>
    </row>
    <row r="14" spans="1:21" x14ac:dyDescent="0.2">
      <c r="A14" s="74"/>
      <c r="B14" s="35" t="s">
        <v>44</v>
      </c>
      <c r="C14" s="9">
        <v>4.5100000000000001E-4</v>
      </c>
      <c r="D14" s="9">
        <v>4.1238999999999998E-2</v>
      </c>
      <c r="E14" s="9">
        <v>5.3308500000000002E-2</v>
      </c>
      <c r="F14" s="9">
        <v>3.2600999999999998E-2</v>
      </c>
      <c r="G14" s="9">
        <v>0.94844200000000001</v>
      </c>
      <c r="H14" s="9">
        <v>4.6409155000000002</v>
      </c>
      <c r="I14" s="9">
        <v>1.260694</v>
      </c>
      <c r="J14" s="9">
        <v>1.791874</v>
      </c>
      <c r="K14" s="9">
        <v>3.226213</v>
      </c>
      <c r="L14" s="14">
        <v>8.8089589999999998</v>
      </c>
      <c r="M14" s="14">
        <v>23.326321</v>
      </c>
      <c r="N14" s="14">
        <v>13.789676999999999</v>
      </c>
      <c r="O14" s="14">
        <v>24.581285000000001</v>
      </c>
      <c r="P14" s="14">
        <v>24.581285000000001</v>
      </c>
      <c r="Q14" s="14">
        <v>19.29975</v>
      </c>
      <c r="R14" s="9">
        <v>15.84609</v>
      </c>
      <c r="S14" s="9">
        <v>33.832661000000002</v>
      </c>
      <c r="T14" s="9">
        <v>19.320101999999999</v>
      </c>
      <c r="U14" s="9">
        <f t="shared" si="0"/>
        <v>170.80058299999999</v>
      </c>
    </row>
    <row r="15" spans="1:21" x14ac:dyDescent="0.2">
      <c r="A15" s="105"/>
      <c r="B15" s="35" t="s">
        <v>792</v>
      </c>
      <c r="C15" s="9">
        <v>0.61321899999999996</v>
      </c>
      <c r="D15" s="9">
        <v>0.94567500000000004</v>
      </c>
      <c r="E15" s="9">
        <v>1.091186</v>
      </c>
      <c r="F15" s="9">
        <v>0.27721800000000002</v>
      </c>
      <c r="G15" s="9">
        <v>3.216564</v>
      </c>
      <c r="H15" s="9">
        <v>13.948015</v>
      </c>
      <c r="I15" s="9">
        <v>7.9599089999999997</v>
      </c>
      <c r="J15" s="9">
        <v>11.851011</v>
      </c>
      <c r="K15" s="9">
        <v>15.524444000000001</v>
      </c>
      <c r="L15" s="14">
        <v>16.691465999999998</v>
      </c>
      <c r="M15" s="14">
        <v>33.646351000000003</v>
      </c>
      <c r="N15" s="14">
        <v>25.130420999999998</v>
      </c>
      <c r="O15" s="188" t="s">
        <v>28</v>
      </c>
      <c r="P15" s="14">
        <v>33.120297999999998</v>
      </c>
      <c r="Q15" s="14">
        <v>26.913665999999999</v>
      </c>
      <c r="R15" s="9">
        <v>24.569984000000002</v>
      </c>
      <c r="S15" s="9">
        <v>44.683013000000003</v>
      </c>
      <c r="T15" s="9">
        <v>29.826135000000001</v>
      </c>
      <c r="U15" s="9">
        <f t="shared" si="0"/>
        <v>290.00857500000006</v>
      </c>
    </row>
    <row r="16" spans="1:21" x14ac:dyDescent="0.2">
      <c r="A16" s="105"/>
      <c r="B16" s="35" t="s">
        <v>793</v>
      </c>
      <c r="C16" s="9">
        <v>0</v>
      </c>
      <c r="D16" s="9">
        <v>0</v>
      </c>
      <c r="E16" s="9">
        <v>0</v>
      </c>
      <c r="F16" s="9">
        <v>0</v>
      </c>
      <c r="G16" s="9">
        <v>0</v>
      </c>
      <c r="H16" s="9">
        <v>6.4976999999999993E-2</v>
      </c>
      <c r="I16" s="9">
        <v>0</v>
      </c>
      <c r="J16" s="9">
        <v>3.5150000000000001E-2</v>
      </c>
      <c r="K16" s="9">
        <v>1.6060000000000001E-2</v>
      </c>
      <c r="L16" s="14">
        <v>1.0558E-2</v>
      </c>
      <c r="M16" s="14">
        <v>1.1325E-2</v>
      </c>
      <c r="N16" s="14">
        <v>5.4074999999999998E-2</v>
      </c>
      <c r="O16" s="188" t="s">
        <v>28</v>
      </c>
      <c r="P16" s="14">
        <v>9.4409999999999997E-3</v>
      </c>
      <c r="Q16" s="14">
        <v>5.9554999999999997E-2</v>
      </c>
      <c r="R16" s="9">
        <v>1.2194E-2</v>
      </c>
      <c r="S16" s="9">
        <v>5.4421999999999998E-2</v>
      </c>
      <c r="T16" s="9">
        <v>2.8662E-2</v>
      </c>
      <c r="U16" s="9">
        <f t="shared" si="0"/>
        <v>0.35641899999999999</v>
      </c>
    </row>
    <row r="17" spans="1:21" x14ac:dyDescent="0.2">
      <c r="A17" s="105"/>
      <c r="B17" s="35" t="s">
        <v>794</v>
      </c>
      <c r="C17" s="9">
        <v>0</v>
      </c>
      <c r="D17" s="9">
        <v>0</v>
      </c>
      <c r="E17" s="9">
        <v>0</v>
      </c>
      <c r="F17" s="9">
        <v>0</v>
      </c>
      <c r="G17" s="9">
        <v>0</v>
      </c>
      <c r="H17" s="9">
        <v>0</v>
      </c>
      <c r="I17" s="9">
        <v>0</v>
      </c>
      <c r="J17" s="9">
        <v>0</v>
      </c>
      <c r="K17" s="9">
        <v>0</v>
      </c>
      <c r="L17" s="14">
        <v>0</v>
      </c>
      <c r="M17" s="14">
        <v>0</v>
      </c>
      <c r="N17" s="14">
        <v>0</v>
      </c>
      <c r="O17" s="188" t="s">
        <v>28</v>
      </c>
      <c r="P17" s="14">
        <v>0</v>
      </c>
      <c r="Q17" s="14">
        <v>0</v>
      </c>
      <c r="R17" s="9">
        <v>0</v>
      </c>
      <c r="S17" s="9">
        <v>0</v>
      </c>
      <c r="T17" s="9">
        <v>0</v>
      </c>
      <c r="U17" s="9">
        <f t="shared" si="0"/>
        <v>0</v>
      </c>
    </row>
    <row r="18" spans="1:21" x14ac:dyDescent="0.2">
      <c r="A18" s="105"/>
      <c r="B18" s="35" t="s">
        <v>795</v>
      </c>
      <c r="C18" s="9">
        <v>0</v>
      </c>
      <c r="D18" s="9">
        <v>0</v>
      </c>
      <c r="E18" s="9">
        <v>0</v>
      </c>
      <c r="F18" s="9">
        <v>0</v>
      </c>
      <c r="G18" s="9">
        <v>1.1E-5</v>
      </c>
      <c r="H18" s="9">
        <v>0</v>
      </c>
      <c r="I18" s="9">
        <v>0</v>
      </c>
      <c r="J18" s="9">
        <v>0</v>
      </c>
      <c r="K18" s="9">
        <v>0</v>
      </c>
      <c r="L18" s="14">
        <v>0</v>
      </c>
      <c r="M18" s="14">
        <v>0</v>
      </c>
      <c r="N18" s="14">
        <v>0</v>
      </c>
      <c r="O18" s="188" t="s">
        <v>28</v>
      </c>
      <c r="P18" s="14">
        <v>1.9300000000000001E-3</v>
      </c>
      <c r="Q18" s="14">
        <v>0</v>
      </c>
      <c r="R18" s="9">
        <v>0</v>
      </c>
      <c r="S18" s="9">
        <v>6.3699999999999998E-4</v>
      </c>
      <c r="T18" s="9">
        <v>0</v>
      </c>
      <c r="U18" s="9">
        <f t="shared" si="0"/>
        <v>2.578E-3</v>
      </c>
    </row>
    <row r="19" spans="1:21" x14ac:dyDescent="0.2">
      <c r="A19" s="105"/>
      <c r="B19" s="35" t="s">
        <v>796</v>
      </c>
      <c r="C19" s="9">
        <v>0</v>
      </c>
      <c r="D19" s="9">
        <v>0</v>
      </c>
      <c r="E19" s="9">
        <v>0</v>
      </c>
      <c r="F19" s="9">
        <v>0</v>
      </c>
      <c r="G19" s="9">
        <v>0</v>
      </c>
      <c r="H19" s="9">
        <v>0</v>
      </c>
      <c r="I19" s="9">
        <v>0</v>
      </c>
      <c r="J19" s="9">
        <v>0</v>
      </c>
      <c r="K19" s="9">
        <v>0</v>
      </c>
      <c r="L19" s="14">
        <v>0</v>
      </c>
      <c r="M19" s="14">
        <v>0</v>
      </c>
      <c r="N19" s="14">
        <v>0</v>
      </c>
      <c r="O19" s="188" t="s">
        <v>28</v>
      </c>
      <c r="P19" s="14">
        <v>3.4299999999999999E-4</v>
      </c>
      <c r="Q19" s="14">
        <v>0</v>
      </c>
      <c r="R19" s="9">
        <v>0</v>
      </c>
      <c r="S19" s="9">
        <v>0</v>
      </c>
      <c r="T19" s="9">
        <v>0</v>
      </c>
      <c r="U19" s="9">
        <f t="shared" si="0"/>
        <v>3.4299999999999999E-4</v>
      </c>
    </row>
    <row r="20" spans="1:21" x14ac:dyDescent="0.2">
      <c r="A20" s="105"/>
      <c r="B20" s="35" t="s">
        <v>797</v>
      </c>
      <c r="C20" s="9">
        <v>0</v>
      </c>
      <c r="D20" s="9">
        <v>0</v>
      </c>
      <c r="E20" s="9">
        <v>0</v>
      </c>
      <c r="F20" s="9">
        <v>0</v>
      </c>
      <c r="G20" s="9">
        <v>0</v>
      </c>
      <c r="H20" s="9">
        <v>0</v>
      </c>
      <c r="I20" s="9">
        <v>0</v>
      </c>
      <c r="J20" s="9">
        <v>0</v>
      </c>
      <c r="K20" s="9">
        <v>0</v>
      </c>
      <c r="L20" s="14">
        <v>2.8600000000000001E-4</v>
      </c>
      <c r="M20" s="14">
        <v>0</v>
      </c>
      <c r="N20" s="14">
        <v>0</v>
      </c>
      <c r="O20" s="188" t="s">
        <v>28</v>
      </c>
      <c r="P20" s="14">
        <v>0</v>
      </c>
      <c r="Q20" s="14">
        <v>0</v>
      </c>
      <c r="R20" s="9">
        <v>0</v>
      </c>
      <c r="S20" s="9">
        <v>0</v>
      </c>
      <c r="T20" s="9">
        <v>0</v>
      </c>
      <c r="U20" s="9">
        <f t="shared" si="0"/>
        <v>2.8600000000000001E-4</v>
      </c>
    </row>
    <row r="21" spans="1:21" x14ac:dyDescent="0.2">
      <c r="A21" s="105"/>
      <c r="B21" s="35" t="s">
        <v>798</v>
      </c>
      <c r="C21" s="9">
        <v>5.7450000000000001E-3</v>
      </c>
      <c r="D21" s="9">
        <v>0</v>
      </c>
      <c r="E21" s="9">
        <v>0</v>
      </c>
      <c r="F21" s="9">
        <v>0</v>
      </c>
      <c r="G21" s="9">
        <v>6.5830000000000003E-3</v>
      </c>
      <c r="H21" s="9">
        <v>0</v>
      </c>
      <c r="I21" s="9">
        <v>0</v>
      </c>
      <c r="J21" s="9">
        <v>0</v>
      </c>
      <c r="K21" s="9">
        <v>0</v>
      </c>
      <c r="L21" s="14">
        <v>0</v>
      </c>
      <c r="M21" s="14">
        <v>0</v>
      </c>
      <c r="N21" s="14">
        <v>0</v>
      </c>
      <c r="O21" s="188" t="s">
        <v>28</v>
      </c>
      <c r="P21" s="14">
        <v>2.588E-3</v>
      </c>
      <c r="Q21" s="14">
        <v>6.43E-3</v>
      </c>
      <c r="R21" s="9">
        <v>0</v>
      </c>
      <c r="S21" s="9">
        <v>0</v>
      </c>
      <c r="T21" s="9">
        <v>0</v>
      </c>
      <c r="U21" s="9">
        <f t="shared" si="0"/>
        <v>2.1346E-2</v>
      </c>
    </row>
    <row r="22" spans="1:21" x14ac:dyDescent="0.2">
      <c r="A22" s="105"/>
      <c r="B22" s="35" t="s">
        <v>799</v>
      </c>
      <c r="C22" s="9">
        <v>5.7450000000000001E-3</v>
      </c>
      <c r="D22" s="9">
        <v>0</v>
      </c>
      <c r="E22" s="9">
        <v>0</v>
      </c>
      <c r="F22" s="9">
        <v>0</v>
      </c>
      <c r="G22" s="9">
        <v>6.594E-3</v>
      </c>
      <c r="H22" s="9">
        <v>6.4976999999999993E-2</v>
      </c>
      <c r="I22" s="9">
        <v>0</v>
      </c>
      <c r="J22" s="9">
        <v>3.5150000000000001E-2</v>
      </c>
      <c r="K22" s="9">
        <v>1.6060000000000001E-2</v>
      </c>
      <c r="L22" s="14">
        <v>1.0843999999999999E-2</v>
      </c>
      <c r="M22" s="14">
        <v>1.1325E-2</v>
      </c>
      <c r="N22" s="14">
        <v>5.4074999999999998E-2</v>
      </c>
      <c r="O22" s="188" t="s">
        <v>28</v>
      </c>
      <c r="P22" s="14">
        <v>1.4301999999999999E-2</v>
      </c>
      <c r="Q22" s="14">
        <v>6.5985000000000002E-2</v>
      </c>
      <c r="R22" s="9">
        <v>1.2194E-2</v>
      </c>
      <c r="S22" s="9">
        <v>5.5058999999999997E-2</v>
      </c>
      <c r="T22" s="9">
        <v>2.8662E-2</v>
      </c>
      <c r="U22" s="9">
        <f t="shared" si="0"/>
        <v>0.38097200000000003</v>
      </c>
    </row>
    <row r="23" spans="1:21" x14ac:dyDescent="0.2">
      <c r="A23" s="74"/>
      <c r="B23" s="35" t="s">
        <v>79</v>
      </c>
      <c r="C23" s="9">
        <f t="shared" ref="C23:K23" si="1">SUM(C9:C14)</f>
        <v>71.275818000000001</v>
      </c>
      <c r="D23" s="9">
        <f t="shared" si="1"/>
        <v>590.88182900000004</v>
      </c>
      <c r="E23" s="9">
        <f t="shared" si="1"/>
        <v>876.33986099999993</v>
      </c>
      <c r="F23" s="9">
        <f t="shared" si="1"/>
        <v>2679.3897774999996</v>
      </c>
      <c r="G23" s="9">
        <f t="shared" si="1"/>
        <v>12641.641389500001</v>
      </c>
      <c r="H23" s="9">
        <f t="shared" si="1"/>
        <v>17031.673320999998</v>
      </c>
      <c r="I23" s="9">
        <f t="shared" si="1"/>
        <v>20250.107266999999</v>
      </c>
      <c r="J23" s="9">
        <f t="shared" si="1"/>
        <v>25455.337871999996</v>
      </c>
      <c r="K23" s="9">
        <f t="shared" si="1"/>
        <v>27701.709664999998</v>
      </c>
      <c r="L23" s="9">
        <f t="shared" ref="L23:Q23" si="2">SUM(L9:L14)</f>
        <v>44996.380649999999</v>
      </c>
      <c r="M23" s="9">
        <f t="shared" si="2"/>
        <v>59454.263276000005</v>
      </c>
      <c r="N23" s="9">
        <f t="shared" si="2"/>
        <v>61747.173893000007</v>
      </c>
      <c r="O23" s="9">
        <f t="shared" si="2"/>
        <v>33647.683406999997</v>
      </c>
      <c r="P23" s="9">
        <f t="shared" si="2"/>
        <v>65227.520868</v>
      </c>
      <c r="Q23" s="9">
        <f t="shared" si="2"/>
        <v>64754.282061999991</v>
      </c>
      <c r="R23" s="9">
        <f t="shared" ref="R23:T23" si="3">SUM(R9:R14)</f>
        <v>58886.507371</v>
      </c>
      <c r="S23" s="9">
        <f t="shared" si="3"/>
        <v>54118.721910000007</v>
      </c>
      <c r="T23" s="9">
        <f t="shared" si="3"/>
        <v>44101.626535000003</v>
      </c>
      <c r="U23" s="9">
        <f t="shared" si="0"/>
        <v>560584.83336500009</v>
      </c>
    </row>
    <row r="24" spans="1:21" x14ac:dyDescent="0.2">
      <c r="A24" s="74"/>
      <c r="B24" s="35" t="s">
        <v>80</v>
      </c>
      <c r="C24" s="9">
        <f>+C25-C23</f>
        <v>30.852894500000005</v>
      </c>
      <c r="D24" s="9">
        <f t="shared" ref="D24:K24" si="4">+D25-D23</f>
        <v>167.06426599999998</v>
      </c>
      <c r="E24" s="9">
        <f t="shared" si="4"/>
        <v>206.14750800000002</v>
      </c>
      <c r="F24" s="9">
        <f t="shared" si="4"/>
        <v>223.70845200000031</v>
      </c>
      <c r="G24" s="9">
        <f t="shared" si="4"/>
        <v>570.07427850000022</v>
      </c>
      <c r="H24" s="9">
        <f t="shared" si="4"/>
        <v>573.64882050000233</v>
      </c>
      <c r="I24" s="9">
        <f t="shared" si="4"/>
        <v>500.85812050000095</v>
      </c>
      <c r="J24" s="9">
        <f t="shared" si="4"/>
        <v>561.48092400000314</v>
      </c>
      <c r="K24" s="9">
        <f t="shared" si="4"/>
        <v>633.01284099998884</v>
      </c>
      <c r="L24" s="9">
        <f t="shared" ref="L24:Q24" si="5">+L25-L23</f>
        <v>1070.5227799999921</v>
      </c>
      <c r="M24" s="9">
        <f t="shared" si="5"/>
        <v>1711.3837859999549</v>
      </c>
      <c r="N24" s="9">
        <f t="shared" si="5"/>
        <v>2002.5074659999955</v>
      </c>
      <c r="O24" s="9">
        <f t="shared" si="5"/>
        <v>22495.429609999999</v>
      </c>
      <c r="P24" s="9">
        <f t="shared" si="5"/>
        <v>2414.8972480000157</v>
      </c>
      <c r="Q24" s="9">
        <f t="shared" si="5"/>
        <v>2831.3968100000129</v>
      </c>
      <c r="R24" s="9">
        <f t="shared" ref="R24:T24" si="6">+R25-R23</f>
        <v>3497.6853330000013</v>
      </c>
      <c r="S24" s="9">
        <f t="shared" si="6"/>
        <v>4136.3051049999922</v>
      </c>
      <c r="T24" s="9">
        <f t="shared" si="6"/>
        <v>5207.7468309999967</v>
      </c>
      <c r="U24" s="9">
        <f t="shared" si="0"/>
        <v>26339.293463999958</v>
      </c>
    </row>
    <row r="25" spans="1:21" x14ac:dyDescent="0.2">
      <c r="A25" s="74"/>
      <c r="B25" s="35" t="s">
        <v>81</v>
      </c>
      <c r="C25" s="9">
        <v>102.12871250000001</v>
      </c>
      <c r="D25" s="9">
        <v>757.94609500000001</v>
      </c>
      <c r="E25" s="9">
        <v>1082.4873689999999</v>
      </c>
      <c r="F25" s="9">
        <v>2903.0982294999999</v>
      </c>
      <c r="G25" s="9">
        <v>13211.715668000001</v>
      </c>
      <c r="H25" s="9">
        <v>17605.322141500001</v>
      </c>
      <c r="I25" s="9">
        <v>20750.9653875</v>
      </c>
      <c r="J25" s="9">
        <v>26016.818796</v>
      </c>
      <c r="K25" s="9">
        <v>28334.722505999987</v>
      </c>
      <c r="L25" s="14">
        <v>46066.903429999991</v>
      </c>
      <c r="M25" s="9">
        <v>61165.64706199996</v>
      </c>
      <c r="N25" s="9">
        <v>63749.681359000002</v>
      </c>
      <c r="O25" s="9">
        <v>56143.113016999996</v>
      </c>
      <c r="P25" s="9">
        <v>67642.418116000015</v>
      </c>
      <c r="Q25" s="9">
        <v>67585.678872000004</v>
      </c>
      <c r="R25" s="9">
        <v>62384.192704000001</v>
      </c>
      <c r="S25" s="9">
        <v>58255.027015</v>
      </c>
      <c r="T25" s="9">
        <v>49309.373366</v>
      </c>
      <c r="U25" s="9">
        <f t="shared" si="0"/>
        <v>586924.12682899996</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32</v>
      </c>
      <c r="C28" s="37">
        <f>IFERROR(C9/C$25*100,"--")</f>
        <v>21.092744608916909</v>
      </c>
      <c r="D28" s="37">
        <f t="shared" ref="D28:U28" si="7">IFERROR(D9/D$25*100,"--")</f>
        <v>11.722918501216105</v>
      </c>
      <c r="E28" s="37">
        <f t="shared" si="7"/>
        <v>23.019304994772646</v>
      </c>
      <c r="F28" s="37">
        <f t="shared" si="7"/>
        <v>37.922415122329916</v>
      </c>
      <c r="G28" s="37">
        <f t="shared" si="7"/>
        <v>33.995089735986589</v>
      </c>
      <c r="H28" s="37">
        <f t="shared" si="7"/>
        <v>32.637625451086663</v>
      </c>
      <c r="I28" s="37">
        <f t="shared" si="7"/>
        <v>36.273237022669576</v>
      </c>
      <c r="J28" s="37">
        <f t="shared" si="7"/>
        <v>35.555067735345887</v>
      </c>
      <c r="K28" s="37">
        <f t="shared" si="7"/>
        <v>35.245451362318008</v>
      </c>
      <c r="L28" s="37">
        <f t="shared" si="7"/>
        <v>30.782894942239885</v>
      </c>
      <c r="M28" s="37">
        <f t="shared" si="7"/>
        <v>31.782300271090058</v>
      </c>
      <c r="N28" s="37">
        <f t="shared" si="7"/>
        <v>28.356896118740956</v>
      </c>
      <c r="O28" s="37">
        <f t="shared" si="7"/>
        <v>0</v>
      </c>
      <c r="P28" s="37">
        <f t="shared" si="7"/>
        <v>28.377485652689284</v>
      </c>
      <c r="Q28" s="37">
        <f t="shared" si="7"/>
        <v>28.408759402066835</v>
      </c>
      <c r="R28" s="37">
        <f t="shared" si="7"/>
        <v>27.522313840728934</v>
      </c>
      <c r="S28" s="37">
        <f t="shared" si="7"/>
        <v>24.860723398636296</v>
      </c>
      <c r="T28" s="37">
        <f t="shared" si="7"/>
        <v>25.27722541409187</v>
      </c>
      <c r="U28" s="37">
        <f t="shared" si="7"/>
        <v>29.419740224669244</v>
      </c>
    </row>
    <row r="29" spans="1:21" x14ac:dyDescent="0.2">
      <c r="A29" s="74"/>
      <c r="B29" s="35" t="s">
        <v>31</v>
      </c>
      <c r="C29" s="37">
        <f t="shared" ref="C29:U29" si="8">IFERROR(C10/C$25*100,"--")</f>
        <v>2.9465127155108313</v>
      </c>
      <c r="D29" s="37">
        <f t="shared" si="8"/>
        <v>7.0824507645230366</v>
      </c>
      <c r="E29" s="37">
        <f t="shared" si="8"/>
        <v>10.463768145824897</v>
      </c>
      <c r="F29" s="37">
        <f t="shared" si="8"/>
        <v>18.898174816306195</v>
      </c>
      <c r="G29" s="37">
        <f t="shared" si="8"/>
        <v>32.541407414733051</v>
      </c>
      <c r="H29" s="37">
        <f t="shared" si="8"/>
        <v>30.195081704691106</v>
      </c>
      <c r="I29" s="37">
        <f t="shared" si="8"/>
        <v>27.361441646084479</v>
      </c>
      <c r="J29" s="37">
        <f t="shared" si="8"/>
        <v>28.219213880709997</v>
      </c>
      <c r="K29" s="37">
        <f t="shared" si="8"/>
        <v>27.560466480115959</v>
      </c>
      <c r="L29" s="37">
        <f t="shared" si="8"/>
        <v>33.624070444710597</v>
      </c>
      <c r="M29" s="37">
        <f t="shared" si="8"/>
        <v>35.443894057108231</v>
      </c>
      <c r="N29" s="37">
        <f t="shared" si="8"/>
        <v>36.95822867932462</v>
      </c>
      <c r="O29" s="37">
        <f t="shared" si="8"/>
        <v>41.179174687017344</v>
      </c>
      <c r="P29" s="37">
        <f t="shared" si="8"/>
        <v>33.864078195308842</v>
      </c>
      <c r="Q29" s="37">
        <f t="shared" si="8"/>
        <v>31.512932877890528</v>
      </c>
      <c r="R29" s="37">
        <f t="shared" si="8"/>
        <v>32.036129046066115</v>
      </c>
      <c r="S29" s="37">
        <f t="shared" si="8"/>
        <v>32.196941699418417</v>
      </c>
      <c r="T29" s="37">
        <f t="shared" si="8"/>
        <v>30.634977720921299</v>
      </c>
      <c r="U29" s="37">
        <f t="shared" si="8"/>
        <v>32.362743653889744</v>
      </c>
    </row>
    <row r="30" spans="1:21" x14ac:dyDescent="0.2">
      <c r="A30" s="74"/>
      <c r="B30" s="35" t="s">
        <v>30</v>
      </c>
      <c r="C30" s="37">
        <f t="shared" ref="C30:U30" si="9">IFERROR(C11/C$25*100,"--")</f>
        <v>2.0998184031743277</v>
      </c>
      <c r="D30" s="37">
        <f t="shared" si="9"/>
        <v>9.3968074339112455</v>
      </c>
      <c r="E30" s="37">
        <f t="shared" si="9"/>
        <v>7.9826445531485923</v>
      </c>
      <c r="F30" s="37">
        <f t="shared" si="9"/>
        <v>5.4190184955296923</v>
      </c>
      <c r="G30" s="37">
        <f t="shared" si="9"/>
        <v>11.989232831709771</v>
      </c>
      <c r="H30" s="37">
        <f t="shared" si="9"/>
        <v>18.291148589148353</v>
      </c>
      <c r="I30" s="37">
        <f t="shared" si="9"/>
        <v>19.563746638724904</v>
      </c>
      <c r="J30" s="37">
        <f t="shared" si="9"/>
        <v>19.651000016904604</v>
      </c>
      <c r="K30" s="37">
        <f t="shared" si="9"/>
        <v>18.735387411596776</v>
      </c>
      <c r="L30" s="37">
        <f t="shared" si="9"/>
        <v>17.607214653194678</v>
      </c>
      <c r="M30" s="37">
        <f t="shared" si="9"/>
        <v>15.826448171450894</v>
      </c>
      <c r="N30" s="37">
        <f t="shared" si="9"/>
        <v>16.582673512465419</v>
      </c>
      <c r="O30" s="37">
        <f t="shared" si="9"/>
        <v>0</v>
      </c>
      <c r="P30" s="37">
        <f t="shared" si="9"/>
        <v>19.118593654979083</v>
      </c>
      <c r="Q30" s="37">
        <f t="shared" si="9"/>
        <v>20.310776192686905</v>
      </c>
      <c r="R30" s="37">
        <f t="shared" si="9"/>
        <v>18.48822018540038</v>
      </c>
      <c r="S30" s="37">
        <f t="shared" si="9"/>
        <v>19.833848929509418</v>
      </c>
      <c r="T30" s="37">
        <f t="shared" si="9"/>
        <v>16.221499343804904</v>
      </c>
      <c r="U30" s="37">
        <f t="shared" si="9"/>
        <v>18.011035591027746</v>
      </c>
    </row>
    <row r="31" spans="1:21" x14ac:dyDescent="0.2">
      <c r="A31" s="74"/>
      <c r="B31" s="35" t="s">
        <v>29</v>
      </c>
      <c r="C31" s="37">
        <f t="shared" ref="C31:U31" si="10">IFERROR(C12/C$25*100,"--")</f>
        <v>35.346931941396988</v>
      </c>
      <c r="D31" s="37">
        <f t="shared" si="10"/>
        <v>43.802247902603156</v>
      </c>
      <c r="E31" s="37">
        <f t="shared" si="10"/>
        <v>33.266132225880966</v>
      </c>
      <c r="F31" s="37">
        <f t="shared" si="10"/>
        <v>27.829938814683157</v>
      </c>
      <c r="G31" s="37">
        <f t="shared" si="10"/>
        <v>16.308287728433726</v>
      </c>
      <c r="H31" s="37">
        <f t="shared" si="10"/>
        <v>14.628340020142197</v>
      </c>
      <c r="I31" s="37">
        <f t="shared" si="10"/>
        <v>13.224400989329634</v>
      </c>
      <c r="J31" s="37">
        <f t="shared" si="10"/>
        <v>13.46008297347408</v>
      </c>
      <c r="K31" s="37">
        <f t="shared" si="10"/>
        <v>15.399551428732112</v>
      </c>
      <c r="L31" s="37">
        <f t="shared" si="10"/>
        <v>14.860112836544529</v>
      </c>
      <c r="M31" s="37">
        <f t="shared" si="10"/>
        <v>13.503452711990221</v>
      </c>
      <c r="N31" s="37">
        <f t="shared" si="10"/>
        <v>14.20622151662165</v>
      </c>
      <c r="O31" s="37">
        <f t="shared" si="10"/>
        <v>17.6812373977093</v>
      </c>
      <c r="P31" s="37">
        <f t="shared" si="10"/>
        <v>14.248839736142111</v>
      </c>
      <c r="Q31" s="37">
        <f t="shared" si="10"/>
        <v>14.550932509866762</v>
      </c>
      <c r="R31" s="37">
        <f t="shared" si="10"/>
        <v>15.23132906934411</v>
      </c>
      <c r="S31" s="37">
        <f t="shared" si="10"/>
        <v>14.641382982800424</v>
      </c>
      <c r="T31" s="37">
        <f t="shared" si="10"/>
        <v>15.690771713061075</v>
      </c>
      <c r="U31" s="37">
        <f t="shared" si="10"/>
        <v>14.700025469840167</v>
      </c>
    </row>
    <row r="32" spans="1:21" x14ac:dyDescent="0.2">
      <c r="A32" s="74"/>
      <c r="B32" s="35" t="s">
        <v>34</v>
      </c>
      <c r="C32" s="37">
        <f t="shared" ref="C32:U32" si="11">IFERROR(C13/C$25*100,"--")</f>
        <v>8.3037363268434419</v>
      </c>
      <c r="D32" s="37">
        <f t="shared" si="11"/>
        <v>5.9484263851243924</v>
      </c>
      <c r="E32" s="37">
        <f t="shared" si="11"/>
        <v>6.2193535396346968</v>
      </c>
      <c r="F32" s="37">
        <f t="shared" si="11"/>
        <v>2.2234778122239907</v>
      </c>
      <c r="G32" s="37">
        <f t="shared" si="11"/>
        <v>0.84388866519466788</v>
      </c>
      <c r="H32" s="37">
        <f t="shared" si="11"/>
        <v>0.96306038672436389</v>
      </c>
      <c r="I32" s="37">
        <f t="shared" si="11"/>
        <v>1.1574365722988462</v>
      </c>
      <c r="J32" s="37">
        <f t="shared" si="11"/>
        <v>0.94960206486883814</v>
      </c>
      <c r="K32" s="37">
        <f t="shared" si="11"/>
        <v>0.81370380793804453</v>
      </c>
      <c r="L32" s="37">
        <f t="shared" si="11"/>
        <v>0.78274143941087571</v>
      </c>
      <c r="M32" s="37">
        <f t="shared" si="11"/>
        <v>0.6078191907675764</v>
      </c>
      <c r="N32" s="37">
        <f t="shared" si="11"/>
        <v>0.73314531623775225</v>
      </c>
      <c r="O32" s="37">
        <f t="shared" si="11"/>
        <v>1.027792033593284</v>
      </c>
      <c r="P32" s="37">
        <f t="shared" si="11"/>
        <v>0.78456969573426405</v>
      </c>
      <c r="Q32" s="37">
        <f t="shared" si="11"/>
        <v>0.99869870550288364</v>
      </c>
      <c r="R32" s="37">
        <f t="shared" si="11"/>
        <v>1.089921795135137</v>
      </c>
      <c r="S32" s="37">
        <f t="shared" si="11"/>
        <v>1.3086859745231894</v>
      </c>
      <c r="T32" s="37">
        <f t="shared" si="11"/>
        <v>1.5749714384638485</v>
      </c>
      <c r="U32" s="37">
        <f t="shared" si="11"/>
        <v>0.98967123193290318</v>
      </c>
    </row>
    <row r="33" spans="1:21" x14ac:dyDescent="0.2">
      <c r="A33" s="74"/>
      <c r="B33" s="35" t="s">
        <v>44</v>
      </c>
      <c r="C33" s="37">
        <f t="shared" ref="C33:U33" si="12">IFERROR(C14/C$25*100,"--")</f>
        <v>4.415996138206481E-4</v>
      </c>
      <c r="D33" s="37">
        <f t="shared" si="12"/>
        <v>5.4408882468086331E-3</v>
      </c>
      <c r="E33" s="37">
        <f t="shared" si="12"/>
        <v>4.924630210627428E-3</v>
      </c>
      <c r="F33" s="37">
        <f t="shared" si="12"/>
        <v>1.1229726803152252E-3</v>
      </c>
      <c r="G33" s="37">
        <f t="shared" si="12"/>
        <v>7.1787951227047257E-3</v>
      </c>
      <c r="H33" s="37">
        <f t="shared" si="12"/>
        <v>2.6360866689625864E-2</v>
      </c>
      <c r="I33" s="37">
        <f t="shared" si="12"/>
        <v>6.0753510810606379E-3</v>
      </c>
      <c r="J33" s="37">
        <f t="shared" si="12"/>
        <v>6.8873677986929539E-3</v>
      </c>
      <c r="K33" s="37">
        <f t="shared" si="12"/>
        <v>1.1386075862634041E-2</v>
      </c>
      <c r="L33" s="37">
        <f t="shared" si="12"/>
        <v>1.9122099260232395E-2</v>
      </c>
      <c r="M33" s="37">
        <f t="shared" si="12"/>
        <v>3.8136310364468969E-2</v>
      </c>
      <c r="N33" s="37">
        <f t="shared" si="12"/>
        <v>2.1630974000238216E-2</v>
      </c>
      <c r="O33" s="37">
        <f t="shared" si="12"/>
        <v>4.3783259742930271E-2</v>
      </c>
      <c r="P33" s="37">
        <f t="shared" si="12"/>
        <v>3.6340044730283808E-2</v>
      </c>
      <c r="Q33" s="37">
        <f t="shared" si="12"/>
        <v>2.855597564766886E-2</v>
      </c>
      <c r="R33" s="37">
        <f t="shared" si="12"/>
        <v>2.5400809585188346E-2</v>
      </c>
      <c r="S33" s="37">
        <f t="shared" si="12"/>
        <v>5.8076809390695983E-2</v>
      </c>
      <c r="T33" s="37">
        <f t="shared" si="12"/>
        <v>3.9181398345089651E-2</v>
      </c>
      <c r="U33" s="37">
        <f t="shared" si="12"/>
        <v>2.9100964706084177E-2</v>
      </c>
    </row>
    <row r="34" spans="1:21" x14ac:dyDescent="0.2">
      <c r="A34" s="105"/>
      <c r="B34" s="35" t="s">
        <v>792</v>
      </c>
      <c r="C34" s="37">
        <f t="shared" ref="C34:U34" si="13">IFERROR(C15/C$25*100,"--")</f>
        <v>0.60043741371947668</v>
      </c>
      <c r="D34" s="37">
        <f t="shared" si="13"/>
        <v>0.12476810768449174</v>
      </c>
      <c r="E34" s="37">
        <f t="shared" si="13"/>
        <v>0.10080357806004109</v>
      </c>
      <c r="F34" s="37">
        <f t="shared" si="13"/>
        <v>9.5490396150923647E-3</v>
      </c>
      <c r="G34" s="37">
        <f t="shared" si="13"/>
        <v>2.4346300517129778E-2</v>
      </c>
      <c r="H34" s="37">
        <f t="shared" si="13"/>
        <v>7.9226127689655604E-2</v>
      </c>
      <c r="I34" s="37">
        <f t="shared" si="13"/>
        <v>3.835922257763922E-2</v>
      </c>
      <c r="J34" s="37">
        <f t="shared" si="13"/>
        <v>4.5551345431294826E-2</v>
      </c>
      <c r="K34" s="37">
        <f t="shared" si="13"/>
        <v>5.478946898707987E-2</v>
      </c>
      <c r="L34" s="37">
        <f t="shared" si="13"/>
        <v>3.6233097423974181E-2</v>
      </c>
      <c r="M34" s="37">
        <f t="shared" si="13"/>
        <v>5.500857526430597E-2</v>
      </c>
      <c r="N34" s="37">
        <f t="shared" si="13"/>
        <v>3.9420465270219196E-2</v>
      </c>
      <c r="O34" s="37" t="str">
        <f t="shared" si="13"/>
        <v>--</v>
      </c>
      <c r="P34" s="37">
        <f t="shared" si="13"/>
        <v>4.8963799524733106E-2</v>
      </c>
      <c r="Q34" s="37">
        <f t="shared" si="13"/>
        <v>3.9821551620383339E-2</v>
      </c>
      <c r="R34" s="37">
        <f t="shared" si="13"/>
        <v>3.9384951435661689E-2</v>
      </c>
      <c r="S34" s="37">
        <f t="shared" si="13"/>
        <v>7.6702415721985051E-2</v>
      </c>
      <c r="T34" s="37">
        <f t="shared" si="13"/>
        <v>6.0487759149999341E-2</v>
      </c>
      <c r="U34" s="37">
        <f t="shared" si="13"/>
        <v>4.9411595424921746E-2</v>
      </c>
    </row>
    <row r="35" spans="1:21" x14ac:dyDescent="0.2">
      <c r="A35" s="105"/>
      <c r="B35" s="35" t="s">
        <v>793</v>
      </c>
      <c r="C35" s="37">
        <f t="shared" ref="C35:U35" si="14">IFERROR(C16/C$25*100,"--")</f>
        <v>0</v>
      </c>
      <c r="D35" s="37">
        <f t="shared" si="14"/>
        <v>0</v>
      </c>
      <c r="E35" s="37">
        <f t="shared" si="14"/>
        <v>0</v>
      </c>
      <c r="F35" s="37">
        <f t="shared" si="14"/>
        <v>0</v>
      </c>
      <c r="G35" s="37">
        <f t="shared" si="14"/>
        <v>0</v>
      </c>
      <c r="H35" s="37">
        <f t="shared" si="14"/>
        <v>3.6907589351536766E-4</v>
      </c>
      <c r="I35" s="37">
        <f t="shared" si="14"/>
        <v>0</v>
      </c>
      <c r="J35" s="37">
        <f t="shared" si="14"/>
        <v>1.3510491146367286E-4</v>
      </c>
      <c r="K35" s="37">
        <f t="shared" si="14"/>
        <v>5.6679573963003289E-5</v>
      </c>
      <c r="L35" s="37">
        <f t="shared" si="14"/>
        <v>2.291884023861771E-5</v>
      </c>
      <c r="M35" s="37">
        <f t="shared" si="14"/>
        <v>1.851529501277167E-5</v>
      </c>
      <c r="N35" s="37">
        <f t="shared" si="14"/>
        <v>8.4823953386499302E-5</v>
      </c>
      <c r="O35" s="37" t="str">
        <f t="shared" si="14"/>
        <v>--</v>
      </c>
      <c r="P35" s="37">
        <f t="shared" si="14"/>
        <v>1.3957218359357917E-5</v>
      </c>
      <c r="Q35" s="37">
        <f t="shared" si="14"/>
        <v>8.8117780266424114E-5</v>
      </c>
      <c r="R35" s="37">
        <f t="shared" si="14"/>
        <v>1.954661825609893E-5</v>
      </c>
      <c r="S35" s="37">
        <f t="shared" si="14"/>
        <v>9.3420263947327601E-5</v>
      </c>
      <c r="T35" s="37">
        <f t="shared" si="14"/>
        <v>5.8126879421597236E-5</v>
      </c>
      <c r="U35" s="37">
        <f t="shared" si="14"/>
        <v>6.0726588618130279E-5</v>
      </c>
    </row>
    <row r="36" spans="1:21" x14ac:dyDescent="0.2">
      <c r="A36" s="105"/>
      <c r="B36" s="35" t="s">
        <v>794</v>
      </c>
      <c r="C36" s="37">
        <f t="shared" ref="C36:U36" si="15">IFERROR(C17/C$25*100,"--")</f>
        <v>0</v>
      </c>
      <c r="D36" s="37">
        <f t="shared" si="15"/>
        <v>0</v>
      </c>
      <c r="E36" s="37">
        <f t="shared" si="15"/>
        <v>0</v>
      </c>
      <c r="F36" s="37">
        <f t="shared" si="15"/>
        <v>0</v>
      </c>
      <c r="G36" s="37">
        <f t="shared" si="15"/>
        <v>0</v>
      </c>
      <c r="H36" s="37">
        <f t="shared" si="15"/>
        <v>0</v>
      </c>
      <c r="I36" s="37">
        <f t="shared" si="15"/>
        <v>0</v>
      </c>
      <c r="J36" s="37">
        <f t="shared" si="15"/>
        <v>0</v>
      </c>
      <c r="K36" s="37">
        <f t="shared" si="15"/>
        <v>0</v>
      </c>
      <c r="L36" s="37">
        <f t="shared" si="15"/>
        <v>0</v>
      </c>
      <c r="M36" s="37">
        <f t="shared" si="15"/>
        <v>0</v>
      </c>
      <c r="N36" s="37">
        <f t="shared" si="15"/>
        <v>0</v>
      </c>
      <c r="O36" s="37" t="str">
        <f t="shared" si="15"/>
        <v>--</v>
      </c>
      <c r="P36" s="37">
        <f t="shared" si="15"/>
        <v>0</v>
      </c>
      <c r="Q36" s="37">
        <f t="shared" si="15"/>
        <v>0</v>
      </c>
      <c r="R36" s="37">
        <f t="shared" si="15"/>
        <v>0</v>
      </c>
      <c r="S36" s="37">
        <f t="shared" si="15"/>
        <v>0</v>
      </c>
      <c r="T36" s="37">
        <f t="shared" si="15"/>
        <v>0</v>
      </c>
      <c r="U36" s="37">
        <f t="shared" si="15"/>
        <v>0</v>
      </c>
    </row>
    <row r="37" spans="1:21" x14ac:dyDescent="0.2">
      <c r="A37" s="105"/>
      <c r="B37" s="35" t="s">
        <v>795</v>
      </c>
      <c r="C37" s="37">
        <f t="shared" ref="C37:U37" si="16">IFERROR(C18/C$25*100,"--")</f>
        <v>0</v>
      </c>
      <c r="D37" s="37">
        <f t="shared" si="16"/>
        <v>0</v>
      </c>
      <c r="E37" s="37">
        <f t="shared" si="16"/>
        <v>0</v>
      </c>
      <c r="F37" s="37">
        <f t="shared" si="16"/>
        <v>0</v>
      </c>
      <c r="G37" s="37">
        <f t="shared" si="16"/>
        <v>8.3259436370122757E-8</v>
      </c>
      <c r="H37" s="37">
        <f t="shared" si="16"/>
        <v>0</v>
      </c>
      <c r="I37" s="37">
        <f t="shared" si="16"/>
        <v>0</v>
      </c>
      <c r="J37" s="37">
        <f t="shared" si="16"/>
        <v>0</v>
      </c>
      <c r="K37" s="37">
        <f t="shared" si="16"/>
        <v>0</v>
      </c>
      <c r="L37" s="37">
        <f t="shared" si="16"/>
        <v>0</v>
      </c>
      <c r="M37" s="37">
        <f t="shared" si="16"/>
        <v>0</v>
      </c>
      <c r="N37" s="37">
        <f t="shared" si="16"/>
        <v>0</v>
      </c>
      <c r="O37" s="37" t="str">
        <f t="shared" si="16"/>
        <v>--</v>
      </c>
      <c r="P37" s="37">
        <f t="shared" si="16"/>
        <v>2.8532392155026777E-6</v>
      </c>
      <c r="Q37" s="37">
        <f t="shared" si="16"/>
        <v>0</v>
      </c>
      <c r="R37" s="37">
        <f t="shared" si="16"/>
        <v>0</v>
      </c>
      <c r="S37" s="37">
        <f t="shared" si="16"/>
        <v>1.0934678647320511E-6</v>
      </c>
      <c r="T37" s="37">
        <f t="shared" si="16"/>
        <v>0</v>
      </c>
      <c r="U37" s="37">
        <f t="shared" si="16"/>
        <v>4.3923905700184296E-7</v>
      </c>
    </row>
    <row r="38" spans="1:21" x14ac:dyDescent="0.2">
      <c r="A38" s="105"/>
      <c r="B38" s="35" t="s">
        <v>796</v>
      </c>
      <c r="C38" s="37">
        <f t="shared" ref="C38:U38" si="17">IFERROR(C19/C$25*100,"--")</f>
        <v>0</v>
      </c>
      <c r="D38" s="37">
        <f t="shared" si="17"/>
        <v>0</v>
      </c>
      <c r="E38" s="37">
        <f t="shared" si="17"/>
        <v>0</v>
      </c>
      <c r="F38" s="37">
        <f t="shared" si="17"/>
        <v>0</v>
      </c>
      <c r="G38" s="37">
        <f t="shared" si="17"/>
        <v>0</v>
      </c>
      <c r="H38" s="37">
        <f t="shared" si="17"/>
        <v>0</v>
      </c>
      <c r="I38" s="37">
        <f t="shared" si="17"/>
        <v>0</v>
      </c>
      <c r="J38" s="37">
        <f t="shared" si="17"/>
        <v>0</v>
      </c>
      <c r="K38" s="37">
        <f t="shared" si="17"/>
        <v>0</v>
      </c>
      <c r="L38" s="37">
        <f t="shared" si="17"/>
        <v>0</v>
      </c>
      <c r="M38" s="37">
        <f t="shared" si="17"/>
        <v>0</v>
      </c>
      <c r="N38" s="37">
        <f t="shared" si="17"/>
        <v>0</v>
      </c>
      <c r="O38" s="37" t="str">
        <f t="shared" si="17"/>
        <v>--</v>
      </c>
      <c r="P38" s="37">
        <f t="shared" si="17"/>
        <v>5.0707826472405108E-7</v>
      </c>
      <c r="Q38" s="37">
        <f t="shared" si="17"/>
        <v>0</v>
      </c>
      <c r="R38" s="37">
        <f t="shared" si="17"/>
        <v>0</v>
      </c>
      <c r="S38" s="37">
        <f t="shared" si="17"/>
        <v>0</v>
      </c>
      <c r="T38" s="37">
        <f t="shared" si="17"/>
        <v>0</v>
      </c>
      <c r="U38" s="37">
        <f t="shared" si="17"/>
        <v>5.8440262432751022E-8</v>
      </c>
    </row>
    <row r="39" spans="1:21" x14ac:dyDescent="0.2">
      <c r="A39" s="105"/>
      <c r="B39" s="35" t="s">
        <v>797</v>
      </c>
      <c r="C39" s="37">
        <f t="shared" ref="C39:U39" si="18">IFERROR(C20/C$25*100,"--")</f>
        <v>0</v>
      </c>
      <c r="D39" s="37">
        <f t="shared" si="18"/>
        <v>0</v>
      </c>
      <c r="E39" s="37">
        <f t="shared" si="18"/>
        <v>0</v>
      </c>
      <c r="F39" s="37">
        <f t="shared" si="18"/>
        <v>0</v>
      </c>
      <c r="G39" s="37">
        <f t="shared" si="18"/>
        <v>0</v>
      </c>
      <c r="H39" s="37">
        <f t="shared" si="18"/>
        <v>0</v>
      </c>
      <c r="I39" s="37">
        <f t="shared" si="18"/>
        <v>0</v>
      </c>
      <c r="J39" s="37">
        <f t="shared" si="18"/>
        <v>0</v>
      </c>
      <c r="K39" s="37">
        <f t="shared" si="18"/>
        <v>0</v>
      </c>
      <c r="L39" s="37">
        <f t="shared" si="18"/>
        <v>6.2083617240430627E-7</v>
      </c>
      <c r="M39" s="37">
        <f t="shared" si="18"/>
        <v>0</v>
      </c>
      <c r="N39" s="37">
        <f t="shared" si="18"/>
        <v>0</v>
      </c>
      <c r="O39" s="37" t="str">
        <f t="shared" si="18"/>
        <v>--</v>
      </c>
      <c r="P39" s="37">
        <f t="shared" si="18"/>
        <v>0</v>
      </c>
      <c r="Q39" s="37">
        <f t="shared" si="18"/>
        <v>0</v>
      </c>
      <c r="R39" s="37">
        <f t="shared" si="18"/>
        <v>0</v>
      </c>
      <c r="S39" s="37">
        <f t="shared" si="18"/>
        <v>0</v>
      </c>
      <c r="T39" s="37">
        <f t="shared" si="18"/>
        <v>0</v>
      </c>
      <c r="U39" s="37">
        <f t="shared" si="18"/>
        <v>4.8728615322935247E-8</v>
      </c>
    </row>
    <row r="40" spans="1:21" x14ac:dyDescent="0.2">
      <c r="A40" s="105"/>
      <c r="B40" s="35" t="s">
        <v>798</v>
      </c>
      <c r="C40" s="37">
        <f t="shared" ref="C40:U40" si="19">IFERROR(C21/C$25*100,"--")</f>
        <v>5.6252545042120251E-3</v>
      </c>
      <c r="D40" s="37">
        <f t="shared" si="19"/>
        <v>0</v>
      </c>
      <c r="E40" s="37">
        <f t="shared" si="19"/>
        <v>0</v>
      </c>
      <c r="F40" s="37">
        <f t="shared" si="19"/>
        <v>0</v>
      </c>
      <c r="G40" s="37">
        <f t="shared" si="19"/>
        <v>4.982698814768347E-5</v>
      </c>
      <c r="H40" s="37">
        <f t="shared" si="19"/>
        <v>0</v>
      </c>
      <c r="I40" s="37">
        <f t="shared" si="19"/>
        <v>0</v>
      </c>
      <c r="J40" s="37">
        <f t="shared" si="19"/>
        <v>0</v>
      </c>
      <c r="K40" s="37">
        <f t="shared" si="19"/>
        <v>0</v>
      </c>
      <c r="L40" s="37">
        <f t="shared" si="19"/>
        <v>0</v>
      </c>
      <c r="M40" s="37">
        <f t="shared" si="19"/>
        <v>0</v>
      </c>
      <c r="N40" s="37">
        <f t="shared" si="19"/>
        <v>0</v>
      </c>
      <c r="O40" s="37" t="str">
        <f t="shared" si="19"/>
        <v>--</v>
      </c>
      <c r="P40" s="37">
        <f t="shared" si="19"/>
        <v>3.8260016008916735E-6</v>
      </c>
      <c r="Q40" s="37">
        <f t="shared" si="19"/>
        <v>9.5138498381849912E-6</v>
      </c>
      <c r="R40" s="37">
        <f t="shared" si="19"/>
        <v>0</v>
      </c>
      <c r="S40" s="37">
        <f t="shared" si="19"/>
        <v>0</v>
      </c>
      <c r="T40" s="37">
        <f t="shared" si="19"/>
        <v>0</v>
      </c>
      <c r="U40" s="37">
        <f t="shared" si="19"/>
        <v>3.6369266527390765E-6</v>
      </c>
    </row>
    <row r="41" spans="1:21" x14ac:dyDescent="0.2">
      <c r="A41" s="105"/>
      <c r="B41" s="35" t="s">
        <v>799</v>
      </c>
      <c r="C41" s="37">
        <f t="shared" ref="C41:U41" si="20">IFERROR(C22/C$25*100,"--")</f>
        <v>5.6252545042120251E-3</v>
      </c>
      <c r="D41" s="37">
        <f t="shared" si="20"/>
        <v>0</v>
      </c>
      <c r="E41" s="37">
        <f t="shared" si="20"/>
        <v>0</v>
      </c>
      <c r="F41" s="37">
        <f t="shared" si="20"/>
        <v>0</v>
      </c>
      <c r="G41" s="37">
        <f t="shared" si="20"/>
        <v>4.9910247584053589E-5</v>
      </c>
      <c r="H41" s="37">
        <f t="shared" si="20"/>
        <v>3.6907589351536766E-4</v>
      </c>
      <c r="I41" s="37">
        <f t="shared" si="20"/>
        <v>0</v>
      </c>
      <c r="J41" s="37">
        <f t="shared" si="20"/>
        <v>1.3510491146367286E-4</v>
      </c>
      <c r="K41" s="37">
        <f t="shared" si="20"/>
        <v>5.6679573963003289E-5</v>
      </c>
      <c r="L41" s="37">
        <f t="shared" si="20"/>
        <v>2.3539676411022015E-5</v>
      </c>
      <c r="M41" s="37">
        <f t="shared" si="20"/>
        <v>1.851529501277167E-5</v>
      </c>
      <c r="N41" s="37">
        <f t="shared" si="20"/>
        <v>8.4823953386499302E-5</v>
      </c>
      <c r="O41" s="37" t="str">
        <f t="shared" si="20"/>
        <v>--</v>
      </c>
      <c r="P41" s="37">
        <f t="shared" si="20"/>
        <v>2.1143537440476319E-5</v>
      </c>
      <c r="Q41" s="37">
        <f t="shared" si="20"/>
        <v>9.7631630104609115E-5</v>
      </c>
      <c r="R41" s="37">
        <f t="shared" si="20"/>
        <v>1.954661825609893E-5</v>
      </c>
      <c r="S41" s="37">
        <f t="shared" si="20"/>
        <v>9.4513731812059649E-5</v>
      </c>
      <c r="T41" s="37">
        <f t="shared" si="20"/>
        <v>5.8126879421597236E-5</v>
      </c>
      <c r="U41" s="37">
        <f t="shared" si="20"/>
        <v>6.490992320562688E-5</v>
      </c>
    </row>
    <row r="42" spans="1:21" x14ac:dyDescent="0.2">
      <c r="A42" s="74"/>
      <c r="B42" s="35" t="s">
        <v>79</v>
      </c>
      <c r="C42" s="37">
        <f t="shared" ref="C42:U42" si="21">IFERROR(C23/C$25*100,"--")</f>
        <v>69.790185595456322</v>
      </c>
      <c r="D42" s="37">
        <f t="shared" si="21"/>
        <v>77.958291875624752</v>
      </c>
      <c r="E42" s="37">
        <f t="shared" si="21"/>
        <v>80.956128089472429</v>
      </c>
      <c r="F42" s="37">
        <f t="shared" si="21"/>
        <v>92.29414803375326</v>
      </c>
      <c r="G42" s="37">
        <f t="shared" si="21"/>
        <v>95.685085171180503</v>
      </c>
      <c r="H42" s="37">
        <f t="shared" si="21"/>
        <v>96.741617018482302</v>
      </c>
      <c r="I42" s="37">
        <f t="shared" si="21"/>
        <v>97.586338220188495</v>
      </c>
      <c r="J42" s="37">
        <f t="shared" si="21"/>
        <v>97.841854039102088</v>
      </c>
      <c r="K42" s="37">
        <f t="shared" si="21"/>
        <v>97.765946566563528</v>
      </c>
      <c r="L42" s="37">
        <f t="shared" si="21"/>
        <v>97.676156415360794</v>
      </c>
      <c r="M42" s="37">
        <f t="shared" si="21"/>
        <v>97.202050712771467</v>
      </c>
      <c r="N42" s="37">
        <f t="shared" si="21"/>
        <v>96.858796117390654</v>
      </c>
      <c r="O42" s="37">
        <f t="shared" si="21"/>
        <v>59.931987378062843</v>
      </c>
      <c r="P42" s="37">
        <f t="shared" si="21"/>
        <v>96.429906979583862</v>
      </c>
      <c r="Q42" s="37">
        <f t="shared" si="21"/>
        <v>95.810655663661564</v>
      </c>
      <c r="R42" s="37">
        <f t="shared" si="21"/>
        <v>94.393314746259861</v>
      </c>
      <c r="S42" s="37">
        <f t="shared" si="21"/>
        <v>92.899659794278449</v>
      </c>
      <c r="T42" s="37">
        <f t="shared" si="21"/>
        <v>89.438627028688089</v>
      </c>
      <c r="U42" s="37">
        <f t="shared" si="21"/>
        <v>95.512317136065903</v>
      </c>
    </row>
    <row r="43" spans="1:21" x14ac:dyDescent="0.2">
      <c r="A43" s="74"/>
      <c r="B43" s="35" t="s">
        <v>80</v>
      </c>
      <c r="C43" s="37">
        <f t="shared" ref="C43:U43" si="22">IFERROR(C24/C$25*100,"--")</f>
        <v>30.209814404543682</v>
      </c>
      <c r="D43" s="37">
        <f t="shared" si="22"/>
        <v>22.041708124375255</v>
      </c>
      <c r="E43" s="37">
        <f t="shared" si="22"/>
        <v>19.043871910527578</v>
      </c>
      <c r="F43" s="37">
        <f t="shared" si="22"/>
        <v>7.7058519662467493</v>
      </c>
      <c r="G43" s="37">
        <f t="shared" si="22"/>
        <v>4.3149148288194921</v>
      </c>
      <c r="H43" s="37">
        <f t="shared" si="22"/>
        <v>3.2583829815176935</v>
      </c>
      <c r="I43" s="37">
        <f t="shared" si="22"/>
        <v>2.4136617798115005</v>
      </c>
      <c r="J43" s="37">
        <f t="shared" si="22"/>
        <v>2.1581459608979134</v>
      </c>
      <c r="K43" s="37">
        <f t="shared" si="22"/>
        <v>2.2340534334364697</v>
      </c>
      <c r="L43" s="37">
        <f t="shared" si="22"/>
        <v>2.3238435846392038</v>
      </c>
      <c r="M43" s="37">
        <f t="shared" si="22"/>
        <v>2.7979492872285445</v>
      </c>
      <c r="N43" s="37">
        <f t="shared" si="22"/>
        <v>3.1412038826093474</v>
      </c>
      <c r="O43" s="37">
        <f t="shared" si="22"/>
        <v>40.068012621937157</v>
      </c>
      <c r="P43" s="37">
        <f t="shared" si="22"/>
        <v>3.5700930204161345</v>
      </c>
      <c r="Q43" s="37">
        <f t="shared" si="22"/>
        <v>4.1893443363384328</v>
      </c>
      <c r="R43" s="37">
        <f t="shared" si="22"/>
        <v>5.6066852537401415</v>
      </c>
      <c r="S43" s="37">
        <f t="shared" si="22"/>
        <v>7.1003402057215448</v>
      </c>
      <c r="T43" s="37">
        <f t="shared" si="22"/>
        <v>10.561372971311908</v>
      </c>
      <c r="U43" s="37">
        <f t="shared" si="22"/>
        <v>4.487682863934114</v>
      </c>
    </row>
    <row r="44" spans="1:21" x14ac:dyDescent="0.2">
      <c r="A44" s="74"/>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32</v>
      </c>
      <c r="C47" s="38" t="s">
        <v>28</v>
      </c>
      <c r="D47" s="39">
        <f t="shared" ref="D47" si="24">IFERROR(IF(C9=0,"--",(D9/C9)*100-100),"--")</f>
        <v>312.47071007258302</v>
      </c>
      <c r="E47" s="39">
        <f>IFERROR(IF(D9=0,"--",(E9/D9)*100-100),"--")</f>
        <v>180.44065909327071</v>
      </c>
      <c r="F47" s="39">
        <f t="shared" ref="F47:O47" si="25">IFERROR(IF(E9=0,"--",(F9/E9)*100-100),"--")</f>
        <v>341.81725618971478</v>
      </c>
      <c r="G47" s="39">
        <f t="shared" si="25"/>
        <v>307.96010191655546</v>
      </c>
      <c r="H47" s="39">
        <f t="shared" si="25"/>
        <v>27.934336128909877</v>
      </c>
      <c r="I47" s="39">
        <f t="shared" si="25"/>
        <v>30.997223065858606</v>
      </c>
      <c r="J47" s="39">
        <f t="shared" si="25"/>
        <v>22.89411396217173</v>
      </c>
      <c r="K47" s="39">
        <f t="shared" si="25"/>
        <v>7.9608606142430318</v>
      </c>
      <c r="L47" s="39">
        <f t="shared" si="25"/>
        <v>41.996107762751222</v>
      </c>
      <c r="M47" s="39">
        <f t="shared" si="25"/>
        <v>37.086415362373003</v>
      </c>
      <c r="N47" s="39">
        <f t="shared" si="25"/>
        <v>-7.0083808269740757</v>
      </c>
      <c r="O47" s="39">
        <f t="shared" si="25"/>
        <v>-100</v>
      </c>
      <c r="P47" s="39">
        <f>IF(N9=0,"--",(P9/N9)*100-100)</f>
        <v>6.1833265025793622</v>
      </c>
      <c r="Q47" s="39">
        <f t="shared" ref="Q47:T51" si="26">IF(P9=0,"--",(Q9/P9)*100-100)</f>
        <v>2.6232601954362167E-2</v>
      </c>
      <c r="R47" s="39">
        <f t="shared" si="26"/>
        <v>-10.576316929107932</v>
      </c>
      <c r="S47" s="39">
        <f t="shared" si="26"/>
        <v>-15.649498817367331</v>
      </c>
      <c r="T47" s="39">
        <f t="shared" si="26"/>
        <v>-13.93794436519407</v>
      </c>
      <c r="U47" s="39">
        <f>IFERROR(POWER(T9/C9,1/21)*100-100,"--")</f>
        <v>35.376040104154413</v>
      </c>
    </row>
    <row r="48" spans="1:21" x14ac:dyDescent="0.2">
      <c r="A48" s="74"/>
      <c r="B48" s="35" t="s">
        <v>31</v>
      </c>
      <c r="C48" s="38" t="s">
        <v>28</v>
      </c>
      <c r="D48" s="39">
        <f t="shared" ref="D48:O48" si="27">IFERROR(IF(C10=0,"--",(D10/C10)*100-100),"--")</f>
        <v>1683.8802911902376</v>
      </c>
      <c r="E48" s="39">
        <f t="shared" si="27"/>
        <v>111.00320971087828</v>
      </c>
      <c r="F48" s="39">
        <f t="shared" si="27"/>
        <v>384.36265092323146</v>
      </c>
      <c r="G48" s="39">
        <f t="shared" si="27"/>
        <v>683.63523977276895</v>
      </c>
      <c r="H48" s="39">
        <f t="shared" si="27"/>
        <v>23.647299162859326</v>
      </c>
      <c r="I48" s="39">
        <f t="shared" si="27"/>
        <v>6.8063556938321881</v>
      </c>
      <c r="J48" s="39">
        <f t="shared" si="27"/>
        <v>29.306936056131576</v>
      </c>
      <c r="K48" s="39">
        <f t="shared" si="27"/>
        <v>6.3668809662641621</v>
      </c>
      <c r="L48" s="39">
        <f t="shared" si="27"/>
        <v>98.35071917938933</v>
      </c>
      <c r="M48" s="39">
        <f t="shared" si="27"/>
        <v>39.961857287583911</v>
      </c>
      <c r="N48" s="39">
        <f t="shared" si="27"/>
        <v>8.6776308982966697</v>
      </c>
      <c r="O48" s="39">
        <f t="shared" si="27"/>
        <v>-1.873804435044903</v>
      </c>
      <c r="P48" s="39">
        <f>IF(N10=0,"--",(P10/N10)*100-100)</f>
        <v>-2.7769556196798106</v>
      </c>
      <c r="Q48" s="39">
        <f t="shared" si="26"/>
        <v>-7.0209462572786947</v>
      </c>
      <c r="R48" s="39">
        <f t="shared" si="26"/>
        <v>-6.163653799142736</v>
      </c>
      <c r="S48" s="39">
        <f t="shared" si="26"/>
        <v>-6.1501818547296807</v>
      </c>
      <c r="T48" s="39">
        <f t="shared" si="26"/>
        <v>-19.462337040846592</v>
      </c>
      <c r="U48" s="39">
        <f t="shared" ref="U48:U63" si="28">IFERROR(POWER(T10/C10,1/21)*100-100,"--")</f>
        <v>50.045638184060152</v>
      </c>
    </row>
    <row r="49" spans="1:21" x14ac:dyDescent="0.2">
      <c r="A49" s="74"/>
      <c r="B49" s="35" t="s">
        <v>30</v>
      </c>
      <c r="C49" s="38" t="s">
        <v>28</v>
      </c>
      <c r="D49" s="39">
        <f t="shared" ref="D49:O49" si="29">IFERROR(IF(C11=0,"--",(D11/C11)*100-100),"--")</f>
        <v>3221.1542922825297</v>
      </c>
      <c r="E49" s="39">
        <f t="shared" si="29"/>
        <v>21.325190615047291</v>
      </c>
      <c r="F49" s="39">
        <f t="shared" si="29"/>
        <v>82.059244019279532</v>
      </c>
      <c r="G49" s="39">
        <f t="shared" si="29"/>
        <v>906.85805465987244</v>
      </c>
      <c r="H49" s="39">
        <f t="shared" si="29"/>
        <v>103.2985780701253</v>
      </c>
      <c r="I49" s="39">
        <f t="shared" si="29"/>
        <v>26.068150608544684</v>
      </c>
      <c r="J49" s="39">
        <f t="shared" si="29"/>
        <v>25.935599046301277</v>
      </c>
      <c r="K49" s="39">
        <f t="shared" si="29"/>
        <v>3.8347671857287651</v>
      </c>
      <c r="L49" s="39">
        <f t="shared" si="29"/>
        <v>52.79109297359733</v>
      </c>
      <c r="M49" s="39">
        <f t="shared" si="29"/>
        <v>19.346958322151536</v>
      </c>
      <c r="N49" s="39">
        <f t="shared" si="29"/>
        <v>9.2047513403444441</v>
      </c>
      <c r="O49" s="39">
        <f t="shared" si="29"/>
        <v>-100</v>
      </c>
      <c r="P49" s="39">
        <f>IF(N11=0,"--",(P11/N11)*100-100)</f>
        <v>22.332682449123055</v>
      </c>
      <c r="Q49" s="39">
        <f t="shared" si="26"/>
        <v>6.1466112232419761</v>
      </c>
      <c r="R49" s="39">
        <f t="shared" si="26"/>
        <v>-15.978880653635599</v>
      </c>
      <c r="S49" s="39">
        <f t="shared" si="26"/>
        <v>0.17762813497681407</v>
      </c>
      <c r="T49" s="39">
        <f t="shared" si="26"/>
        <v>-30.772273726264871</v>
      </c>
      <c r="U49" s="39">
        <f t="shared" si="28"/>
        <v>47.938264029551959</v>
      </c>
    </row>
    <row r="50" spans="1:21" x14ac:dyDescent="0.2">
      <c r="A50" s="74"/>
      <c r="B50" s="35" t="s">
        <v>29</v>
      </c>
      <c r="C50" s="38" t="s">
        <v>28</v>
      </c>
      <c r="D50" s="39">
        <f t="shared" ref="D50:O50" si="30">IFERROR(IF(C12=0,"--",(D12/C12)*100-100),"--")</f>
        <v>819.67660291213133</v>
      </c>
      <c r="E50" s="39">
        <f t="shared" si="30"/>
        <v>8.4652017371429764</v>
      </c>
      <c r="F50" s="39">
        <f t="shared" si="30"/>
        <v>124.36175863489694</v>
      </c>
      <c r="G50" s="39">
        <f t="shared" si="30"/>
        <v>166.68193724657698</v>
      </c>
      <c r="H50" s="39">
        <f t="shared" si="30"/>
        <v>19.528491609252825</v>
      </c>
      <c r="I50" s="39">
        <f t="shared" si="30"/>
        <v>6.555358045988342</v>
      </c>
      <c r="J50" s="39">
        <f t="shared" si="30"/>
        <v>27.610853630155205</v>
      </c>
      <c r="K50" s="39">
        <f t="shared" si="30"/>
        <v>24.602026332388277</v>
      </c>
      <c r="L50" s="39">
        <f t="shared" si="30"/>
        <v>56.885964952321501</v>
      </c>
      <c r="M50" s="39">
        <f t="shared" si="30"/>
        <v>20.653875063458173</v>
      </c>
      <c r="N50" s="39">
        <f t="shared" si="30"/>
        <v>9.6488795908437055</v>
      </c>
      <c r="O50" s="39">
        <f t="shared" si="30"/>
        <v>9.6105972746330934</v>
      </c>
      <c r="P50" s="39">
        <f>IF(N12=0,"--",(P12/N12)*100-100)</f>
        <v>6.424599786298586</v>
      </c>
      <c r="Q50" s="39">
        <f t="shared" si="26"/>
        <v>2.0344623725217161</v>
      </c>
      <c r="R50" s="39">
        <f t="shared" si="26"/>
        <v>-3.3800399483361048</v>
      </c>
      <c r="S50" s="39">
        <f t="shared" si="26"/>
        <v>-10.235803364820427</v>
      </c>
      <c r="T50" s="39">
        <f t="shared" si="26"/>
        <v>-9.2893501051157159</v>
      </c>
      <c r="U50" s="39">
        <f t="shared" si="28"/>
        <v>29.122977970384767</v>
      </c>
    </row>
    <row r="51" spans="1:21" x14ac:dyDescent="0.2">
      <c r="A51" s="74"/>
      <c r="B51" s="35" t="s">
        <v>34</v>
      </c>
      <c r="C51" s="38" t="s">
        <v>28</v>
      </c>
      <c r="D51" s="39">
        <f t="shared" ref="D51:O51" si="31">IFERROR(IF(C13=0,"--",(D13/C13)*100-100),"--")</f>
        <v>431.64165811469343</v>
      </c>
      <c r="E51" s="39">
        <f t="shared" si="31"/>
        <v>49.323331721335165</v>
      </c>
      <c r="F51" s="39">
        <f t="shared" si="31"/>
        <v>-4.1203481391286658</v>
      </c>
      <c r="G51" s="39">
        <f t="shared" si="31"/>
        <v>72.722868231315232</v>
      </c>
      <c r="H51" s="39">
        <f t="shared" si="31"/>
        <v>52.073353652786977</v>
      </c>
      <c r="I51" s="39">
        <f t="shared" si="31"/>
        <v>41.656990581181986</v>
      </c>
      <c r="J51" s="39">
        <f t="shared" si="31"/>
        <v>2.8632721777967873</v>
      </c>
      <c r="K51" s="39">
        <f t="shared" si="31"/>
        <v>-6.6768327456409082</v>
      </c>
      <c r="L51" s="39">
        <f t="shared" si="31"/>
        <v>56.394701255178262</v>
      </c>
      <c r="M51" s="39">
        <f t="shared" si="31"/>
        <v>3.1037913326244109</v>
      </c>
      <c r="N51" s="39">
        <f t="shared" si="31"/>
        <v>25.714710708441373</v>
      </c>
      <c r="O51" s="39">
        <f t="shared" si="31"/>
        <v>23.462098391523341</v>
      </c>
      <c r="P51" s="39">
        <f>IF(N13=0,"--",(P13/N13)*100-100)</f>
        <v>13.548805825509021</v>
      </c>
      <c r="Q51" s="39">
        <f t="shared" si="26"/>
        <v>27.185767036822867</v>
      </c>
      <c r="R51" s="39">
        <f t="shared" si="26"/>
        <v>0.73507849819540638</v>
      </c>
      <c r="S51" s="39">
        <f t="shared" si="26"/>
        <v>12.124097242247416</v>
      </c>
      <c r="T51" s="39">
        <f t="shared" si="26"/>
        <v>1.8669515828323711</v>
      </c>
      <c r="U51" s="39">
        <f t="shared" si="28"/>
        <v>23.998985321213567</v>
      </c>
    </row>
    <row r="52" spans="1:21" x14ac:dyDescent="0.2">
      <c r="A52" s="74"/>
      <c r="B52" s="35" t="s">
        <v>44</v>
      </c>
      <c r="C52" s="38" t="s">
        <v>28</v>
      </c>
      <c r="D52" s="39">
        <f t="shared" ref="D52:O52" si="32">IFERROR(IF(C14=0,"--",(D14/C14)*100-100),"--")</f>
        <v>9043.9024390243903</v>
      </c>
      <c r="E52" s="39">
        <f t="shared" si="32"/>
        <v>29.267198525667453</v>
      </c>
      <c r="F52" s="39">
        <f t="shared" si="32"/>
        <v>-38.844649539942047</v>
      </c>
      <c r="G52" s="39">
        <f t="shared" si="32"/>
        <v>2809.242047789945</v>
      </c>
      <c r="H52" s="39">
        <f t="shared" si="32"/>
        <v>389.31990569797631</v>
      </c>
      <c r="I52" s="39">
        <f t="shared" si="32"/>
        <v>-72.835230462610241</v>
      </c>
      <c r="J52" s="39">
        <f t="shared" si="32"/>
        <v>42.133935752847265</v>
      </c>
      <c r="K52" s="39">
        <f t="shared" si="32"/>
        <v>80.046867134631128</v>
      </c>
      <c r="L52" s="39">
        <f t="shared" si="32"/>
        <v>173.04331735071429</v>
      </c>
      <c r="M52" s="39">
        <f t="shared" si="32"/>
        <v>164.80224280757807</v>
      </c>
      <c r="N52" s="39">
        <f t="shared" si="32"/>
        <v>-40.883618123921053</v>
      </c>
      <c r="O52" s="39">
        <f t="shared" si="32"/>
        <v>78.258598805468779</v>
      </c>
      <c r="P52" s="39">
        <f t="shared" ref="P52:P60" si="33">IF(N14=0,"--",(P14/N14)*100-100)</f>
        <v>78.258598805468779</v>
      </c>
      <c r="Q52" s="39">
        <f t="shared" ref="Q52:Q60" si="34">IF(P14=0,"--",(Q14/P14)*100-100)</f>
        <v>-21.486000426747438</v>
      </c>
      <c r="R52" s="39">
        <f t="shared" ref="R52:R60" si="35">IF(Q14=0,"--",(R14/Q14)*100-100)</f>
        <v>-17.89484319745074</v>
      </c>
      <c r="S52" s="39">
        <f t="shared" ref="S52:S60" si="36">IF(R14=0,"--",(S14/R14)*100-100)</f>
        <v>113.50794423103741</v>
      </c>
      <c r="T52" s="39">
        <f t="shared" ref="T52:T60" si="37">IF(S14=0,"--",(T14/S14)*100-100)</f>
        <v>-42.89511546254078</v>
      </c>
      <c r="U52" s="39">
        <f t="shared" si="28"/>
        <v>66.174151591782334</v>
      </c>
    </row>
    <row r="53" spans="1:21" x14ac:dyDescent="0.2">
      <c r="A53" s="105"/>
      <c r="B53" s="35" t="s">
        <v>792</v>
      </c>
      <c r="C53" s="38" t="s">
        <v>28</v>
      </c>
      <c r="D53" s="39">
        <f t="shared" ref="D53:O53" si="38">IFERROR(IF(C15=0,"--",(D15/C15)*100-100),"--")</f>
        <v>54.2148889711506</v>
      </c>
      <c r="E53" s="39">
        <f t="shared" si="38"/>
        <v>15.386998704628965</v>
      </c>
      <c r="F53" s="39">
        <f t="shared" si="38"/>
        <v>-74.594798686933302</v>
      </c>
      <c r="G53" s="39">
        <f t="shared" si="38"/>
        <v>1060.3012791377182</v>
      </c>
      <c r="H53" s="39">
        <f t="shared" si="38"/>
        <v>333.63088687182972</v>
      </c>
      <c r="I53" s="39">
        <f t="shared" si="38"/>
        <v>-42.931599944508235</v>
      </c>
      <c r="J53" s="39">
        <f t="shared" si="38"/>
        <v>48.883749801662304</v>
      </c>
      <c r="K53" s="39">
        <f t="shared" si="38"/>
        <v>30.99679006289</v>
      </c>
      <c r="L53" s="39">
        <f t="shared" si="38"/>
        <v>7.5173191387723648</v>
      </c>
      <c r="M53" s="39">
        <f t="shared" si="38"/>
        <v>101.57816575248697</v>
      </c>
      <c r="N53" s="39">
        <f t="shared" si="38"/>
        <v>-25.310114609456463</v>
      </c>
      <c r="O53" s="39" t="str">
        <f t="shared" si="38"/>
        <v>--</v>
      </c>
      <c r="P53" s="39">
        <f t="shared" si="33"/>
        <v>31.793645637691469</v>
      </c>
      <c r="Q53" s="39">
        <f t="shared" si="34"/>
        <v>-18.739662306178531</v>
      </c>
      <c r="R53" s="39">
        <f t="shared" si="35"/>
        <v>-8.7081484922938301</v>
      </c>
      <c r="S53" s="39">
        <f t="shared" si="36"/>
        <v>81.860163197501464</v>
      </c>
      <c r="T53" s="39">
        <f t="shared" si="37"/>
        <v>-33.249499088165791</v>
      </c>
      <c r="U53" s="39">
        <f t="shared" si="28"/>
        <v>20.318510399310568</v>
      </c>
    </row>
    <row r="54" spans="1:21" x14ac:dyDescent="0.2">
      <c r="A54" s="105"/>
      <c r="B54" s="35" t="s">
        <v>793</v>
      </c>
      <c r="C54" s="38" t="s">
        <v>28</v>
      </c>
      <c r="D54" s="39" t="str">
        <f t="shared" ref="D54:O54" si="39">IFERROR(IF(C16=0,"--",(D16/C16)*100-100),"--")</f>
        <v>--</v>
      </c>
      <c r="E54" s="39" t="str">
        <f t="shared" si="39"/>
        <v>--</v>
      </c>
      <c r="F54" s="39" t="str">
        <f t="shared" si="39"/>
        <v>--</v>
      </c>
      <c r="G54" s="39" t="str">
        <f t="shared" si="39"/>
        <v>--</v>
      </c>
      <c r="H54" s="39" t="str">
        <f t="shared" si="39"/>
        <v>--</v>
      </c>
      <c r="I54" s="39">
        <f t="shared" si="39"/>
        <v>-100</v>
      </c>
      <c r="J54" s="39" t="str">
        <f t="shared" si="39"/>
        <v>--</v>
      </c>
      <c r="K54" s="39">
        <f t="shared" si="39"/>
        <v>-54.310099573257467</v>
      </c>
      <c r="L54" s="39">
        <f t="shared" si="39"/>
        <v>-34.259028642590295</v>
      </c>
      <c r="M54" s="39">
        <f t="shared" si="39"/>
        <v>7.2646334533055494</v>
      </c>
      <c r="N54" s="39">
        <f t="shared" si="39"/>
        <v>377.48344370860929</v>
      </c>
      <c r="O54" s="39" t="str">
        <f t="shared" si="39"/>
        <v>--</v>
      </c>
      <c r="P54" s="39">
        <f t="shared" si="33"/>
        <v>-82.54091539528433</v>
      </c>
      <c r="Q54" s="39">
        <f t="shared" si="34"/>
        <v>530.81241393920141</v>
      </c>
      <c r="R54" s="39">
        <f t="shared" si="35"/>
        <v>-79.524809000083962</v>
      </c>
      <c r="S54" s="39">
        <f t="shared" si="36"/>
        <v>346.30145973429558</v>
      </c>
      <c r="T54" s="39">
        <f t="shared" si="37"/>
        <v>-47.333798831354969</v>
      </c>
      <c r="U54" s="39" t="str">
        <f t="shared" si="28"/>
        <v>--</v>
      </c>
    </row>
    <row r="55" spans="1:21" x14ac:dyDescent="0.2">
      <c r="A55" s="105"/>
      <c r="B55" s="35" t="s">
        <v>794</v>
      </c>
      <c r="C55" s="38" t="s">
        <v>28</v>
      </c>
      <c r="D55" s="39" t="str">
        <f t="shared" ref="D55:O55" si="40">IFERROR(IF(C17=0,"--",(D17/C17)*100-100),"--")</f>
        <v>--</v>
      </c>
      <c r="E55" s="39" t="str">
        <f t="shared" si="40"/>
        <v>--</v>
      </c>
      <c r="F55" s="39" t="str">
        <f t="shared" si="40"/>
        <v>--</v>
      </c>
      <c r="G55" s="39" t="str">
        <f t="shared" si="40"/>
        <v>--</v>
      </c>
      <c r="H55" s="39" t="str">
        <f t="shared" si="40"/>
        <v>--</v>
      </c>
      <c r="I55" s="39" t="str">
        <f t="shared" si="40"/>
        <v>--</v>
      </c>
      <c r="J55" s="39" t="str">
        <f t="shared" si="40"/>
        <v>--</v>
      </c>
      <c r="K55" s="39" t="str">
        <f t="shared" si="40"/>
        <v>--</v>
      </c>
      <c r="L55" s="39" t="str">
        <f t="shared" si="40"/>
        <v>--</v>
      </c>
      <c r="M55" s="39" t="str">
        <f t="shared" si="40"/>
        <v>--</v>
      </c>
      <c r="N55" s="39" t="str">
        <f t="shared" si="40"/>
        <v>--</v>
      </c>
      <c r="O55" s="39" t="str">
        <f t="shared" si="40"/>
        <v>--</v>
      </c>
      <c r="P55" s="39" t="str">
        <f t="shared" si="33"/>
        <v>--</v>
      </c>
      <c r="Q55" s="39" t="str">
        <f t="shared" si="34"/>
        <v>--</v>
      </c>
      <c r="R55" s="39" t="str">
        <f t="shared" si="35"/>
        <v>--</v>
      </c>
      <c r="S55" s="39" t="str">
        <f t="shared" si="36"/>
        <v>--</v>
      </c>
      <c r="T55" s="39" t="str">
        <f t="shared" si="37"/>
        <v>--</v>
      </c>
      <c r="U55" s="39" t="str">
        <f t="shared" si="28"/>
        <v>--</v>
      </c>
    </row>
    <row r="56" spans="1:21" x14ac:dyDescent="0.2">
      <c r="A56" s="105"/>
      <c r="B56" s="35" t="s">
        <v>795</v>
      </c>
      <c r="C56" s="38" t="s">
        <v>28</v>
      </c>
      <c r="D56" s="39" t="str">
        <f t="shared" ref="D56:O56" si="41">IFERROR(IF(C18=0,"--",(D18/C18)*100-100),"--")</f>
        <v>--</v>
      </c>
      <c r="E56" s="39" t="str">
        <f t="shared" si="41"/>
        <v>--</v>
      </c>
      <c r="F56" s="39" t="str">
        <f t="shared" si="41"/>
        <v>--</v>
      </c>
      <c r="G56" s="39" t="str">
        <f t="shared" si="41"/>
        <v>--</v>
      </c>
      <c r="H56" s="39">
        <f t="shared" si="41"/>
        <v>-100</v>
      </c>
      <c r="I56" s="39" t="str">
        <f t="shared" si="41"/>
        <v>--</v>
      </c>
      <c r="J56" s="39" t="str">
        <f t="shared" si="41"/>
        <v>--</v>
      </c>
      <c r="K56" s="39" t="str">
        <f t="shared" si="41"/>
        <v>--</v>
      </c>
      <c r="L56" s="39" t="str">
        <f t="shared" si="41"/>
        <v>--</v>
      </c>
      <c r="M56" s="39" t="str">
        <f t="shared" si="41"/>
        <v>--</v>
      </c>
      <c r="N56" s="39" t="str">
        <f t="shared" si="41"/>
        <v>--</v>
      </c>
      <c r="O56" s="39" t="str">
        <f t="shared" si="41"/>
        <v>--</v>
      </c>
      <c r="P56" s="39" t="str">
        <f t="shared" si="33"/>
        <v>--</v>
      </c>
      <c r="Q56" s="39">
        <f t="shared" si="34"/>
        <v>-100</v>
      </c>
      <c r="R56" s="39" t="str">
        <f t="shared" si="35"/>
        <v>--</v>
      </c>
      <c r="S56" s="39" t="str">
        <f t="shared" si="36"/>
        <v>--</v>
      </c>
      <c r="T56" s="39">
        <f t="shared" si="37"/>
        <v>-100</v>
      </c>
      <c r="U56" s="39" t="str">
        <f t="shared" si="28"/>
        <v>--</v>
      </c>
    </row>
    <row r="57" spans="1:21" x14ac:dyDescent="0.2">
      <c r="A57" s="105"/>
      <c r="B57" s="35" t="s">
        <v>796</v>
      </c>
      <c r="C57" s="38" t="s">
        <v>28</v>
      </c>
      <c r="D57" s="39" t="str">
        <f t="shared" ref="D57:O57" si="42">IFERROR(IF(C19=0,"--",(D19/C19)*100-100),"--")</f>
        <v>--</v>
      </c>
      <c r="E57" s="39" t="str">
        <f t="shared" si="42"/>
        <v>--</v>
      </c>
      <c r="F57" s="39" t="str">
        <f t="shared" si="42"/>
        <v>--</v>
      </c>
      <c r="G57" s="39" t="str">
        <f t="shared" si="42"/>
        <v>--</v>
      </c>
      <c r="H57" s="39" t="str">
        <f t="shared" si="42"/>
        <v>--</v>
      </c>
      <c r="I57" s="39" t="str">
        <f t="shared" si="42"/>
        <v>--</v>
      </c>
      <c r="J57" s="39" t="str">
        <f t="shared" si="42"/>
        <v>--</v>
      </c>
      <c r="K57" s="39" t="str">
        <f t="shared" si="42"/>
        <v>--</v>
      </c>
      <c r="L57" s="39" t="str">
        <f t="shared" si="42"/>
        <v>--</v>
      </c>
      <c r="M57" s="39" t="str">
        <f t="shared" si="42"/>
        <v>--</v>
      </c>
      <c r="N57" s="39" t="str">
        <f t="shared" si="42"/>
        <v>--</v>
      </c>
      <c r="O57" s="39" t="str">
        <f t="shared" si="42"/>
        <v>--</v>
      </c>
      <c r="P57" s="39" t="str">
        <f t="shared" si="33"/>
        <v>--</v>
      </c>
      <c r="Q57" s="39">
        <f t="shared" si="34"/>
        <v>-100</v>
      </c>
      <c r="R57" s="39" t="str">
        <f t="shared" si="35"/>
        <v>--</v>
      </c>
      <c r="S57" s="39" t="str">
        <f t="shared" si="36"/>
        <v>--</v>
      </c>
      <c r="T57" s="39" t="str">
        <f t="shared" si="37"/>
        <v>--</v>
      </c>
      <c r="U57" s="39" t="str">
        <f t="shared" si="28"/>
        <v>--</v>
      </c>
    </row>
    <row r="58" spans="1:21" x14ac:dyDescent="0.2">
      <c r="A58" s="105"/>
      <c r="B58" s="35" t="s">
        <v>797</v>
      </c>
      <c r="C58" s="38" t="s">
        <v>28</v>
      </c>
      <c r="D58" s="39" t="str">
        <f t="shared" ref="D58:O58" si="43">IFERROR(IF(C20=0,"--",(D20/C20)*100-100),"--")</f>
        <v>--</v>
      </c>
      <c r="E58" s="39" t="str">
        <f t="shared" si="43"/>
        <v>--</v>
      </c>
      <c r="F58" s="39" t="str">
        <f t="shared" si="43"/>
        <v>--</v>
      </c>
      <c r="G58" s="39" t="str">
        <f t="shared" si="43"/>
        <v>--</v>
      </c>
      <c r="H58" s="39" t="str">
        <f t="shared" si="43"/>
        <v>--</v>
      </c>
      <c r="I58" s="39" t="str">
        <f t="shared" si="43"/>
        <v>--</v>
      </c>
      <c r="J58" s="39" t="str">
        <f t="shared" si="43"/>
        <v>--</v>
      </c>
      <c r="K58" s="39" t="str">
        <f t="shared" si="43"/>
        <v>--</v>
      </c>
      <c r="L58" s="39" t="str">
        <f t="shared" si="43"/>
        <v>--</v>
      </c>
      <c r="M58" s="39">
        <f t="shared" si="43"/>
        <v>-100</v>
      </c>
      <c r="N58" s="39" t="str">
        <f t="shared" si="43"/>
        <v>--</v>
      </c>
      <c r="O58" s="39" t="str">
        <f t="shared" si="43"/>
        <v>--</v>
      </c>
      <c r="P58" s="39" t="str">
        <f t="shared" si="33"/>
        <v>--</v>
      </c>
      <c r="Q58" s="39" t="str">
        <f t="shared" si="34"/>
        <v>--</v>
      </c>
      <c r="R58" s="39" t="str">
        <f t="shared" si="35"/>
        <v>--</v>
      </c>
      <c r="S58" s="39" t="str">
        <f t="shared" si="36"/>
        <v>--</v>
      </c>
      <c r="T58" s="39" t="str">
        <f t="shared" si="37"/>
        <v>--</v>
      </c>
      <c r="U58" s="39" t="str">
        <f t="shared" si="28"/>
        <v>--</v>
      </c>
    </row>
    <row r="59" spans="1:21" x14ac:dyDescent="0.2">
      <c r="A59" s="105"/>
      <c r="B59" s="35" t="s">
        <v>798</v>
      </c>
      <c r="C59" s="38" t="s">
        <v>28</v>
      </c>
      <c r="D59" s="39">
        <f t="shared" ref="D59:O59" si="44">IFERROR(IF(C21=0,"--",(D21/C21)*100-100),"--")</f>
        <v>-100</v>
      </c>
      <c r="E59" s="39" t="str">
        <f t="shared" si="44"/>
        <v>--</v>
      </c>
      <c r="F59" s="39" t="str">
        <f t="shared" si="44"/>
        <v>--</v>
      </c>
      <c r="G59" s="39" t="str">
        <f t="shared" si="44"/>
        <v>--</v>
      </c>
      <c r="H59" s="39">
        <f t="shared" si="44"/>
        <v>-100</v>
      </c>
      <c r="I59" s="39" t="str">
        <f t="shared" si="44"/>
        <v>--</v>
      </c>
      <c r="J59" s="39" t="str">
        <f t="shared" si="44"/>
        <v>--</v>
      </c>
      <c r="K59" s="39" t="str">
        <f t="shared" si="44"/>
        <v>--</v>
      </c>
      <c r="L59" s="39" t="str">
        <f t="shared" si="44"/>
        <v>--</v>
      </c>
      <c r="M59" s="39" t="str">
        <f t="shared" si="44"/>
        <v>--</v>
      </c>
      <c r="N59" s="39" t="str">
        <f t="shared" si="44"/>
        <v>--</v>
      </c>
      <c r="O59" s="39" t="str">
        <f t="shared" si="44"/>
        <v>--</v>
      </c>
      <c r="P59" s="39" t="str">
        <f t="shared" si="33"/>
        <v>--</v>
      </c>
      <c r="Q59" s="39">
        <f t="shared" si="34"/>
        <v>148.45440494590417</v>
      </c>
      <c r="R59" s="39">
        <f t="shared" si="35"/>
        <v>-100</v>
      </c>
      <c r="S59" s="39" t="str">
        <f t="shared" si="36"/>
        <v>--</v>
      </c>
      <c r="T59" s="39" t="str">
        <f t="shared" si="37"/>
        <v>--</v>
      </c>
      <c r="U59" s="39">
        <f t="shared" si="28"/>
        <v>-100</v>
      </c>
    </row>
    <row r="60" spans="1:21" x14ac:dyDescent="0.2">
      <c r="A60" s="105"/>
      <c r="B60" s="35" t="s">
        <v>799</v>
      </c>
      <c r="C60" s="38" t="s">
        <v>28</v>
      </c>
      <c r="D60" s="39">
        <f t="shared" ref="D60:O60" si="45">IFERROR(IF(C22=0,"--",(D22/C22)*100-100),"--")</f>
        <v>-100</v>
      </c>
      <c r="E60" s="39" t="str">
        <f t="shared" si="45"/>
        <v>--</v>
      </c>
      <c r="F60" s="39" t="str">
        <f t="shared" si="45"/>
        <v>--</v>
      </c>
      <c r="G60" s="39" t="str">
        <f t="shared" si="45"/>
        <v>--</v>
      </c>
      <c r="H60" s="39">
        <f t="shared" si="45"/>
        <v>885.39581437670586</v>
      </c>
      <c r="I60" s="39">
        <f t="shared" si="45"/>
        <v>-100</v>
      </c>
      <c r="J60" s="39" t="str">
        <f t="shared" si="45"/>
        <v>--</v>
      </c>
      <c r="K60" s="39">
        <f t="shared" si="45"/>
        <v>-54.310099573257467</v>
      </c>
      <c r="L60" s="39">
        <f t="shared" si="45"/>
        <v>-32.478206724782083</v>
      </c>
      <c r="M60" s="39">
        <f t="shared" si="45"/>
        <v>4.4356326078937656</v>
      </c>
      <c r="N60" s="39">
        <f t="shared" si="45"/>
        <v>377.48344370860929</v>
      </c>
      <c r="O60" s="39" t="str">
        <f t="shared" si="45"/>
        <v>--</v>
      </c>
      <c r="P60" s="39">
        <f t="shared" si="33"/>
        <v>-73.551548774849749</v>
      </c>
      <c r="Q60" s="39">
        <f t="shared" si="34"/>
        <v>361.36903929520355</v>
      </c>
      <c r="R60" s="39">
        <f t="shared" si="35"/>
        <v>-81.520042433886488</v>
      </c>
      <c r="S60" s="39">
        <f t="shared" si="36"/>
        <v>351.52534033131042</v>
      </c>
      <c r="T60" s="39">
        <f t="shared" si="37"/>
        <v>-47.94311556693728</v>
      </c>
      <c r="U60" s="39">
        <f t="shared" si="28"/>
        <v>7.954034844972881</v>
      </c>
    </row>
    <row r="61" spans="1:21" x14ac:dyDescent="0.2">
      <c r="A61" s="74"/>
      <c r="B61" s="35" t="s">
        <v>79</v>
      </c>
      <c r="C61" s="38" t="s">
        <v>28</v>
      </c>
      <c r="D61" s="39">
        <f t="shared" ref="D61:O61" si="46">IFERROR(IF(C23=0,"--",(D23/C23)*100-100),"--")</f>
        <v>729.00743278737275</v>
      </c>
      <c r="E61" s="39">
        <f t="shared" si="46"/>
        <v>48.310511169907699</v>
      </c>
      <c r="F61" s="39">
        <f t="shared" si="46"/>
        <v>205.74779223696635</v>
      </c>
      <c r="G61" s="39">
        <f t="shared" si="46"/>
        <v>371.81046578804467</v>
      </c>
      <c r="H61" s="39">
        <f t="shared" si="46"/>
        <v>34.726755776716658</v>
      </c>
      <c r="I61" s="39">
        <f t="shared" si="46"/>
        <v>18.896757149702267</v>
      </c>
      <c r="J61" s="39">
        <f t="shared" si="46"/>
        <v>25.704706332506944</v>
      </c>
      <c r="K61" s="39">
        <f t="shared" si="46"/>
        <v>8.8247573231818421</v>
      </c>
      <c r="L61" s="39">
        <f t="shared" si="46"/>
        <v>62.431781987994498</v>
      </c>
      <c r="M61" s="39">
        <f t="shared" si="46"/>
        <v>32.131212371188809</v>
      </c>
      <c r="N61" s="39">
        <f t="shared" si="46"/>
        <v>3.8565957942423807</v>
      </c>
      <c r="O61" s="39">
        <f t="shared" si="46"/>
        <v>-45.507330480732364</v>
      </c>
      <c r="P61" s="39">
        <f t="shared" ref="P61:P63" si="47">IF(N23=0,"--",(P23/N23)*100-100)</f>
        <v>5.636447396007128</v>
      </c>
      <c r="Q61" s="39">
        <f t="shared" ref="Q61:R63" si="48">IF(P23=0,"--",(Q23/P23)*100-100)</f>
        <v>-0.72552014809468801</v>
      </c>
      <c r="R61" s="39">
        <f t="shared" si="48"/>
        <v>-9.0616010310820769</v>
      </c>
      <c r="S61" s="39">
        <f t="shared" ref="S61:T63" si="49">IF(R23=0,"--",(S23/R23)*100-100)</f>
        <v>-8.096566894283157</v>
      </c>
      <c r="T61" s="39">
        <f t="shared" si="49"/>
        <v>-18.509482525582428</v>
      </c>
      <c r="U61" s="39">
        <f t="shared" si="28"/>
        <v>35.809190869332241</v>
      </c>
    </row>
    <row r="62" spans="1:21" x14ac:dyDescent="0.2">
      <c r="A62" s="74"/>
      <c r="B62" s="35" t="s">
        <v>80</v>
      </c>
      <c r="C62" s="38" t="s">
        <v>28</v>
      </c>
      <c r="D62" s="39">
        <f t="shared" ref="D62:O62" si="50">IFERROR(IF(C24=0,"--",(D24/C24)*100-100),"--")</f>
        <v>441.48652406016538</v>
      </c>
      <c r="E62" s="39">
        <f t="shared" si="50"/>
        <v>23.394136242157288</v>
      </c>
      <c r="F62" s="39">
        <f t="shared" si="50"/>
        <v>8.5186302615893226</v>
      </c>
      <c r="G62" s="39">
        <f t="shared" si="50"/>
        <v>154.82911950952993</v>
      </c>
      <c r="H62" s="39">
        <f t="shared" si="50"/>
        <v>0.62703092119988924</v>
      </c>
      <c r="I62" s="39">
        <f t="shared" si="50"/>
        <v>-12.689069932464207</v>
      </c>
      <c r="J62" s="39">
        <f t="shared" si="50"/>
        <v>12.103787683323006</v>
      </c>
      <c r="K62" s="39">
        <f t="shared" si="50"/>
        <v>12.739865940661119</v>
      </c>
      <c r="L62" s="39">
        <f t="shared" si="50"/>
        <v>69.115491924122125</v>
      </c>
      <c r="M62" s="39">
        <f t="shared" si="50"/>
        <v>59.864303494781069</v>
      </c>
      <c r="N62" s="39">
        <f t="shared" si="50"/>
        <v>17.011010761092265</v>
      </c>
      <c r="O62" s="39">
        <f t="shared" si="50"/>
        <v>1023.3630831316984</v>
      </c>
      <c r="P62" s="39">
        <f t="shared" si="47"/>
        <v>20.593670136160242</v>
      </c>
      <c r="Q62" s="39">
        <f t="shared" si="48"/>
        <v>17.247092494098297</v>
      </c>
      <c r="R62" s="39">
        <f t="shared" si="48"/>
        <v>23.532149243326501</v>
      </c>
      <c r="S62" s="39">
        <f t="shared" si="49"/>
        <v>18.258354059890223</v>
      </c>
      <c r="T62" s="39">
        <f t="shared" si="49"/>
        <v>25.903353326253395</v>
      </c>
      <c r="U62" s="39">
        <f t="shared" si="28"/>
        <v>27.662831831740391</v>
      </c>
    </row>
    <row r="63" spans="1:21" x14ac:dyDescent="0.2">
      <c r="A63" s="74"/>
      <c r="B63" s="35" t="s">
        <v>81</v>
      </c>
      <c r="C63" s="38" t="s">
        <v>28</v>
      </c>
      <c r="D63" s="39">
        <f t="shared" ref="D63:O63" si="51">IFERROR(IF(C25=0,"--",(D25/C25)*100-100),"--")</f>
        <v>642.14789988662585</v>
      </c>
      <c r="E63" s="39">
        <f t="shared" si="51"/>
        <v>42.818516533157947</v>
      </c>
      <c r="F63" s="39">
        <f t="shared" si="51"/>
        <v>168.18772326016858</v>
      </c>
      <c r="G63" s="39">
        <f t="shared" si="51"/>
        <v>355.09020444945304</v>
      </c>
      <c r="H63" s="39">
        <f t="shared" si="51"/>
        <v>33.255381692339341</v>
      </c>
      <c r="I63" s="39">
        <f t="shared" si="51"/>
        <v>17.867569935485349</v>
      </c>
      <c r="J63" s="39">
        <f t="shared" si="51"/>
        <v>25.376426157368329</v>
      </c>
      <c r="K63" s="39">
        <f t="shared" si="51"/>
        <v>8.9092510816747534</v>
      </c>
      <c r="L63" s="39">
        <f t="shared" si="51"/>
        <v>62.581099639303488</v>
      </c>
      <c r="M63" s="39">
        <f t="shared" si="51"/>
        <v>32.775686030086547</v>
      </c>
      <c r="N63" s="39">
        <f t="shared" si="51"/>
        <v>4.2246496540464307</v>
      </c>
      <c r="O63" s="39">
        <f t="shared" si="51"/>
        <v>-11.931931548276097</v>
      </c>
      <c r="P63" s="39">
        <f t="shared" si="47"/>
        <v>6.1062842574513496</v>
      </c>
      <c r="Q63" s="39">
        <f t="shared" si="48"/>
        <v>-8.3881158569326431E-2</v>
      </c>
      <c r="R63" s="39">
        <f t="shared" si="48"/>
        <v>-7.6961365999608518</v>
      </c>
      <c r="S63" s="39">
        <f t="shared" si="49"/>
        <v>-6.6189294275106505</v>
      </c>
      <c r="T63" s="39">
        <f t="shared" si="49"/>
        <v>-15.356020085093419</v>
      </c>
      <c r="U63" s="39">
        <f t="shared" si="28"/>
        <v>34.214403350252553</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zoomScale="55" zoomScaleNormal="55" workbookViewId="0">
      <selection activeCell="G17" sqref="G17"/>
    </sheetView>
  </sheetViews>
  <sheetFormatPr baseColWidth="10" defaultColWidth="10.85546875" defaultRowHeight="12.75" x14ac:dyDescent="0.2"/>
  <cols>
    <col min="1" max="1" width="11.42578125" style="1" customWidth="1"/>
    <col min="2" max="2" width="43.7109375" style="1" bestFit="1" customWidth="1"/>
    <col min="3" max="16" width="10.85546875" style="1" customWidth="1"/>
    <col min="17" max="21" width="10.85546875" style="1"/>
    <col min="22" max="22" width="12.42578125" style="1" bestFit="1" customWidth="1"/>
    <col min="23" max="27" width="12.7109375" style="1" bestFit="1" customWidth="1"/>
    <col min="28" max="30" width="11.7109375" style="1" bestFit="1" customWidth="1"/>
    <col min="31" max="32" width="11.42578125" style="1" bestFit="1" customWidth="1"/>
    <col min="33" max="16384" width="10.85546875" style="1"/>
  </cols>
  <sheetData>
    <row r="1" spans="1:22" x14ac:dyDescent="0.2">
      <c r="A1" s="5" t="s">
        <v>75</v>
      </c>
    </row>
    <row r="2" spans="1:22" x14ac:dyDescent="0.2">
      <c r="B2" s="110"/>
      <c r="C2" s="201" t="s">
        <v>82</v>
      </c>
      <c r="D2" s="201"/>
      <c r="E2" s="201"/>
      <c r="F2" s="201"/>
      <c r="G2" s="201"/>
      <c r="H2" s="201"/>
      <c r="I2" s="201"/>
      <c r="J2" s="201"/>
      <c r="K2" s="201"/>
      <c r="L2" s="201"/>
      <c r="M2" s="201"/>
      <c r="N2" s="201"/>
      <c r="O2" s="201"/>
      <c r="P2" s="201"/>
      <c r="Q2" s="201"/>
      <c r="R2" s="201"/>
      <c r="S2" s="201"/>
      <c r="T2" s="201"/>
      <c r="U2" s="201"/>
    </row>
    <row r="3" spans="1:22" x14ac:dyDescent="0.2">
      <c r="A3" s="74"/>
      <c r="B3" s="74"/>
      <c r="C3" s="105"/>
      <c r="D3" s="105"/>
      <c r="E3" s="105"/>
      <c r="F3" s="105"/>
      <c r="G3" s="105"/>
      <c r="H3" s="105"/>
      <c r="I3" s="105"/>
      <c r="J3" s="105"/>
      <c r="K3" s="30"/>
      <c r="L3" s="30"/>
      <c r="M3" s="30"/>
      <c r="N3" s="30"/>
      <c r="O3" s="30"/>
      <c r="P3" s="30"/>
      <c r="Q3" s="30"/>
      <c r="R3" s="30"/>
      <c r="S3" s="30"/>
      <c r="T3" s="30"/>
    </row>
    <row r="4" spans="1:22" x14ac:dyDescent="0.2">
      <c r="C4" s="201" t="s">
        <v>667</v>
      </c>
      <c r="D4" s="201"/>
      <c r="E4" s="201"/>
      <c r="F4" s="201"/>
      <c r="G4" s="201"/>
      <c r="H4" s="201"/>
      <c r="I4" s="201"/>
      <c r="J4" s="201"/>
      <c r="K4" s="201"/>
      <c r="L4" s="201"/>
      <c r="M4" s="201"/>
      <c r="N4" s="201"/>
      <c r="O4" s="201"/>
      <c r="P4" s="201"/>
      <c r="Q4" s="201"/>
      <c r="R4" s="201"/>
      <c r="S4" s="201"/>
      <c r="T4" s="201"/>
      <c r="U4" s="201"/>
    </row>
    <row r="5" spans="1:22" ht="13.5" thickBot="1" x14ac:dyDescent="0.25">
      <c r="A5" s="34"/>
      <c r="B5" s="32"/>
      <c r="C5" s="31"/>
      <c r="D5" s="31"/>
      <c r="E5" s="31"/>
      <c r="F5" s="31"/>
      <c r="G5" s="31"/>
      <c r="H5" s="31"/>
      <c r="I5" s="31"/>
      <c r="J5" s="31"/>
      <c r="K5" s="31"/>
      <c r="L5" s="32"/>
      <c r="M5" s="32"/>
      <c r="N5" s="32"/>
      <c r="O5" s="32"/>
      <c r="P5" s="32"/>
      <c r="Q5" s="32"/>
      <c r="R5" s="32"/>
      <c r="S5" s="32"/>
      <c r="T5" s="32"/>
    </row>
    <row r="6" spans="1:22" ht="13.5" thickTop="1" x14ac:dyDescent="0.2">
      <c r="A6" s="54"/>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54"/>
      <c r="B7" s="54"/>
      <c r="C7" s="204" t="s">
        <v>27</v>
      </c>
      <c r="D7" s="204"/>
      <c r="E7" s="204"/>
      <c r="F7" s="204"/>
      <c r="G7" s="204"/>
      <c r="H7" s="204"/>
      <c r="I7" s="204"/>
      <c r="J7" s="204"/>
      <c r="K7" s="204"/>
      <c r="L7" s="204"/>
      <c r="M7" s="204"/>
      <c r="N7" s="204"/>
      <c r="O7" s="204"/>
      <c r="P7" s="204"/>
      <c r="Q7" s="204"/>
      <c r="R7" s="204"/>
      <c r="S7" s="204"/>
      <c r="T7" s="204"/>
      <c r="U7" s="204"/>
    </row>
    <row r="8" spans="1:22" ht="13.5" thickBot="1" x14ac:dyDescent="0.25">
      <c r="A8" s="54"/>
      <c r="B8" s="54"/>
      <c r="C8" s="205"/>
      <c r="D8" s="205"/>
      <c r="E8" s="205"/>
      <c r="F8" s="205"/>
      <c r="G8" s="205"/>
      <c r="H8" s="205"/>
      <c r="I8" s="205"/>
      <c r="J8" s="205"/>
      <c r="K8" s="205"/>
      <c r="L8" s="205"/>
      <c r="M8" s="205"/>
      <c r="N8" s="205"/>
      <c r="O8" s="205"/>
      <c r="P8" s="205"/>
      <c r="Q8" s="205"/>
      <c r="R8" s="205"/>
      <c r="S8" s="205"/>
      <c r="T8" s="205"/>
      <c r="U8" s="205"/>
      <c r="V8" s="34"/>
    </row>
    <row r="9" spans="1:22" ht="13.5" thickTop="1" x14ac:dyDescent="0.2">
      <c r="B9" s="74"/>
      <c r="C9" s="74"/>
      <c r="D9" s="74"/>
      <c r="E9" s="74"/>
      <c r="F9" s="30"/>
      <c r="G9" s="30"/>
      <c r="H9" s="30"/>
      <c r="I9" s="30"/>
      <c r="J9" s="30"/>
      <c r="K9" s="30"/>
      <c r="L9" s="30"/>
      <c r="M9" s="30"/>
      <c r="N9" s="30"/>
      <c r="O9" s="30"/>
      <c r="P9" s="30"/>
      <c r="Q9" s="30"/>
      <c r="R9" s="30"/>
      <c r="S9" s="30"/>
      <c r="T9" s="30"/>
    </row>
    <row r="10" spans="1:22" x14ac:dyDescent="0.2">
      <c r="A10" s="8" t="s">
        <v>99</v>
      </c>
      <c r="B10" s="8" t="s">
        <v>100</v>
      </c>
      <c r="C10" s="91">
        <v>241.4858955</v>
      </c>
      <c r="D10" s="91">
        <v>421.0760775</v>
      </c>
      <c r="E10" s="91">
        <v>480.4671045</v>
      </c>
      <c r="F10" s="91">
        <v>694.55303300000003</v>
      </c>
      <c r="G10" s="91">
        <v>918.11184100000003</v>
      </c>
      <c r="H10" s="91">
        <v>914.80064949999996</v>
      </c>
      <c r="I10" s="91">
        <v>1119.969116</v>
      </c>
      <c r="J10" s="91">
        <v>1262.494864</v>
      </c>
      <c r="K10" s="91">
        <v>1390.5053350000014</v>
      </c>
      <c r="L10" s="91">
        <v>8299.8141749999995</v>
      </c>
      <c r="M10" s="91">
        <v>2681.6756620000001</v>
      </c>
      <c r="N10" s="91">
        <v>2916.3419720000002</v>
      </c>
      <c r="O10" s="91">
        <v>3601.870676</v>
      </c>
      <c r="P10" s="91">
        <v>3360.1672359999998</v>
      </c>
      <c r="Q10" s="91">
        <v>3305.3462370000002</v>
      </c>
      <c r="R10" s="91">
        <v>3312.0672359999899</v>
      </c>
      <c r="S10" s="91">
        <v>2939.9792229999998</v>
      </c>
      <c r="T10" s="91">
        <v>2612.1567880000002</v>
      </c>
      <c r="U10" s="91">
        <f>SUM(C10:O10,Q10:T10)</f>
        <v>37112.715884999998</v>
      </c>
    </row>
    <row r="11" spans="1:22" x14ac:dyDescent="0.2">
      <c r="A11" s="3" t="s">
        <v>101</v>
      </c>
      <c r="B11" s="3" t="s">
        <v>102</v>
      </c>
      <c r="C11" s="92">
        <v>2292.3523319999999</v>
      </c>
      <c r="D11" s="92">
        <v>6876.2413070000002</v>
      </c>
      <c r="E11" s="92">
        <v>8235.107908</v>
      </c>
      <c r="F11" s="92">
        <v>10676.544508999999</v>
      </c>
      <c r="G11" s="92">
        <v>22448.522550500002</v>
      </c>
      <c r="H11" s="92">
        <v>31460.279332499998</v>
      </c>
      <c r="I11" s="92">
        <v>41789.306044500001</v>
      </c>
      <c r="J11" s="92">
        <v>57132.377611999997</v>
      </c>
      <c r="K11" s="92">
        <v>150543.77424711952</v>
      </c>
      <c r="L11" s="92">
        <v>119322.27596</v>
      </c>
      <c r="M11" s="92">
        <v>150224.68257500001</v>
      </c>
      <c r="N11" s="92">
        <v>181562.70715900001</v>
      </c>
      <c r="O11" s="92">
        <v>147329.68156599996</v>
      </c>
      <c r="P11" s="92">
        <v>200432.81433600001</v>
      </c>
      <c r="Q11" s="92">
        <v>222025.51051699999</v>
      </c>
      <c r="R11" s="92">
        <v>243532.17416099901</v>
      </c>
      <c r="S11" s="92">
        <v>297626.99551000021</v>
      </c>
      <c r="T11" s="92">
        <v>282166.1812900001</v>
      </c>
      <c r="U11" s="91">
        <f t="shared" ref="U11:U35" si="0">SUM(C11:O11,Q11:T11)</f>
        <v>1975244.7145806188</v>
      </c>
    </row>
    <row r="12" spans="1:22" x14ac:dyDescent="0.2">
      <c r="A12" s="3" t="s">
        <v>103</v>
      </c>
      <c r="B12" s="3" t="s">
        <v>104</v>
      </c>
      <c r="C12" s="92">
        <v>2579.45946</v>
      </c>
      <c r="D12" s="92">
        <v>6487.8749754999999</v>
      </c>
      <c r="E12" s="92">
        <v>7577.0275345</v>
      </c>
      <c r="F12" s="92">
        <v>10720.777812</v>
      </c>
      <c r="G12" s="92">
        <v>21655.849630500001</v>
      </c>
      <c r="H12" s="92">
        <v>29269.0342685</v>
      </c>
      <c r="I12" s="92">
        <v>35759.933540500002</v>
      </c>
      <c r="J12" s="92">
        <v>31731.57631</v>
      </c>
      <c r="K12" s="92">
        <v>33811.609255000018</v>
      </c>
      <c r="L12" s="92">
        <v>59720.588839999997</v>
      </c>
      <c r="M12" s="92">
        <v>70265.950731999998</v>
      </c>
      <c r="N12" s="92">
        <v>70721.171476999996</v>
      </c>
      <c r="O12" s="92">
        <v>49211.879343999994</v>
      </c>
      <c r="P12" s="92">
        <v>71608.046788000007</v>
      </c>
      <c r="Q12" s="92">
        <v>73633.947310999996</v>
      </c>
      <c r="R12" s="92">
        <v>76395.481721999793</v>
      </c>
      <c r="S12" s="92">
        <v>76604.135131000003</v>
      </c>
      <c r="T12" s="92">
        <v>72884.539269999994</v>
      </c>
      <c r="U12" s="91">
        <f t="shared" si="0"/>
        <v>729030.83661349979</v>
      </c>
    </row>
    <row r="13" spans="1:22" x14ac:dyDescent="0.2">
      <c r="A13" s="3" t="s">
        <v>105</v>
      </c>
      <c r="B13" s="3" t="s">
        <v>106</v>
      </c>
      <c r="C13" s="92">
        <v>276.577044</v>
      </c>
      <c r="D13" s="92">
        <v>165.07975999999999</v>
      </c>
      <c r="E13" s="92">
        <v>231.2450025</v>
      </c>
      <c r="F13" s="92">
        <v>328.78973050000002</v>
      </c>
      <c r="G13" s="92">
        <v>762.838391</v>
      </c>
      <c r="H13" s="92">
        <v>950.23684600000001</v>
      </c>
      <c r="I13" s="92">
        <v>1079.157359</v>
      </c>
      <c r="J13" s="92">
        <v>2913.8666225000002</v>
      </c>
      <c r="K13" s="92">
        <v>3464.1892979999989</v>
      </c>
      <c r="L13" s="92">
        <v>5702.4035469999999</v>
      </c>
      <c r="M13" s="92">
        <v>5733.8927839999997</v>
      </c>
      <c r="N13" s="92">
        <v>5669.5515059999998</v>
      </c>
      <c r="O13" s="92">
        <v>5374.6860199999992</v>
      </c>
      <c r="P13" s="92">
        <v>4838.0583720000004</v>
      </c>
      <c r="Q13" s="92">
        <v>3781.272813</v>
      </c>
      <c r="R13" s="92">
        <v>3705.9844010000002</v>
      </c>
      <c r="S13" s="92">
        <v>5716.8316180000002</v>
      </c>
      <c r="T13" s="92">
        <v>4848.4323570000006</v>
      </c>
      <c r="U13" s="91">
        <f t="shared" si="0"/>
        <v>50705.035099500004</v>
      </c>
    </row>
    <row r="14" spans="1:22" x14ac:dyDescent="0.2">
      <c r="A14" s="3" t="s">
        <v>107</v>
      </c>
      <c r="B14" s="3" t="s">
        <v>108</v>
      </c>
      <c r="C14" s="92">
        <v>440.3371075</v>
      </c>
      <c r="D14" s="92">
        <v>1211.3169190000001</v>
      </c>
      <c r="E14" s="92">
        <v>1606.560892</v>
      </c>
      <c r="F14" s="92">
        <v>2220.6755495000002</v>
      </c>
      <c r="G14" s="92">
        <v>6071.5819929999998</v>
      </c>
      <c r="H14" s="92">
        <v>9400.9633135000004</v>
      </c>
      <c r="I14" s="92">
        <v>13266.4521265</v>
      </c>
      <c r="J14" s="92">
        <v>6486.0729869999996</v>
      </c>
      <c r="K14" s="92">
        <v>7206.7235720000081</v>
      </c>
      <c r="L14" s="92">
        <v>11077.403961</v>
      </c>
      <c r="M14" s="92">
        <v>14460.841815</v>
      </c>
      <c r="N14" s="92">
        <v>14422.149281</v>
      </c>
      <c r="O14" s="92">
        <v>14233.271762</v>
      </c>
      <c r="P14" s="92">
        <v>14236.905068</v>
      </c>
      <c r="Q14" s="92">
        <v>14213.474886</v>
      </c>
      <c r="R14" s="92">
        <v>15808.617743000001</v>
      </c>
      <c r="S14" s="92">
        <v>37546.057883000001</v>
      </c>
      <c r="T14" s="92">
        <v>36035.855157000005</v>
      </c>
      <c r="U14" s="91">
        <f t="shared" si="0"/>
        <v>205708.35694800003</v>
      </c>
    </row>
    <row r="15" spans="1:22" x14ac:dyDescent="0.2">
      <c r="A15" s="3" t="s">
        <v>109</v>
      </c>
      <c r="B15" s="3" t="s">
        <v>110</v>
      </c>
      <c r="C15" s="92">
        <v>416.827586</v>
      </c>
      <c r="D15" s="92">
        <v>1190.2113165000001</v>
      </c>
      <c r="E15" s="92">
        <v>1582.4253435000001</v>
      </c>
      <c r="F15" s="92">
        <v>2214.390214</v>
      </c>
      <c r="G15" s="92">
        <v>6209.4385375000002</v>
      </c>
      <c r="H15" s="92">
        <v>9751.4707419999995</v>
      </c>
      <c r="I15" s="92">
        <v>13323.705652500001</v>
      </c>
      <c r="J15" s="92">
        <v>10740.13054</v>
      </c>
      <c r="K15" s="92">
        <v>11546.537617999998</v>
      </c>
      <c r="L15" s="92">
        <v>19282.567714000001</v>
      </c>
      <c r="M15" s="92">
        <v>23847.709770000001</v>
      </c>
      <c r="N15" s="92">
        <v>23846.58581</v>
      </c>
      <c r="O15" s="92">
        <v>11893.553210999999</v>
      </c>
      <c r="P15" s="92">
        <v>24639.349854</v>
      </c>
      <c r="Q15" s="92">
        <v>27743.293065999998</v>
      </c>
      <c r="R15" s="92">
        <v>25010.342898999999</v>
      </c>
      <c r="S15" s="92">
        <v>23129.162237999997</v>
      </c>
      <c r="T15" s="92">
        <v>20935.296052999998</v>
      </c>
      <c r="U15" s="91">
        <f t="shared" si="0"/>
        <v>232663.648311</v>
      </c>
    </row>
    <row r="16" spans="1:22" x14ac:dyDescent="0.2">
      <c r="A16" s="3" t="s">
        <v>111</v>
      </c>
      <c r="B16" s="3" t="s">
        <v>112</v>
      </c>
      <c r="C16" s="92">
        <v>169.70208450000001</v>
      </c>
      <c r="D16" s="92">
        <v>358.4438025</v>
      </c>
      <c r="E16" s="92">
        <v>605.41187849999994</v>
      </c>
      <c r="F16" s="92">
        <v>553.9024435</v>
      </c>
      <c r="G16" s="92">
        <v>703.48539600000004</v>
      </c>
      <c r="H16" s="92">
        <v>893.51189699999998</v>
      </c>
      <c r="I16" s="92">
        <v>1336.0729799999999</v>
      </c>
      <c r="J16" s="92">
        <v>1287.2874300000001</v>
      </c>
      <c r="K16" s="92">
        <v>1328.0830075000001</v>
      </c>
      <c r="L16" s="92">
        <v>1706.711262</v>
      </c>
      <c r="M16" s="92">
        <v>2639.9731919999999</v>
      </c>
      <c r="N16" s="92">
        <v>2286.2032349999999</v>
      </c>
      <c r="O16" s="92">
        <v>3352.2424339999993</v>
      </c>
      <c r="P16" s="92">
        <v>3353.459613</v>
      </c>
      <c r="Q16" s="92">
        <v>3576.7070440000002</v>
      </c>
      <c r="R16" s="92">
        <v>4243.114114</v>
      </c>
      <c r="S16" s="92">
        <v>3563.9960510000001</v>
      </c>
      <c r="T16" s="92">
        <v>3680.1371100000001</v>
      </c>
      <c r="U16" s="91">
        <f t="shared" si="0"/>
        <v>32284.985361499999</v>
      </c>
    </row>
    <row r="17" spans="1:21" x14ac:dyDescent="0.2">
      <c r="A17" s="3" t="s">
        <v>113</v>
      </c>
      <c r="B17" s="3" t="s">
        <v>114</v>
      </c>
      <c r="C17" s="92">
        <v>332.0868605</v>
      </c>
      <c r="D17" s="92">
        <v>699.56905400000005</v>
      </c>
      <c r="E17" s="92">
        <v>648.10630300000003</v>
      </c>
      <c r="F17" s="92">
        <v>848.54971950000004</v>
      </c>
      <c r="G17" s="92">
        <v>1423.8225434999999</v>
      </c>
      <c r="H17" s="92">
        <v>2344.8304475</v>
      </c>
      <c r="I17" s="92">
        <v>2176.3031420000002</v>
      </c>
      <c r="J17" s="92">
        <v>1673.8986259999999</v>
      </c>
      <c r="K17" s="92">
        <v>1765.0170284999995</v>
      </c>
      <c r="L17" s="92">
        <v>3068.618606</v>
      </c>
      <c r="M17" s="92">
        <v>4314.0491760000004</v>
      </c>
      <c r="N17" s="92">
        <v>5047.0746730000001</v>
      </c>
      <c r="O17" s="92">
        <v>5426.3910369999994</v>
      </c>
      <c r="P17" s="92">
        <v>5431.965921</v>
      </c>
      <c r="Q17" s="92">
        <v>9102.5478889999995</v>
      </c>
      <c r="R17" s="92">
        <v>9349.9581870000002</v>
      </c>
      <c r="S17" s="92">
        <v>11535.690130999999</v>
      </c>
      <c r="T17" s="92">
        <v>6299.1937240000007</v>
      </c>
      <c r="U17" s="91">
        <f t="shared" si="0"/>
        <v>66055.707147499998</v>
      </c>
    </row>
    <row r="18" spans="1:21" x14ac:dyDescent="0.2">
      <c r="A18" s="3" t="s">
        <v>115</v>
      </c>
      <c r="B18" s="3" t="s">
        <v>116</v>
      </c>
      <c r="C18" s="92">
        <v>207.62483499999999</v>
      </c>
      <c r="D18" s="92">
        <v>707.14651349999997</v>
      </c>
      <c r="E18" s="92">
        <v>759.83907050000005</v>
      </c>
      <c r="F18" s="92">
        <v>901.807007</v>
      </c>
      <c r="G18" s="92">
        <v>1913.1590114999999</v>
      </c>
      <c r="H18" s="92">
        <v>2671.1520744999998</v>
      </c>
      <c r="I18" s="92">
        <v>3826.2856704999999</v>
      </c>
      <c r="J18" s="92">
        <v>4770.7545060000002</v>
      </c>
      <c r="K18" s="92">
        <v>5161.8841819999971</v>
      </c>
      <c r="L18" s="92">
        <v>8617.4776849999998</v>
      </c>
      <c r="M18" s="92">
        <v>11219.457882999999</v>
      </c>
      <c r="N18" s="92">
        <v>12587.730994</v>
      </c>
      <c r="O18" s="92">
        <v>13739.259192</v>
      </c>
      <c r="P18" s="92">
        <v>13745.963626000001</v>
      </c>
      <c r="Q18" s="92">
        <v>13357.670443000001</v>
      </c>
      <c r="R18" s="92">
        <v>13848.041002</v>
      </c>
      <c r="S18" s="92">
        <v>14220.441021000001</v>
      </c>
      <c r="T18" s="92">
        <v>12945.572131000001</v>
      </c>
      <c r="U18" s="91">
        <f t="shared" si="0"/>
        <v>121455.30322149998</v>
      </c>
    </row>
    <row r="19" spans="1:21" x14ac:dyDescent="0.2">
      <c r="A19" s="3" t="s">
        <v>117</v>
      </c>
      <c r="B19" s="3" t="s">
        <v>118</v>
      </c>
      <c r="C19" s="92">
        <v>13.0250865</v>
      </c>
      <c r="D19" s="92">
        <v>3.6096094999999999</v>
      </c>
      <c r="E19" s="92">
        <v>13.1150325</v>
      </c>
      <c r="F19" s="92">
        <v>18.965774499999998</v>
      </c>
      <c r="G19" s="92">
        <v>22.605432</v>
      </c>
      <c r="H19" s="92">
        <v>34.340670000000003</v>
      </c>
      <c r="I19" s="92">
        <v>58.847760000000001</v>
      </c>
      <c r="J19" s="92">
        <v>74.271621499999995</v>
      </c>
      <c r="K19" s="92">
        <v>128.99718949999996</v>
      </c>
      <c r="L19" s="92">
        <v>215.46694299999999</v>
      </c>
      <c r="M19" s="92">
        <v>309.89683600000001</v>
      </c>
      <c r="N19" s="92">
        <v>412.59032000000002</v>
      </c>
      <c r="O19" s="92">
        <v>473.95789499999995</v>
      </c>
      <c r="P19" s="92">
        <v>474.13927100000001</v>
      </c>
      <c r="Q19" s="92">
        <v>489.00560899999999</v>
      </c>
      <c r="R19" s="92">
        <v>586.72073999999998</v>
      </c>
      <c r="S19" s="92">
        <v>601.98054000000002</v>
      </c>
      <c r="T19" s="92">
        <v>605.88034700000003</v>
      </c>
      <c r="U19" s="91">
        <f t="shared" si="0"/>
        <v>4063.2774059999992</v>
      </c>
    </row>
    <row r="20" spans="1:21" x14ac:dyDescent="0.2">
      <c r="A20" s="3" t="s">
        <v>119</v>
      </c>
      <c r="B20" s="3" t="s">
        <v>120</v>
      </c>
      <c r="C20" s="92">
        <v>411.5546435</v>
      </c>
      <c r="D20" s="92">
        <v>691.24477149999996</v>
      </c>
      <c r="E20" s="92">
        <v>685.75607000000002</v>
      </c>
      <c r="F20" s="92">
        <v>819.00152349999996</v>
      </c>
      <c r="G20" s="92">
        <v>1404.1762965</v>
      </c>
      <c r="H20" s="92">
        <v>2600.2828424999998</v>
      </c>
      <c r="I20" s="92">
        <v>2590.7205515000001</v>
      </c>
      <c r="J20" s="92">
        <v>3245.3137455000001</v>
      </c>
      <c r="K20" s="92">
        <v>3723.1362839999993</v>
      </c>
      <c r="L20" s="92">
        <v>6175.03827</v>
      </c>
      <c r="M20" s="92">
        <v>8611.2424059999994</v>
      </c>
      <c r="N20" s="92">
        <v>10226.867163999999</v>
      </c>
      <c r="O20" s="92">
        <v>11306.495294</v>
      </c>
      <c r="P20" s="92">
        <v>11560.274337999999</v>
      </c>
      <c r="Q20" s="92">
        <v>12367.57662</v>
      </c>
      <c r="R20" s="92">
        <v>14272.695548</v>
      </c>
      <c r="S20" s="92">
        <v>13862.032590999999</v>
      </c>
      <c r="T20" s="92">
        <v>13899.863773999999</v>
      </c>
      <c r="U20" s="91">
        <f t="shared" si="0"/>
        <v>106892.99839549999</v>
      </c>
    </row>
    <row r="21" spans="1:21" x14ac:dyDescent="0.2">
      <c r="A21" s="3" t="s">
        <v>121</v>
      </c>
      <c r="B21" s="3" t="s">
        <v>122</v>
      </c>
      <c r="C21" s="92">
        <v>24.856015500000002</v>
      </c>
      <c r="D21" s="92">
        <v>77.287370499999994</v>
      </c>
      <c r="E21" s="92">
        <v>95.117986000000002</v>
      </c>
      <c r="F21" s="92">
        <v>89.025723999999997</v>
      </c>
      <c r="G21" s="92">
        <v>212.01751899999999</v>
      </c>
      <c r="H21" s="92">
        <v>617.56567700000005</v>
      </c>
      <c r="I21" s="92">
        <v>481.45298650000001</v>
      </c>
      <c r="J21" s="92">
        <v>735.67531799999995</v>
      </c>
      <c r="K21" s="92">
        <v>1167.5350954999983</v>
      </c>
      <c r="L21" s="92">
        <v>2264.11958</v>
      </c>
      <c r="M21" s="92">
        <v>3228.0630190000002</v>
      </c>
      <c r="N21" s="92">
        <v>3998.655988</v>
      </c>
      <c r="O21" s="92">
        <v>4696.4918170000001</v>
      </c>
      <c r="P21" s="92">
        <v>4701.5576609999998</v>
      </c>
      <c r="Q21" s="92">
        <v>5504.3932269999996</v>
      </c>
      <c r="R21" s="92">
        <v>6306.8388590000004</v>
      </c>
      <c r="S21" s="92">
        <v>6762.1572390000001</v>
      </c>
      <c r="T21" s="92">
        <v>6980.970241</v>
      </c>
      <c r="U21" s="91">
        <f t="shared" si="0"/>
        <v>43242.223662000004</v>
      </c>
    </row>
    <row r="22" spans="1:21" x14ac:dyDescent="0.2">
      <c r="A22" s="3" t="s">
        <v>123</v>
      </c>
      <c r="B22" s="3" t="s">
        <v>124</v>
      </c>
      <c r="C22" s="92">
        <v>10.9267065</v>
      </c>
      <c r="D22" s="92">
        <v>97.707356500000003</v>
      </c>
      <c r="E22" s="92">
        <v>117.225774</v>
      </c>
      <c r="F22" s="92">
        <v>143.05785</v>
      </c>
      <c r="G22" s="92">
        <v>309.25553650000001</v>
      </c>
      <c r="H22" s="92">
        <v>809.10476600000004</v>
      </c>
      <c r="I22" s="92">
        <v>575.69339600000001</v>
      </c>
      <c r="J22" s="92">
        <v>752.51911800000005</v>
      </c>
      <c r="K22" s="92">
        <v>923.13796950000039</v>
      </c>
      <c r="L22" s="92">
        <v>1709.132353</v>
      </c>
      <c r="M22" s="92">
        <v>2631.7016400000002</v>
      </c>
      <c r="N22" s="92">
        <v>2976.9143770000001</v>
      </c>
      <c r="O22" s="92">
        <v>3192.2805720000001</v>
      </c>
      <c r="P22" s="92">
        <v>3194.5869429999998</v>
      </c>
      <c r="Q22" s="92">
        <v>3274.918271</v>
      </c>
      <c r="R22" s="92">
        <v>3423.9877959999999</v>
      </c>
      <c r="S22" s="92">
        <v>3315.4702300000004</v>
      </c>
      <c r="T22" s="92">
        <v>3380.5885129999997</v>
      </c>
      <c r="U22" s="91">
        <f t="shared" si="0"/>
        <v>27643.622224999999</v>
      </c>
    </row>
    <row r="23" spans="1:21" x14ac:dyDescent="0.2">
      <c r="A23" s="3" t="s">
        <v>125</v>
      </c>
      <c r="B23" s="3" t="s">
        <v>126</v>
      </c>
      <c r="C23" s="92">
        <v>146.37008750000001</v>
      </c>
      <c r="D23" s="92">
        <v>431.05609700000002</v>
      </c>
      <c r="E23" s="92">
        <v>465.35443550000002</v>
      </c>
      <c r="F23" s="92">
        <v>565.61274000000003</v>
      </c>
      <c r="G23" s="92">
        <v>852.61744299999998</v>
      </c>
      <c r="H23" s="92">
        <v>1564.6691370000001</v>
      </c>
      <c r="I23" s="92">
        <v>759.43284300000005</v>
      </c>
      <c r="J23" s="92">
        <v>557.36906599999998</v>
      </c>
      <c r="K23" s="92">
        <v>518.48022549999962</v>
      </c>
      <c r="L23" s="92">
        <v>536.93625099999997</v>
      </c>
      <c r="M23" s="92">
        <v>507.26991600000002</v>
      </c>
      <c r="N23" s="92">
        <v>416.55559099999999</v>
      </c>
      <c r="O23" s="92">
        <v>316.78722399999998</v>
      </c>
      <c r="P23" s="92">
        <v>350.96169500000002</v>
      </c>
      <c r="Q23" s="92">
        <v>305.97045800000001</v>
      </c>
      <c r="R23" s="92">
        <v>252.14488499999999</v>
      </c>
      <c r="S23" s="92">
        <v>260.12542100000002</v>
      </c>
      <c r="T23" s="92">
        <v>360.62024200000002</v>
      </c>
      <c r="U23" s="91">
        <f t="shared" si="0"/>
        <v>8817.3720625000024</v>
      </c>
    </row>
    <row r="24" spans="1:21" x14ac:dyDescent="0.2">
      <c r="A24" s="3" t="s">
        <v>127</v>
      </c>
      <c r="B24" s="3" t="s">
        <v>128</v>
      </c>
      <c r="C24" s="92">
        <v>247.614859</v>
      </c>
      <c r="D24" s="92">
        <v>2065.7335585000001</v>
      </c>
      <c r="E24" s="92">
        <v>1854.1536625000001</v>
      </c>
      <c r="F24" s="92">
        <v>2887.721027</v>
      </c>
      <c r="G24" s="92">
        <v>6931.9802504999998</v>
      </c>
      <c r="H24" s="92">
        <v>18157.463373999999</v>
      </c>
      <c r="I24" s="92">
        <v>13445.466453499999</v>
      </c>
      <c r="J24" s="92">
        <v>16873.223258499998</v>
      </c>
      <c r="K24" s="92">
        <v>20808.670199999982</v>
      </c>
      <c r="L24" s="92">
        <v>39030.785266999999</v>
      </c>
      <c r="M24" s="92">
        <v>61358.967633</v>
      </c>
      <c r="N24" s="92">
        <v>68061.307138999997</v>
      </c>
      <c r="O24" s="92">
        <v>80009.231411999994</v>
      </c>
      <c r="P24" s="92">
        <v>80943.112670000002</v>
      </c>
      <c r="Q24" s="92">
        <v>115475.24593</v>
      </c>
      <c r="R24" s="92">
        <v>91761.250808999801</v>
      </c>
      <c r="S24" s="92">
        <v>104173.23056599998</v>
      </c>
      <c r="T24" s="92">
        <v>90910.509084999998</v>
      </c>
      <c r="U24" s="91">
        <f t="shared" si="0"/>
        <v>734052.55448449973</v>
      </c>
    </row>
    <row r="25" spans="1:21" x14ac:dyDescent="0.2">
      <c r="A25" s="3" t="s">
        <v>129</v>
      </c>
      <c r="B25" s="3" t="s">
        <v>130</v>
      </c>
      <c r="C25" s="92">
        <v>74.459473000000003</v>
      </c>
      <c r="D25" s="92">
        <v>419.41742049999999</v>
      </c>
      <c r="E25" s="92">
        <v>381.25717100000003</v>
      </c>
      <c r="F25" s="92">
        <v>497.78220149999999</v>
      </c>
      <c r="G25" s="92">
        <v>973.49907099999996</v>
      </c>
      <c r="H25" s="92">
        <v>2290.4663639999999</v>
      </c>
      <c r="I25" s="92">
        <v>1450.407391</v>
      </c>
      <c r="J25" s="92">
        <v>705.81540849999999</v>
      </c>
      <c r="K25" s="92">
        <v>821.16598050000005</v>
      </c>
      <c r="L25" s="92">
        <v>5809.6814450000002</v>
      </c>
      <c r="M25" s="92">
        <v>2081.8845900000001</v>
      </c>
      <c r="N25" s="92">
        <v>2063.0314279999998</v>
      </c>
      <c r="O25" s="92">
        <v>1947.9675580000001</v>
      </c>
      <c r="P25" s="92">
        <v>1947.663914</v>
      </c>
      <c r="Q25" s="92">
        <v>2454.9743859999999</v>
      </c>
      <c r="R25" s="92">
        <v>2967.1169949999999</v>
      </c>
      <c r="S25" s="92">
        <v>2733.1441559999998</v>
      </c>
      <c r="T25" s="92">
        <v>3214.9777899999999</v>
      </c>
      <c r="U25" s="91">
        <f t="shared" si="0"/>
        <v>30887.048828999996</v>
      </c>
    </row>
    <row r="26" spans="1:21" x14ac:dyDescent="0.2">
      <c r="A26" s="3" t="s">
        <v>131</v>
      </c>
      <c r="B26" s="3" t="s">
        <v>132</v>
      </c>
      <c r="C26" s="92">
        <v>1172.8808744999999</v>
      </c>
      <c r="D26" s="92">
        <v>9570.6844550000005</v>
      </c>
      <c r="E26" s="92">
        <v>11972.843461500001</v>
      </c>
      <c r="F26" s="92">
        <v>18446.3018715</v>
      </c>
      <c r="G26" s="92">
        <v>45237.765794999999</v>
      </c>
      <c r="H26" s="92">
        <v>56349.262026500001</v>
      </c>
      <c r="I26" s="92">
        <v>68037.832158000005</v>
      </c>
      <c r="J26" s="92">
        <v>87677.550935499996</v>
      </c>
      <c r="K26" s="92">
        <v>94111.203114000076</v>
      </c>
      <c r="L26" s="92">
        <v>167593.664162</v>
      </c>
      <c r="M26" s="92">
        <v>221303.89483999999</v>
      </c>
      <c r="N26" s="92">
        <v>235973.23585699999</v>
      </c>
      <c r="O26" s="92">
        <v>52899.759580999998</v>
      </c>
      <c r="P26" s="92">
        <v>246869.72060199999</v>
      </c>
      <c r="Q26" s="92">
        <v>247220.414747</v>
      </c>
      <c r="R26" s="92">
        <v>248174.44130300099</v>
      </c>
      <c r="S26" s="92">
        <v>220740.56757099999</v>
      </c>
      <c r="T26" s="92">
        <v>201145.05459000001</v>
      </c>
      <c r="U26" s="91">
        <f t="shared" si="0"/>
        <v>1987627.3573425012</v>
      </c>
    </row>
    <row r="27" spans="1:21" x14ac:dyDescent="0.2">
      <c r="A27" s="3" t="s">
        <v>133</v>
      </c>
      <c r="B27" s="3" t="s">
        <v>134</v>
      </c>
      <c r="C27" s="92">
        <v>32.5199365</v>
      </c>
      <c r="D27" s="92">
        <v>205.08337750000001</v>
      </c>
      <c r="E27" s="92">
        <v>200.7372465</v>
      </c>
      <c r="F27" s="92">
        <v>246.90669299999999</v>
      </c>
      <c r="G27" s="92">
        <v>448.95834250000001</v>
      </c>
      <c r="H27" s="92">
        <v>487.64624450000002</v>
      </c>
      <c r="I27" s="92">
        <v>322.45996100000002</v>
      </c>
      <c r="J27" s="92">
        <v>301.3305335</v>
      </c>
      <c r="K27" s="92">
        <v>379.02055150000001</v>
      </c>
      <c r="L27" s="92">
        <v>645.741536</v>
      </c>
      <c r="M27" s="92">
        <v>796.69761800000003</v>
      </c>
      <c r="N27" s="92">
        <v>866.56951700000002</v>
      </c>
      <c r="O27" s="92">
        <v>849.39016999999978</v>
      </c>
      <c r="P27" s="92">
        <v>849.42498999999998</v>
      </c>
      <c r="Q27" s="92">
        <v>873.54848800000002</v>
      </c>
      <c r="R27" s="92">
        <v>840.80328200000201</v>
      </c>
      <c r="S27" s="92">
        <v>855.05116999999996</v>
      </c>
      <c r="T27" s="92">
        <v>779.45696200000009</v>
      </c>
      <c r="U27" s="91">
        <f t="shared" si="0"/>
        <v>9131.9216295000024</v>
      </c>
    </row>
    <row r="28" spans="1:21" x14ac:dyDescent="0.2">
      <c r="A28" s="3" t="s">
        <v>135</v>
      </c>
      <c r="B28" s="3" t="s">
        <v>136</v>
      </c>
      <c r="C28" s="92">
        <v>5.3786339999999999</v>
      </c>
      <c r="D28" s="92">
        <v>62.8999405</v>
      </c>
      <c r="E28" s="92">
        <v>58.190432000000001</v>
      </c>
      <c r="F28" s="92">
        <v>22.379579</v>
      </c>
      <c r="G28" s="92">
        <v>52.755111499999998</v>
      </c>
      <c r="H28" s="92">
        <v>165.9366115</v>
      </c>
      <c r="I28" s="92">
        <v>142.13388699999999</v>
      </c>
      <c r="J28" s="92">
        <v>205.75554399999999</v>
      </c>
      <c r="K28" s="92">
        <v>270.88247850000005</v>
      </c>
      <c r="L28" s="92">
        <v>484.34870599999999</v>
      </c>
      <c r="M28" s="92">
        <v>540.17436099999998</v>
      </c>
      <c r="N28" s="92">
        <v>714.08317799999998</v>
      </c>
      <c r="O28" s="92">
        <v>924.28620500000011</v>
      </c>
      <c r="P28" s="92">
        <v>924.39566200000002</v>
      </c>
      <c r="Q28" s="92">
        <v>1154.0108279999999</v>
      </c>
      <c r="R28" s="92">
        <v>1368.319526</v>
      </c>
      <c r="S28" s="92">
        <v>1474.4147230000001</v>
      </c>
      <c r="T28" s="92">
        <v>1433.015903</v>
      </c>
      <c r="U28" s="91">
        <f t="shared" si="0"/>
        <v>9078.9656480000012</v>
      </c>
    </row>
    <row r="29" spans="1:21" x14ac:dyDescent="0.2">
      <c r="A29" s="3" t="s">
        <v>137</v>
      </c>
      <c r="B29" s="3" t="s">
        <v>138</v>
      </c>
      <c r="C29" s="92">
        <v>289.34686399999998</v>
      </c>
      <c r="D29" s="92">
        <v>1003.2163425</v>
      </c>
      <c r="E29" s="92">
        <v>875.55773150000005</v>
      </c>
      <c r="F29" s="92">
        <v>1127.373781</v>
      </c>
      <c r="G29" s="92">
        <v>4721.2230470000004</v>
      </c>
      <c r="H29" s="92">
        <v>7346.2875469999999</v>
      </c>
      <c r="I29" s="92">
        <v>8956.5904310000005</v>
      </c>
      <c r="J29" s="92">
        <v>12891.204443500001</v>
      </c>
      <c r="K29" s="92">
        <v>14690.079191000001</v>
      </c>
      <c r="L29" s="92">
        <v>25788.203058999999</v>
      </c>
      <c r="M29" s="92">
        <v>35318.321358000001</v>
      </c>
      <c r="N29" s="92">
        <v>40437.916489000003</v>
      </c>
      <c r="O29" s="92">
        <v>49328.209306999997</v>
      </c>
      <c r="P29" s="92">
        <v>48870.715631999999</v>
      </c>
      <c r="Q29" s="92">
        <v>49444.464231999998</v>
      </c>
      <c r="R29" s="92">
        <v>45926.836381000001</v>
      </c>
      <c r="S29" s="92">
        <v>45199.072982999991</v>
      </c>
      <c r="T29" s="92">
        <v>39296.887653999998</v>
      </c>
      <c r="U29" s="91">
        <f t="shared" si="0"/>
        <v>382640.79084149998</v>
      </c>
    </row>
    <row r="30" spans="1:21" x14ac:dyDescent="0.2">
      <c r="A30" s="3" t="s">
        <v>139</v>
      </c>
      <c r="B30" s="3" t="s">
        <v>140</v>
      </c>
      <c r="C30" s="92">
        <v>629.70446849999996</v>
      </c>
      <c r="D30" s="92">
        <v>1402.45938</v>
      </c>
      <c r="E30" s="92">
        <v>1493.0991274999999</v>
      </c>
      <c r="F30" s="92">
        <v>1566.5707474999999</v>
      </c>
      <c r="G30" s="92">
        <v>1632.4491989999999</v>
      </c>
      <c r="H30" s="92">
        <v>2843.7804489999999</v>
      </c>
      <c r="I30" s="92">
        <v>4013.7835690000002</v>
      </c>
      <c r="J30" s="92">
        <v>4340.0978219999997</v>
      </c>
      <c r="K30" s="92">
        <v>4666.960739500003</v>
      </c>
      <c r="L30" s="92">
        <v>6990.3732579999996</v>
      </c>
      <c r="M30" s="92">
        <v>10363.738583</v>
      </c>
      <c r="N30" s="92">
        <v>11240.522842</v>
      </c>
      <c r="O30" s="92">
        <v>3735.0706060000011</v>
      </c>
      <c r="P30" s="92">
        <v>11842.095626</v>
      </c>
      <c r="Q30" s="92">
        <v>12028.988604</v>
      </c>
      <c r="R30" s="92">
        <v>12178.181656999999</v>
      </c>
      <c r="S30" s="92">
        <v>11343.026339</v>
      </c>
      <c r="T30" s="92">
        <v>10613.053682</v>
      </c>
      <c r="U30" s="91">
        <f t="shared" si="0"/>
        <v>101081.86107299999</v>
      </c>
    </row>
    <row r="31" spans="1:21" x14ac:dyDescent="0.2">
      <c r="A31" s="3" t="s">
        <v>141</v>
      </c>
      <c r="B31" s="3" t="s">
        <v>142</v>
      </c>
      <c r="C31" s="92">
        <v>110.04420500000001</v>
      </c>
      <c r="D31" s="92">
        <v>327.70146999999997</v>
      </c>
      <c r="E31" s="92">
        <v>419.47995400000002</v>
      </c>
      <c r="F31" s="92">
        <v>530.98549600000001</v>
      </c>
      <c r="G31" s="92">
        <v>966.69194649999997</v>
      </c>
      <c r="H31" s="92">
        <v>1325.0137970000001</v>
      </c>
      <c r="I31" s="92">
        <v>1745.5025539999999</v>
      </c>
      <c r="J31" s="92">
        <v>2274.2940395000001</v>
      </c>
      <c r="K31" s="92">
        <v>2858.3249375000014</v>
      </c>
      <c r="L31" s="92">
        <v>5771.5591519999998</v>
      </c>
      <c r="M31" s="92">
        <v>6963.3629419999997</v>
      </c>
      <c r="N31" s="92">
        <v>8310.2013289999995</v>
      </c>
      <c r="O31" s="92">
        <v>8996.6028189999979</v>
      </c>
      <c r="P31" s="92">
        <v>9518.4797070000004</v>
      </c>
      <c r="Q31" s="92">
        <v>10226.686232</v>
      </c>
      <c r="R31" s="92">
        <v>11042.365397</v>
      </c>
      <c r="S31" s="92">
        <v>11773.973247000002</v>
      </c>
      <c r="T31" s="92">
        <v>11890.039591999997</v>
      </c>
      <c r="U31" s="91">
        <f t="shared" si="0"/>
        <v>85532.829109500002</v>
      </c>
    </row>
    <row r="32" spans="1:21" x14ac:dyDescent="0.2">
      <c r="A32" s="3" t="s">
        <v>143</v>
      </c>
      <c r="B32" s="3" t="s">
        <v>144</v>
      </c>
      <c r="C32" s="92">
        <v>1088.3256005000001</v>
      </c>
      <c r="D32" s="92">
        <v>927.21233949999998</v>
      </c>
      <c r="E32" s="92">
        <v>813.832134</v>
      </c>
      <c r="F32" s="92">
        <v>840.496621</v>
      </c>
      <c r="G32" s="92">
        <v>1040.625522</v>
      </c>
      <c r="H32" s="92">
        <v>1007.447037</v>
      </c>
      <c r="I32" s="92">
        <v>1008.4839925</v>
      </c>
      <c r="J32" s="92">
        <v>1227.210746</v>
      </c>
      <c r="K32" s="92">
        <v>1388.8961659999995</v>
      </c>
      <c r="L32" s="92">
        <v>2377.7256200000002</v>
      </c>
      <c r="M32" s="92">
        <v>3084.244944</v>
      </c>
      <c r="N32" s="92">
        <v>3688.1112800000001</v>
      </c>
      <c r="O32" s="92">
        <v>5114.7521519999991</v>
      </c>
      <c r="P32" s="92">
        <v>5081.8419219999996</v>
      </c>
      <c r="Q32" s="92">
        <v>5608.1239169999999</v>
      </c>
      <c r="R32" s="92">
        <v>5404.1545379999998</v>
      </c>
      <c r="S32" s="92">
        <v>5737.4434150000006</v>
      </c>
      <c r="T32" s="92">
        <v>5570.5882349999974</v>
      </c>
      <c r="U32" s="91">
        <f t="shared" si="0"/>
        <v>45927.674259499996</v>
      </c>
    </row>
    <row r="33" spans="1:21" x14ac:dyDescent="0.2">
      <c r="A33" s="3" t="s">
        <v>145</v>
      </c>
      <c r="B33" s="3" t="s">
        <v>146</v>
      </c>
      <c r="C33" s="92">
        <v>44.246825999999999</v>
      </c>
      <c r="D33" s="92">
        <v>73.9053155</v>
      </c>
      <c r="E33" s="92">
        <v>76.096720500000004</v>
      </c>
      <c r="F33" s="92">
        <v>88.659194499999998</v>
      </c>
      <c r="G33" s="92">
        <v>128.1202595</v>
      </c>
      <c r="H33" s="92">
        <v>155.1030945</v>
      </c>
      <c r="I33" s="92">
        <v>170.73308299999999</v>
      </c>
      <c r="J33" s="92">
        <v>204.22527349999999</v>
      </c>
      <c r="K33" s="92">
        <v>237.64283049999995</v>
      </c>
      <c r="L33" s="92">
        <v>383.57083999999998</v>
      </c>
      <c r="M33" s="92">
        <v>546.80553799999996</v>
      </c>
      <c r="N33" s="92">
        <v>669.82467699999995</v>
      </c>
      <c r="O33" s="92">
        <v>711.17943699999989</v>
      </c>
      <c r="P33" s="92">
        <v>711.48365999999999</v>
      </c>
      <c r="Q33" s="92">
        <v>721.24270799999999</v>
      </c>
      <c r="R33" s="92">
        <v>796.05359699999997</v>
      </c>
      <c r="S33" s="92">
        <v>815.39938199999995</v>
      </c>
      <c r="T33" s="92">
        <v>817.97580000000005</v>
      </c>
      <c r="U33" s="91">
        <f t="shared" si="0"/>
        <v>6640.7845764999993</v>
      </c>
    </row>
    <row r="34" spans="1:21" x14ac:dyDescent="0.2">
      <c r="A34" s="3" t="s">
        <v>147</v>
      </c>
      <c r="B34" s="3" t="s">
        <v>148</v>
      </c>
      <c r="C34" s="92">
        <v>169.07695200000001</v>
      </c>
      <c r="D34" s="92">
        <v>420.49840949999998</v>
      </c>
      <c r="E34" s="92">
        <v>506.34417100000002</v>
      </c>
      <c r="F34" s="92">
        <v>680.33218799999997</v>
      </c>
      <c r="G34" s="92">
        <v>1199.763539</v>
      </c>
      <c r="H34" s="92">
        <v>1592.5554239999999</v>
      </c>
      <c r="I34" s="92">
        <v>2051.1573385000002</v>
      </c>
      <c r="J34" s="92">
        <v>2858.851748</v>
      </c>
      <c r="K34" s="92">
        <v>3628.5488049999994</v>
      </c>
      <c r="L34" s="92">
        <v>6710.4294319999999</v>
      </c>
      <c r="M34" s="92">
        <v>8853.8737770000007</v>
      </c>
      <c r="N34" s="92">
        <v>10739.655488</v>
      </c>
      <c r="O34" s="92">
        <v>12798.977719000002</v>
      </c>
      <c r="P34" s="92">
        <v>12978.173783</v>
      </c>
      <c r="Q34" s="92">
        <v>13533.772378</v>
      </c>
      <c r="R34" s="92">
        <v>15497.407714999999</v>
      </c>
      <c r="S34" s="92">
        <v>15623.272579</v>
      </c>
      <c r="T34" s="92">
        <v>15914.274423999999</v>
      </c>
      <c r="U34" s="91">
        <f t="shared" si="0"/>
        <v>112778.79208699999</v>
      </c>
    </row>
    <row r="35" spans="1:21" x14ac:dyDescent="0.2">
      <c r="B35" s="3" t="s">
        <v>149</v>
      </c>
      <c r="C35" s="92">
        <f t="shared" ref="C35:T35" si="1">SUM(C10:C34)</f>
        <v>11426.7844375</v>
      </c>
      <c r="D35" s="92">
        <f t="shared" si="1"/>
        <v>35896.676939500001</v>
      </c>
      <c r="E35" s="92">
        <f t="shared" si="1"/>
        <v>41754.352146999998</v>
      </c>
      <c r="F35" s="92">
        <f t="shared" si="1"/>
        <v>57731.163029999996</v>
      </c>
      <c r="G35" s="92">
        <f t="shared" si="1"/>
        <v>128241.31420500002</v>
      </c>
      <c r="H35" s="92">
        <f>SUM(H10:H34)</f>
        <v>185003.20463250004</v>
      </c>
      <c r="I35" s="92">
        <f t="shared" si="1"/>
        <v>219487.88398699995</v>
      </c>
      <c r="J35" s="92">
        <f t="shared" si="1"/>
        <v>252923.16811899998</v>
      </c>
      <c r="K35" s="92">
        <f t="shared" si="1"/>
        <v>366541.00530111976</v>
      </c>
      <c r="L35" s="92">
        <f t="shared" si="1"/>
        <v>509284.63762399997</v>
      </c>
      <c r="M35" s="92">
        <f t="shared" si="1"/>
        <v>651888.37358999997</v>
      </c>
      <c r="N35" s="92">
        <f t="shared" si="1"/>
        <v>719855.55877100001</v>
      </c>
      <c r="O35" s="92">
        <f t="shared" si="1"/>
        <v>491464.27500999998</v>
      </c>
      <c r="P35" s="92">
        <f t="shared" si="1"/>
        <v>782465.35888999992</v>
      </c>
      <c r="Q35" s="92">
        <f t="shared" si="1"/>
        <v>851423.1068409998</v>
      </c>
      <c r="R35" s="92">
        <f t="shared" si="1"/>
        <v>856005.10049299942</v>
      </c>
      <c r="S35" s="92">
        <f t="shared" si="1"/>
        <v>918153.65095800022</v>
      </c>
      <c r="T35" s="92">
        <f t="shared" si="1"/>
        <v>849221.12071400019</v>
      </c>
      <c r="U35" s="91">
        <f t="shared" si="0"/>
        <v>7146301.3767996198</v>
      </c>
    </row>
    <row r="36" spans="1:21" x14ac:dyDescent="0.2">
      <c r="A36" s="35"/>
      <c r="B36" s="37"/>
      <c r="C36" s="202" t="s">
        <v>76</v>
      </c>
      <c r="D36" s="202"/>
      <c r="E36" s="202"/>
      <c r="F36" s="202"/>
      <c r="G36" s="202"/>
      <c r="H36" s="202"/>
      <c r="I36" s="202"/>
      <c r="J36" s="202"/>
      <c r="K36" s="202"/>
      <c r="L36" s="202"/>
      <c r="M36" s="202"/>
      <c r="N36" s="202"/>
      <c r="O36" s="202"/>
      <c r="P36" s="202"/>
      <c r="Q36" s="202"/>
      <c r="R36" s="202"/>
      <c r="S36" s="202"/>
      <c r="T36" s="202"/>
      <c r="U36" s="202"/>
    </row>
    <row r="37" spans="1:21" ht="13.5" thickBot="1" x14ac:dyDescent="0.25">
      <c r="A37" s="35"/>
      <c r="C37" s="203"/>
      <c r="D37" s="203"/>
      <c r="E37" s="203"/>
      <c r="F37" s="203"/>
      <c r="G37" s="203"/>
      <c r="H37" s="203"/>
      <c r="I37" s="203"/>
      <c r="J37" s="203"/>
      <c r="K37" s="203"/>
      <c r="L37" s="203"/>
      <c r="M37" s="203"/>
      <c r="N37" s="203"/>
      <c r="O37" s="203"/>
      <c r="P37" s="203"/>
      <c r="Q37" s="203"/>
      <c r="R37" s="203"/>
      <c r="S37" s="203"/>
      <c r="T37" s="203"/>
      <c r="U37" s="203"/>
    </row>
    <row r="38" spans="1:21" ht="13.5" thickTop="1" x14ac:dyDescent="0.2">
      <c r="A38" s="45"/>
      <c r="B38" s="37"/>
      <c r="C38" s="37"/>
      <c r="D38" s="37"/>
      <c r="E38" s="37"/>
      <c r="F38" s="37"/>
      <c r="G38" s="37"/>
      <c r="H38" s="37"/>
      <c r="I38" s="37"/>
      <c r="J38" s="37"/>
    </row>
    <row r="39" spans="1:21" x14ac:dyDescent="0.2">
      <c r="A39" s="8" t="s">
        <v>99</v>
      </c>
      <c r="B39" s="8" t="s">
        <v>100</v>
      </c>
      <c r="C39" s="37">
        <f t="shared" ref="C39:U40" si="2">C10/C$35*100</f>
        <v>2.1133320298534772</v>
      </c>
      <c r="D39" s="37">
        <f t="shared" si="2"/>
        <v>1.1730224449736073</v>
      </c>
      <c r="E39" s="37">
        <f t="shared" si="2"/>
        <v>1.1506994595640518</v>
      </c>
      <c r="F39" s="37">
        <f t="shared" si="2"/>
        <v>1.2030816573694794</v>
      </c>
      <c r="G39" s="37">
        <f t="shared" si="2"/>
        <v>0.71592516553000485</v>
      </c>
      <c r="H39" s="37">
        <f t="shared" si="2"/>
        <v>0.49447827204788553</v>
      </c>
      <c r="I39" s="37">
        <f t="shared" si="2"/>
        <v>0.5102646650264917</v>
      </c>
      <c r="J39" s="37">
        <f t="shared" si="2"/>
        <v>0.49916141466565767</v>
      </c>
      <c r="K39" s="37">
        <f t="shared" si="2"/>
        <v>0.37935873882860044</v>
      </c>
      <c r="L39" s="37">
        <f t="shared" ref="L39:P64" si="3">L10/L$35*100</f>
        <v>1.6297004782476225</v>
      </c>
      <c r="M39" s="37">
        <f t="shared" si="3"/>
        <v>0.41137037729815668</v>
      </c>
      <c r="N39" s="37">
        <f t="shared" si="3"/>
        <v>0.40512877013536336</v>
      </c>
      <c r="O39" s="37">
        <f t="shared" si="3"/>
        <v>0.73288555428097224</v>
      </c>
      <c r="P39" s="37">
        <f t="shared" si="3"/>
        <v>0.42943335418282419</v>
      </c>
      <c r="Q39" s="37">
        <f>Q10/Q$35*100</f>
        <v>0.38821429797268375</v>
      </c>
      <c r="R39" s="37">
        <f>R10/R$35*100</f>
        <v>0.38692143704429671</v>
      </c>
      <c r="S39" s="37">
        <f t="shared" ref="S39:T39" si="4">S10/S$35*100</f>
        <v>0.32020557996283405</v>
      </c>
      <c r="T39" s="37">
        <f t="shared" si="4"/>
        <v>0.30759442085045829</v>
      </c>
      <c r="U39" s="37">
        <f>U10/U$35*100</f>
        <v>0.51932760638231656</v>
      </c>
    </row>
    <row r="40" spans="1:21" x14ac:dyDescent="0.2">
      <c r="A40" s="3" t="s">
        <v>101</v>
      </c>
      <c r="B40" s="3" t="s">
        <v>102</v>
      </c>
      <c r="C40" s="37">
        <f t="shared" si="2"/>
        <v>20.061219711794358</v>
      </c>
      <c r="D40" s="37">
        <f t="shared" si="2"/>
        <v>19.155648637307479</v>
      </c>
      <c r="E40" s="37">
        <f t="shared" si="2"/>
        <v>19.722753400669596</v>
      </c>
      <c r="F40" s="37">
        <f t="shared" si="2"/>
        <v>18.493555211163741</v>
      </c>
      <c r="G40" s="37">
        <f t="shared" si="2"/>
        <v>17.504906815454916</v>
      </c>
      <c r="H40" s="37">
        <f t="shared" si="2"/>
        <v>17.005261825055587</v>
      </c>
      <c r="I40" s="37">
        <f t="shared" si="2"/>
        <v>19.039459165306425</v>
      </c>
      <c r="J40" s="37">
        <f t="shared" si="2"/>
        <v>22.588827285731018</v>
      </c>
      <c r="K40" s="37">
        <f t="shared" si="2"/>
        <v>41.0714686951451</v>
      </c>
      <c r="L40" s="37">
        <f t="shared" si="3"/>
        <v>23.429388429362856</v>
      </c>
      <c r="M40" s="37">
        <f t="shared" si="3"/>
        <v>23.044540854088407</v>
      </c>
      <c r="N40" s="37">
        <f t="shared" si="3"/>
        <v>25.222102538039664</v>
      </c>
      <c r="O40" s="37">
        <f t="shared" si="3"/>
        <v>29.977699103968884</v>
      </c>
      <c r="P40" s="37">
        <f t="shared" ref="P40:R64" si="5">P11/P$35*100</f>
        <v>25.615551162588545</v>
      </c>
      <c r="Q40" s="37">
        <f t="shared" si="5"/>
        <v>26.076989070777291</v>
      </c>
      <c r="R40" s="37">
        <f t="shared" si="5"/>
        <v>28.449850826909955</v>
      </c>
      <c r="S40" s="37">
        <f t="shared" ref="S40:T40" si="6">S11/S$35*100</f>
        <v>32.415815718802257</v>
      </c>
      <c r="T40" s="37">
        <f t="shared" si="6"/>
        <v>33.226467689918387</v>
      </c>
      <c r="U40" s="37">
        <f t="shared" si="2"/>
        <v>27.640098149138055</v>
      </c>
    </row>
    <row r="41" spans="1:21" x14ac:dyDescent="0.2">
      <c r="A41" s="3" t="s">
        <v>103</v>
      </c>
      <c r="B41" s="3" t="s">
        <v>104</v>
      </c>
      <c r="C41" s="37">
        <f t="shared" ref="C41:U41" si="7">C12/C$35*100</f>
        <v>22.573799953159394</v>
      </c>
      <c r="D41" s="37">
        <f t="shared" si="7"/>
        <v>18.073748125584483</v>
      </c>
      <c r="E41" s="37">
        <f t="shared" si="7"/>
        <v>18.146677280069834</v>
      </c>
      <c r="F41" s="37">
        <f t="shared" si="7"/>
        <v>18.570174667066638</v>
      </c>
      <c r="G41" s="37">
        <f t="shared" si="7"/>
        <v>16.886796400013544</v>
      </c>
      <c r="H41" s="37">
        <f t="shared" si="7"/>
        <v>15.820825550909525</v>
      </c>
      <c r="I41" s="37">
        <f t="shared" si="7"/>
        <v>16.292440790316256</v>
      </c>
      <c r="J41" s="37">
        <f t="shared" si="7"/>
        <v>12.545935014964837</v>
      </c>
      <c r="K41" s="37">
        <f t="shared" si="7"/>
        <v>9.2245093361991515</v>
      </c>
      <c r="L41" s="37">
        <f t="shared" si="3"/>
        <v>11.726367620004895</v>
      </c>
      <c r="M41" s="37">
        <f t="shared" si="3"/>
        <v>10.77883171087098</v>
      </c>
      <c r="N41" s="37">
        <f t="shared" si="3"/>
        <v>9.824355819067554</v>
      </c>
      <c r="O41" s="37">
        <f t="shared" si="3"/>
        <v>10.013317721414982</v>
      </c>
      <c r="P41" s="37">
        <f t="shared" si="5"/>
        <v>9.1515932270257565</v>
      </c>
      <c r="Q41" s="37">
        <f t="shared" si="5"/>
        <v>8.6483379085400927</v>
      </c>
      <c r="R41" s="37">
        <f t="shared" si="5"/>
        <v>8.9246526309248981</v>
      </c>
      <c r="S41" s="37">
        <f t="shared" ref="S41:T41" si="8">S12/S$35*100</f>
        <v>8.3432805665011909</v>
      </c>
      <c r="T41" s="37">
        <f t="shared" si="8"/>
        <v>8.5825160835284944</v>
      </c>
      <c r="U41" s="37">
        <f t="shared" si="7"/>
        <v>10.201512617146117</v>
      </c>
    </row>
    <row r="42" spans="1:21" x14ac:dyDescent="0.2">
      <c r="A42" s="3" t="s">
        <v>105</v>
      </c>
      <c r="B42" s="3" t="s">
        <v>106</v>
      </c>
      <c r="C42" s="37">
        <f t="shared" ref="C42:U42" si="9">C13/C$35*100</f>
        <v>2.4204275972192111</v>
      </c>
      <c r="D42" s="37">
        <f t="shared" si="9"/>
        <v>0.45987476857042842</v>
      </c>
      <c r="E42" s="37">
        <f t="shared" si="9"/>
        <v>0.55382251336550725</v>
      </c>
      <c r="F42" s="37">
        <f t="shared" si="9"/>
        <v>0.56951863299401129</v>
      </c>
      <c r="G42" s="37">
        <f t="shared" si="9"/>
        <v>0.5948460492073292</v>
      </c>
      <c r="H42" s="37">
        <f t="shared" si="9"/>
        <v>0.51363264106024531</v>
      </c>
      <c r="I42" s="37">
        <f t="shared" si="9"/>
        <v>0.49167058308508615</v>
      </c>
      <c r="J42" s="37">
        <f t="shared" si="9"/>
        <v>1.1520758039568086</v>
      </c>
      <c r="K42" s="37">
        <f t="shared" si="9"/>
        <v>0.94510279829513411</v>
      </c>
      <c r="L42" s="37">
        <f t="shared" si="3"/>
        <v>1.1196888980597979</v>
      </c>
      <c r="M42" s="37">
        <f t="shared" si="3"/>
        <v>0.87958199843678853</v>
      </c>
      <c r="N42" s="37">
        <f t="shared" si="3"/>
        <v>0.78759571096173109</v>
      </c>
      <c r="O42" s="37">
        <f t="shared" si="3"/>
        <v>1.0936066553139878</v>
      </c>
      <c r="P42" s="37">
        <f t="shared" si="5"/>
        <v>0.61830959249917949</v>
      </c>
      <c r="Q42" s="37">
        <f t="shared" si="5"/>
        <v>0.44411207337671416</v>
      </c>
      <c r="R42" s="37">
        <f t="shared" si="5"/>
        <v>0.43293952324181373</v>
      </c>
      <c r="S42" s="37">
        <f t="shared" ref="S42:T42" si="10">S13/S$35*100</f>
        <v>0.62264432669140579</v>
      </c>
      <c r="T42" s="37">
        <f t="shared" si="10"/>
        <v>0.57092696339483184</v>
      </c>
      <c r="U42" s="37">
        <f t="shared" si="9"/>
        <v>0.70952836195956248</v>
      </c>
    </row>
    <row r="43" spans="1:21" x14ac:dyDescent="0.2">
      <c r="A43" s="3" t="s">
        <v>107</v>
      </c>
      <c r="B43" s="3" t="s">
        <v>108</v>
      </c>
      <c r="C43" s="37">
        <f t="shared" ref="C43:U43" si="11">C14/C$35*100</f>
        <v>3.8535522386763326</v>
      </c>
      <c r="D43" s="37">
        <f t="shared" si="11"/>
        <v>3.3744541898447729</v>
      </c>
      <c r="E43" s="37">
        <f t="shared" si="11"/>
        <v>3.84764895008778</v>
      </c>
      <c r="F43" s="37">
        <f t="shared" si="11"/>
        <v>3.8465803094007067</v>
      </c>
      <c r="G43" s="37">
        <f t="shared" si="11"/>
        <v>4.7344976387985849</v>
      </c>
      <c r="H43" s="37">
        <f t="shared" si="11"/>
        <v>5.0815137673828739</v>
      </c>
      <c r="I43" s="37">
        <f t="shared" si="11"/>
        <v>6.0442753766243236</v>
      </c>
      <c r="J43" s="37">
        <f t="shared" si="11"/>
        <v>2.564443991128686</v>
      </c>
      <c r="K43" s="37">
        <f t="shared" si="11"/>
        <v>1.9661438877976449</v>
      </c>
      <c r="L43" s="37">
        <f t="shared" si="3"/>
        <v>2.1750909300308297</v>
      </c>
      <c r="M43" s="37">
        <f t="shared" si="3"/>
        <v>2.2183003104293793</v>
      </c>
      <c r="N43" s="37">
        <f t="shared" si="3"/>
        <v>2.003478212437888</v>
      </c>
      <c r="O43" s="37">
        <f t="shared" si="3"/>
        <v>2.8960948914771865</v>
      </c>
      <c r="P43" s="37">
        <f t="shared" si="5"/>
        <v>1.8194933368291699</v>
      </c>
      <c r="Q43" s="37">
        <f t="shared" si="5"/>
        <v>1.6693785700432389</v>
      </c>
      <c r="R43" s="37">
        <f t="shared" si="5"/>
        <v>1.8467901340652453</v>
      </c>
      <c r="S43" s="37">
        <f t="shared" ref="S43:T43" si="12">S14/S$35*100</f>
        <v>4.0893000690924115</v>
      </c>
      <c r="T43" s="37">
        <f t="shared" si="12"/>
        <v>4.2434007207336188</v>
      </c>
      <c r="U43" s="37">
        <f t="shared" si="11"/>
        <v>2.8785289914560517</v>
      </c>
    </row>
    <row r="44" spans="1:21" x14ac:dyDescent="0.2">
      <c r="A44" s="3" t="s">
        <v>109</v>
      </c>
      <c r="B44" s="3" t="s">
        <v>110</v>
      </c>
      <c r="C44" s="37">
        <f t="shared" ref="C44:U44" si="13">C15/C$35*100</f>
        <v>3.6478117556157845</v>
      </c>
      <c r="D44" s="37">
        <f t="shared" si="13"/>
        <v>3.3156587683756178</v>
      </c>
      <c r="E44" s="37">
        <f t="shared" si="13"/>
        <v>3.7898452787123302</v>
      </c>
      <c r="F44" s="37">
        <f t="shared" si="13"/>
        <v>3.8356930603481736</v>
      </c>
      <c r="G44" s="37">
        <f t="shared" si="13"/>
        <v>4.8419954021789797</v>
      </c>
      <c r="H44" s="37">
        <f t="shared" si="13"/>
        <v>5.2709739603542687</v>
      </c>
      <c r="I44" s="37">
        <f t="shared" si="13"/>
        <v>6.0703604274070777</v>
      </c>
      <c r="J44" s="37">
        <f t="shared" si="13"/>
        <v>4.2464004463785558</v>
      </c>
      <c r="K44" s="37">
        <f t="shared" si="13"/>
        <v>3.1501353057386634</v>
      </c>
      <c r="L44" s="37">
        <f t="shared" si="3"/>
        <v>3.7862064333925853</v>
      </c>
      <c r="M44" s="37">
        <f t="shared" si="3"/>
        <v>3.6582505128399223</v>
      </c>
      <c r="N44" s="37">
        <f t="shared" si="3"/>
        <v>3.3126903750959378</v>
      </c>
      <c r="O44" s="37">
        <f t="shared" si="3"/>
        <v>2.4200239601867288</v>
      </c>
      <c r="P44" s="37">
        <f t="shared" si="5"/>
        <v>3.1489381062125501</v>
      </c>
      <c r="Q44" s="37">
        <f t="shared" si="5"/>
        <v>3.25846137403233</v>
      </c>
      <c r="R44" s="37">
        <f t="shared" si="5"/>
        <v>2.9217516209419525</v>
      </c>
      <c r="S44" s="37">
        <f t="shared" ref="S44:T44" si="14">S15/S$35*100</f>
        <v>2.5190949482003435</v>
      </c>
      <c r="T44" s="37">
        <f t="shared" si="14"/>
        <v>2.4652349714757702</v>
      </c>
      <c r="U44" s="37">
        <f t="shared" si="13"/>
        <v>3.2557211911932469</v>
      </c>
    </row>
    <row r="45" spans="1:21" x14ac:dyDescent="0.2">
      <c r="A45" s="3" t="s">
        <v>111</v>
      </c>
      <c r="B45" s="3" t="s">
        <v>112</v>
      </c>
      <c r="C45" s="37">
        <f t="shared" ref="C45:U45" si="15">C16/C$35*100</f>
        <v>1.485125456143882</v>
      </c>
      <c r="D45" s="37">
        <f t="shared" si="15"/>
        <v>0.99854313284797536</v>
      </c>
      <c r="E45" s="37">
        <f t="shared" si="15"/>
        <v>1.449937185873684</v>
      </c>
      <c r="F45" s="37">
        <f t="shared" si="15"/>
        <v>0.95945138540196162</v>
      </c>
      <c r="G45" s="37">
        <f t="shared" si="15"/>
        <v>0.54856377631583242</v>
      </c>
      <c r="H45" s="37">
        <f t="shared" si="15"/>
        <v>0.48297103759630455</v>
      </c>
      <c r="I45" s="37">
        <f t="shared" si="15"/>
        <v>0.60872288516806428</v>
      </c>
      <c r="J45" s="37">
        <f t="shared" si="15"/>
        <v>0.50896382469570101</v>
      </c>
      <c r="K45" s="37">
        <f t="shared" si="15"/>
        <v>0.36232863125612835</v>
      </c>
      <c r="L45" s="37">
        <f t="shared" si="3"/>
        <v>0.33511932933269606</v>
      </c>
      <c r="M45" s="37">
        <f t="shared" si="3"/>
        <v>0.40497319770583762</v>
      </c>
      <c r="N45" s="37">
        <f t="shared" si="3"/>
        <v>0.31759194009742797</v>
      </c>
      <c r="O45" s="37">
        <f t="shared" si="3"/>
        <v>0.682092799915475</v>
      </c>
      <c r="P45" s="37">
        <f t="shared" si="5"/>
        <v>0.42857611201564183</v>
      </c>
      <c r="Q45" s="37">
        <f t="shared" si="5"/>
        <v>0.42008573824951845</v>
      </c>
      <c r="R45" s="37">
        <f t="shared" si="5"/>
        <v>0.49568794760174462</v>
      </c>
      <c r="S45" s="37">
        <f t="shared" ref="S45:T45" si="16">S16/S$35*100</f>
        <v>0.3881698937080228</v>
      </c>
      <c r="T45" s="37">
        <f t="shared" si="16"/>
        <v>0.43335440207914855</v>
      </c>
      <c r="U45" s="37">
        <f t="shared" si="15"/>
        <v>0.45177195389929692</v>
      </c>
    </row>
    <row r="46" spans="1:21" x14ac:dyDescent="0.2">
      <c r="A46" s="3" t="s">
        <v>113</v>
      </c>
      <c r="B46" s="3" t="s">
        <v>114</v>
      </c>
      <c r="C46" s="37">
        <f t="shared" ref="C46:U46" si="17">C17/C$35*100</f>
        <v>2.9062144500614675</v>
      </c>
      <c r="D46" s="37">
        <f t="shared" si="17"/>
        <v>1.9488407107405754</v>
      </c>
      <c r="E46" s="37">
        <f t="shared" si="17"/>
        <v>1.5521886214837743</v>
      </c>
      <c r="F46" s="37">
        <f t="shared" si="17"/>
        <v>1.4698295945623878</v>
      </c>
      <c r="G46" s="37">
        <f t="shared" si="17"/>
        <v>1.110268209840668</v>
      </c>
      <c r="H46" s="37">
        <f t="shared" si="17"/>
        <v>1.2674539623018384</v>
      </c>
      <c r="I46" s="37">
        <f t="shared" si="17"/>
        <v>0.99153680033149372</v>
      </c>
      <c r="J46" s="37">
        <f t="shared" si="17"/>
        <v>0.6618209942761879</v>
      </c>
      <c r="K46" s="37">
        <f t="shared" si="17"/>
        <v>0.48153330813560891</v>
      </c>
      <c r="L46" s="37">
        <f t="shared" si="3"/>
        <v>0.60253508142641676</v>
      </c>
      <c r="M46" s="37">
        <f t="shared" si="3"/>
        <v>0.6617772843903007</v>
      </c>
      <c r="N46" s="37">
        <f t="shared" si="3"/>
        <v>0.70112324778276425</v>
      </c>
      <c r="O46" s="37">
        <f t="shared" si="3"/>
        <v>1.1041272607026393</v>
      </c>
      <c r="P46" s="37">
        <f t="shared" si="5"/>
        <v>0.69421168097534058</v>
      </c>
      <c r="Q46" s="37">
        <f t="shared" si="5"/>
        <v>1.0690980566375288</v>
      </c>
      <c r="R46" s="37">
        <f t="shared" si="5"/>
        <v>1.092278326567806</v>
      </c>
      <c r="S46" s="37">
        <f t="shared" ref="S46:T46" si="18">S17/S$35*100</f>
        <v>1.2564008343226296</v>
      </c>
      <c r="T46" s="37">
        <f t="shared" si="18"/>
        <v>0.74176131167154946</v>
      </c>
      <c r="U46" s="37">
        <f t="shared" si="17"/>
        <v>0.92433419281684714</v>
      </c>
    </row>
    <row r="47" spans="1:21" x14ac:dyDescent="0.2">
      <c r="A47" s="3" t="s">
        <v>115</v>
      </c>
      <c r="B47" s="3" t="s">
        <v>116</v>
      </c>
      <c r="C47" s="37">
        <f t="shared" ref="C47:U47" si="19">C18/C$35*100</f>
        <v>1.8170014157143322</v>
      </c>
      <c r="D47" s="37">
        <f t="shared" si="19"/>
        <v>1.9699497942158255</v>
      </c>
      <c r="E47" s="37">
        <f t="shared" si="19"/>
        <v>1.8197841217244073</v>
      </c>
      <c r="F47" s="37">
        <f t="shared" si="19"/>
        <v>1.5620800962062311</v>
      </c>
      <c r="G47" s="37">
        <f t="shared" si="19"/>
        <v>1.4918429551039392</v>
      </c>
      <c r="H47" s="37">
        <f t="shared" si="19"/>
        <v>1.4438409755150539</v>
      </c>
      <c r="I47" s="37">
        <f t="shared" si="19"/>
        <v>1.7432787637273988</v>
      </c>
      <c r="J47" s="37">
        <f t="shared" si="19"/>
        <v>1.8862465394057404</v>
      </c>
      <c r="K47" s="37">
        <f t="shared" si="19"/>
        <v>1.4082692270021522</v>
      </c>
      <c r="L47" s="37">
        <f t="shared" si="3"/>
        <v>1.6920749318502324</v>
      </c>
      <c r="M47" s="37">
        <f t="shared" si="3"/>
        <v>1.7210704067651295</v>
      </c>
      <c r="N47" s="37">
        <f t="shared" si="3"/>
        <v>1.7486467723456727</v>
      </c>
      <c r="O47" s="37">
        <f t="shared" si="3"/>
        <v>2.79557638074923</v>
      </c>
      <c r="P47" s="37">
        <f t="shared" si="5"/>
        <v>1.7567504388309192</v>
      </c>
      <c r="Q47" s="37">
        <f t="shared" si="5"/>
        <v>1.5688639802789024</v>
      </c>
      <c r="R47" s="37">
        <f t="shared" si="5"/>
        <v>1.6177521598906934</v>
      </c>
      <c r="S47" s="37">
        <f t="shared" ref="S47:T47" si="20">S18/S$35*100</f>
        <v>1.5488084163432136</v>
      </c>
      <c r="T47" s="37">
        <f t="shared" si="20"/>
        <v>1.524405342169981</v>
      </c>
      <c r="U47" s="37">
        <f t="shared" si="19"/>
        <v>1.699554732127631</v>
      </c>
    </row>
    <row r="48" spans="1:21" x14ac:dyDescent="0.2">
      <c r="A48" s="3" t="s">
        <v>117</v>
      </c>
      <c r="B48" s="3" t="s">
        <v>118</v>
      </c>
      <c r="C48" s="37">
        <f t="shared" ref="C48:U48" si="21">C19/C$35*100</f>
        <v>0.11398733012985482</v>
      </c>
      <c r="D48" s="37">
        <f t="shared" si="21"/>
        <v>1.0055553348527525E-2</v>
      </c>
      <c r="E48" s="37">
        <f t="shared" si="21"/>
        <v>3.1409977225433497E-2</v>
      </c>
      <c r="F48" s="37">
        <f t="shared" si="21"/>
        <v>3.2851883635436958E-2</v>
      </c>
      <c r="G48" s="37">
        <f t="shared" si="21"/>
        <v>1.7627261651314733E-2</v>
      </c>
      <c r="H48" s="37">
        <f t="shared" si="21"/>
        <v>1.856220278357669E-2</v>
      </c>
      <c r="I48" s="37">
        <f t="shared" si="21"/>
        <v>2.6811393381279077E-2</v>
      </c>
      <c r="J48" s="37">
        <f t="shared" si="21"/>
        <v>2.9365289883232566E-2</v>
      </c>
      <c r="K48" s="37">
        <f t="shared" si="21"/>
        <v>3.5193112812583284E-2</v>
      </c>
      <c r="L48" s="37">
        <f t="shared" si="3"/>
        <v>4.2307764083604107E-2</v>
      </c>
      <c r="M48" s="37">
        <f t="shared" si="3"/>
        <v>4.7538328424753772E-2</v>
      </c>
      <c r="N48" s="37">
        <f t="shared" si="3"/>
        <v>5.7315709377088103E-2</v>
      </c>
      <c r="O48" s="37">
        <f t="shared" si="3"/>
        <v>9.6437914025461202E-2</v>
      </c>
      <c r="P48" s="37">
        <f t="shared" si="5"/>
        <v>6.0595560635759105E-2</v>
      </c>
      <c r="Q48" s="37">
        <f t="shared" si="5"/>
        <v>5.7433913300090879E-2</v>
      </c>
      <c r="R48" s="37">
        <f t="shared" si="5"/>
        <v>6.8541734116080583E-2</v>
      </c>
      <c r="S48" s="37">
        <f t="shared" ref="S48:T48" si="22">S19/S$35*100</f>
        <v>6.5564248355587801E-2</v>
      </c>
      <c r="T48" s="37">
        <f t="shared" si="22"/>
        <v>7.1345416667286096E-2</v>
      </c>
      <c r="U48" s="37">
        <f t="shared" si="21"/>
        <v>5.68584669433531E-2</v>
      </c>
    </row>
    <row r="49" spans="1:21" x14ac:dyDescent="0.2">
      <c r="A49" s="3" t="s">
        <v>119</v>
      </c>
      <c r="B49" s="3" t="s">
        <v>120</v>
      </c>
      <c r="C49" s="37">
        <f t="shared" ref="C49:U49" si="23">C20/C$35*100</f>
        <v>3.6016662933569927</v>
      </c>
      <c r="D49" s="37">
        <f t="shared" si="23"/>
        <v>1.9256511477789962</v>
      </c>
      <c r="E49" s="37">
        <f t="shared" si="23"/>
        <v>1.6423583045564529</v>
      </c>
      <c r="F49" s="37">
        <f t="shared" si="23"/>
        <v>1.418647192460692</v>
      </c>
      <c r="G49" s="37">
        <f t="shared" si="23"/>
        <v>1.0949484611919647</v>
      </c>
      <c r="H49" s="37">
        <f t="shared" si="23"/>
        <v>1.4055339461093856</v>
      </c>
      <c r="I49" s="37">
        <f t="shared" si="23"/>
        <v>1.1803478645105741</v>
      </c>
      <c r="J49" s="37">
        <f t="shared" si="23"/>
        <v>1.2831223685973618</v>
      </c>
      <c r="K49" s="37">
        <f t="shared" si="23"/>
        <v>1.0157489148973602</v>
      </c>
      <c r="L49" s="37">
        <f t="shared" si="3"/>
        <v>1.2124925461739477</v>
      </c>
      <c r="M49" s="37">
        <f t="shared" si="3"/>
        <v>1.320968858299653</v>
      </c>
      <c r="N49" s="37">
        <f t="shared" si="3"/>
        <v>1.4206832244874508</v>
      </c>
      <c r="O49" s="37">
        <f t="shared" si="3"/>
        <v>2.3005731787462973</v>
      </c>
      <c r="P49" s="37">
        <f t="shared" si="5"/>
        <v>1.4774167580273876</v>
      </c>
      <c r="Q49" s="37">
        <f t="shared" si="5"/>
        <v>1.4525770466680088</v>
      </c>
      <c r="R49" s="37">
        <f t="shared" si="5"/>
        <v>1.6673610402297743</v>
      </c>
      <c r="S49" s="37">
        <f t="shared" ref="S49:T49" si="24">S20/S$35*100</f>
        <v>1.5097726373506628</v>
      </c>
      <c r="T49" s="37">
        <f t="shared" si="24"/>
        <v>1.6367779174301977</v>
      </c>
      <c r="U49" s="37">
        <f t="shared" si="23"/>
        <v>1.4957807229139091</v>
      </c>
    </row>
    <row r="50" spans="1:21" x14ac:dyDescent="0.2">
      <c r="A50" s="3" t="s">
        <v>121</v>
      </c>
      <c r="B50" s="3" t="s">
        <v>122</v>
      </c>
      <c r="C50" s="37">
        <f t="shared" ref="C50:U50" si="25">C21/C$35*100</f>
        <v>0.21752414807466258</v>
      </c>
      <c r="D50" s="37">
        <f t="shared" si="25"/>
        <v>0.21530508417327757</v>
      </c>
      <c r="E50" s="37">
        <f t="shared" si="25"/>
        <v>0.22780376441988245</v>
      </c>
      <c r="F50" s="37">
        <f t="shared" si="25"/>
        <v>0.15420739740465264</v>
      </c>
      <c r="G50" s="37">
        <f t="shared" si="25"/>
        <v>0.16532700114183141</v>
      </c>
      <c r="H50" s="37">
        <f t="shared" si="25"/>
        <v>0.33381350243460084</v>
      </c>
      <c r="I50" s="37">
        <f t="shared" si="25"/>
        <v>0.21935287622915717</v>
      </c>
      <c r="J50" s="37">
        <f t="shared" si="25"/>
        <v>0.29086909019495827</v>
      </c>
      <c r="K50" s="37">
        <f t="shared" si="25"/>
        <v>0.31852782597702761</v>
      </c>
      <c r="L50" s="37">
        <f t="shared" si="3"/>
        <v>0.44456859931274384</v>
      </c>
      <c r="M50" s="37">
        <f t="shared" si="3"/>
        <v>0.4951864689997163</v>
      </c>
      <c r="N50" s="37">
        <f t="shared" si="3"/>
        <v>0.55548032369533318</v>
      </c>
      <c r="O50" s="37">
        <f t="shared" si="3"/>
        <v>0.95561204665475208</v>
      </c>
      <c r="P50" s="37">
        <f t="shared" si="5"/>
        <v>0.60086463989531724</v>
      </c>
      <c r="Q50" s="37">
        <f t="shared" si="5"/>
        <v>0.64649328668360007</v>
      </c>
      <c r="R50" s="37">
        <f t="shared" si="5"/>
        <v>0.73677585044384664</v>
      </c>
      <c r="S50" s="37">
        <f t="shared" ref="S50:T50" si="26">S21/S$35*100</f>
        <v>0.73649516417479521</v>
      </c>
      <c r="T50" s="37">
        <f t="shared" si="26"/>
        <v>0.82204387888169872</v>
      </c>
      <c r="U50" s="37">
        <f t="shared" si="25"/>
        <v>0.60509935674397053</v>
      </c>
    </row>
    <row r="51" spans="1:21" x14ac:dyDescent="0.2">
      <c r="A51" s="3" t="s">
        <v>123</v>
      </c>
      <c r="B51" s="3" t="s">
        <v>124</v>
      </c>
      <c r="C51" s="37">
        <f t="shared" ref="C51:U51" si="27">C22/C$35*100</f>
        <v>9.5623633750726383E-2</v>
      </c>
      <c r="D51" s="37">
        <f t="shared" si="27"/>
        <v>0.27219053358246859</v>
      </c>
      <c r="E51" s="37">
        <f t="shared" si="27"/>
        <v>0.28075103066453044</v>
      </c>
      <c r="F51" s="37">
        <f t="shared" si="27"/>
        <v>0.2478000485208656</v>
      </c>
      <c r="G51" s="37">
        <f t="shared" si="27"/>
        <v>0.24115125333606602</v>
      </c>
      <c r="H51" s="37">
        <f t="shared" si="27"/>
        <v>0.43734635170631114</v>
      </c>
      <c r="I51" s="37">
        <f t="shared" si="27"/>
        <v>0.26228937358296178</v>
      </c>
      <c r="J51" s="37">
        <f t="shared" si="27"/>
        <v>0.29752874107837401</v>
      </c>
      <c r="K51" s="37">
        <f t="shared" si="27"/>
        <v>0.25185121341106886</v>
      </c>
      <c r="L51" s="37">
        <f t="shared" si="3"/>
        <v>0.33559471987486811</v>
      </c>
      <c r="M51" s="37">
        <f t="shared" si="3"/>
        <v>0.4037043375243855</v>
      </c>
      <c r="N51" s="37">
        <f t="shared" si="3"/>
        <v>0.41354329222412994</v>
      </c>
      <c r="O51" s="37">
        <f t="shared" si="3"/>
        <v>0.64954478571917473</v>
      </c>
      <c r="P51" s="37">
        <f t="shared" si="5"/>
        <v>0.4082719965433127</v>
      </c>
      <c r="Q51" s="37">
        <f t="shared" si="5"/>
        <v>0.38464052063970811</v>
      </c>
      <c r="R51" s="37">
        <f t="shared" si="5"/>
        <v>0.39999619091381827</v>
      </c>
      <c r="S51" s="37">
        <f t="shared" ref="S51:T51" si="28">S22/S$35*100</f>
        <v>0.36110189471453319</v>
      </c>
      <c r="T51" s="37">
        <f t="shared" si="28"/>
        <v>0.39808106870419097</v>
      </c>
      <c r="U51" s="37">
        <f t="shared" si="27"/>
        <v>0.38682418733059148</v>
      </c>
    </row>
    <row r="52" spans="1:21" x14ac:dyDescent="0.2">
      <c r="A52" s="3" t="s">
        <v>125</v>
      </c>
      <c r="B52" s="3" t="s">
        <v>126</v>
      </c>
      <c r="C52" s="37">
        <f t="shared" ref="C52:U52" si="29">C23/C$35*100</f>
        <v>1.2809385553791324</v>
      </c>
      <c r="D52" s="37">
        <f t="shared" si="29"/>
        <v>1.2008245156689541</v>
      </c>
      <c r="E52" s="37">
        <f t="shared" si="29"/>
        <v>1.1145052229805348</v>
      </c>
      <c r="F52" s="37">
        <f t="shared" si="29"/>
        <v>0.97973557142107015</v>
      </c>
      <c r="G52" s="37">
        <f t="shared" si="29"/>
        <v>0.66485394998139935</v>
      </c>
      <c r="H52" s="37">
        <f t="shared" si="29"/>
        <v>0.84575245067140326</v>
      </c>
      <c r="I52" s="37">
        <f t="shared" si="29"/>
        <v>0.34600217069156336</v>
      </c>
      <c r="J52" s="37">
        <f t="shared" si="29"/>
        <v>0.22037090162406897</v>
      </c>
      <c r="K52" s="37">
        <f t="shared" si="29"/>
        <v>0.14145217533685192</v>
      </c>
      <c r="L52" s="37">
        <f t="shared" si="3"/>
        <v>0.10542950078074316</v>
      </c>
      <c r="M52" s="37">
        <f t="shared" si="3"/>
        <v>7.781545684062828E-2</v>
      </c>
      <c r="N52" s="37">
        <f t="shared" si="3"/>
        <v>5.78665519665056E-2</v>
      </c>
      <c r="O52" s="37">
        <f t="shared" si="3"/>
        <v>6.445783348007425E-2</v>
      </c>
      <c r="P52" s="37">
        <f t="shared" si="5"/>
        <v>4.4853320471320533E-2</v>
      </c>
      <c r="Q52" s="37">
        <f t="shared" si="5"/>
        <v>3.5936358262019644E-2</v>
      </c>
      <c r="R52" s="37">
        <f t="shared" si="5"/>
        <v>2.9456002640028903E-2</v>
      </c>
      <c r="S52" s="37">
        <f t="shared" ref="S52:T52" si="30">S23/S$35*100</f>
        <v>2.8331360522128899E-2</v>
      </c>
      <c r="T52" s="37">
        <f t="shared" si="30"/>
        <v>4.2464822553730304E-2</v>
      </c>
      <c r="U52" s="37">
        <f t="shared" si="29"/>
        <v>0.12338371414233233</v>
      </c>
    </row>
    <row r="53" spans="1:21" x14ac:dyDescent="0.2">
      <c r="A53" s="3" t="s">
        <v>127</v>
      </c>
      <c r="B53" s="3" t="s">
        <v>128</v>
      </c>
      <c r="C53" s="37">
        <f t="shared" ref="C53:U53" si="31">C24/C$35*100</f>
        <v>2.1669688472234294</v>
      </c>
      <c r="D53" s="37">
        <f t="shared" si="31"/>
        <v>5.7546651518233078</v>
      </c>
      <c r="E53" s="37">
        <f t="shared" si="31"/>
        <v>4.4406237126426564</v>
      </c>
      <c r="F53" s="37">
        <f t="shared" si="31"/>
        <v>5.002014294254554</v>
      </c>
      <c r="G53" s="37">
        <f t="shared" si="31"/>
        <v>5.4054189115832747</v>
      </c>
      <c r="H53" s="37">
        <f t="shared" si="31"/>
        <v>9.814675053909971</v>
      </c>
      <c r="I53" s="37">
        <f t="shared" si="31"/>
        <v>6.1258353806428607</v>
      </c>
      <c r="J53" s="37">
        <f t="shared" si="31"/>
        <v>6.6712841626913235</v>
      </c>
      <c r="K53" s="37">
        <f t="shared" si="31"/>
        <v>5.677037466218902</v>
      </c>
      <c r="L53" s="37">
        <f t="shared" si="3"/>
        <v>7.6638450060251095</v>
      </c>
      <c r="M53" s="37">
        <f t="shared" si="3"/>
        <v>9.4124960835075786</v>
      </c>
      <c r="N53" s="37">
        <f t="shared" si="3"/>
        <v>9.4548560901856717</v>
      </c>
      <c r="O53" s="37">
        <f t="shared" si="3"/>
        <v>16.279765484555721</v>
      </c>
      <c r="P53" s="37">
        <f t="shared" si="5"/>
        <v>10.344625707753421</v>
      </c>
      <c r="Q53" s="37">
        <f t="shared" si="5"/>
        <v>13.562615931160604</v>
      </c>
      <c r="R53" s="37">
        <f t="shared" si="5"/>
        <v>10.719708417175516</v>
      </c>
      <c r="S53" s="37">
        <f t="shared" ref="S53:T53" si="32">S24/S$35*100</f>
        <v>11.345947430182932</v>
      </c>
      <c r="T53" s="37">
        <f t="shared" si="32"/>
        <v>10.705163457141186</v>
      </c>
      <c r="U53" s="37">
        <f t="shared" si="31"/>
        <v>10.271782783575185</v>
      </c>
    </row>
    <row r="54" spans="1:21" x14ac:dyDescent="0.2">
      <c r="A54" s="3" t="s">
        <v>129</v>
      </c>
      <c r="B54" s="3" t="s">
        <v>130</v>
      </c>
      <c r="C54" s="37">
        <f t="shared" ref="C54:U54" si="33">C25/C$35*100</f>
        <v>0.65162227752929025</v>
      </c>
      <c r="D54" s="37">
        <f t="shared" si="33"/>
        <v>1.1684018027821435</v>
      </c>
      <c r="E54" s="37">
        <f t="shared" si="33"/>
        <v>0.91309564487493289</v>
      </c>
      <c r="F54" s="37">
        <f t="shared" si="33"/>
        <v>0.86224176921800011</v>
      </c>
      <c r="G54" s="37">
        <f t="shared" si="33"/>
        <v>0.75911501456060715</v>
      </c>
      <c r="H54" s="37">
        <f t="shared" si="33"/>
        <v>1.2380684802460049</v>
      </c>
      <c r="I54" s="37">
        <f t="shared" si="33"/>
        <v>0.66081433045566473</v>
      </c>
      <c r="J54" s="37">
        <f t="shared" si="33"/>
        <v>0.27906316916286406</v>
      </c>
      <c r="K54" s="37">
        <f t="shared" si="33"/>
        <v>0.22403113665970278</v>
      </c>
      <c r="L54" s="37">
        <f t="shared" si="3"/>
        <v>1.1407533264903296</v>
      </c>
      <c r="M54" s="37">
        <f t="shared" si="3"/>
        <v>0.31936212921468438</v>
      </c>
      <c r="N54" s="37">
        <f t="shared" si="3"/>
        <v>0.28658963633234791</v>
      </c>
      <c r="O54" s="37">
        <f t="shared" si="3"/>
        <v>0.39635995067197183</v>
      </c>
      <c r="P54" s="37">
        <f t="shared" si="5"/>
        <v>0.24891375597290888</v>
      </c>
      <c r="Q54" s="37">
        <f t="shared" si="5"/>
        <v>0.28833776841088921</v>
      </c>
      <c r="R54" s="37">
        <f t="shared" si="5"/>
        <v>0.34662375180838839</v>
      </c>
      <c r="S54" s="37">
        <f t="shared" ref="S54:T54" si="34">S25/S$35*100</f>
        <v>0.29767829743401242</v>
      </c>
      <c r="T54" s="37">
        <f t="shared" si="34"/>
        <v>0.37857958446640388</v>
      </c>
      <c r="U54" s="37">
        <f t="shared" si="33"/>
        <v>0.43221027494410497</v>
      </c>
    </row>
    <row r="55" spans="1:21" x14ac:dyDescent="0.2">
      <c r="A55" s="3" t="s">
        <v>131</v>
      </c>
      <c r="B55" s="3" t="s">
        <v>132</v>
      </c>
      <c r="C55" s="37">
        <f t="shared" ref="C55:U55" si="35">C26/C$35*100</f>
        <v>10.26431259743452</v>
      </c>
      <c r="D55" s="37">
        <f t="shared" si="35"/>
        <v>26.661756103859872</v>
      </c>
      <c r="E55" s="37">
        <f t="shared" si="35"/>
        <v>28.674480253815254</v>
      </c>
      <c r="F55" s="37">
        <f t="shared" si="35"/>
        <v>31.952070430166774</v>
      </c>
      <c r="G55" s="37">
        <f t="shared" si="35"/>
        <v>35.275500781819204</v>
      </c>
      <c r="H55" s="37">
        <f t="shared" si="35"/>
        <v>30.458532941867194</v>
      </c>
      <c r="I55" s="37">
        <f t="shared" si="35"/>
        <v>30.998445527876981</v>
      </c>
      <c r="J55" s="37">
        <f t="shared" si="35"/>
        <v>34.665685863245173</v>
      </c>
      <c r="K55" s="37">
        <f t="shared" si="35"/>
        <v>25.675491078190856</v>
      </c>
      <c r="L55" s="37">
        <f t="shared" si="3"/>
        <v>32.90766140991137</v>
      </c>
      <c r="M55" s="37">
        <f t="shared" si="3"/>
        <v>33.948127287692252</v>
      </c>
      <c r="N55" s="37">
        <f t="shared" si="3"/>
        <v>32.780636751610835</v>
      </c>
      <c r="O55" s="37">
        <f t="shared" si="3"/>
        <v>10.763703949778167</v>
      </c>
      <c r="P55" s="37">
        <f t="shared" si="5"/>
        <v>31.550242805918938</v>
      </c>
      <c r="Q55" s="37">
        <f t="shared" si="5"/>
        <v>29.036141110176324</v>
      </c>
      <c r="R55" s="37">
        <f t="shared" si="5"/>
        <v>28.992168523303164</v>
      </c>
      <c r="S55" s="37">
        <f t="shared" ref="S55:T55" si="36">S26/S$35*100</f>
        <v>24.041789447842373</v>
      </c>
      <c r="T55" s="37">
        <f t="shared" si="36"/>
        <v>23.685828070418591</v>
      </c>
      <c r="U55" s="37">
        <f t="shared" si="35"/>
        <v>27.813371596603929</v>
      </c>
    </row>
    <row r="56" spans="1:21" x14ac:dyDescent="0.2">
      <c r="A56" s="3" t="s">
        <v>133</v>
      </c>
      <c r="B56" s="3" t="s">
        <v>134</v>
      </c>
      <c r="C56" s="37">
        <f t="shared" ref="C56:U56" si="37">C27/C$35*100</f>
        <v>0.28459394397322552</v>
      </c>
      <c r="D56" s="37">
        <f t="shared" si="37"/>
        <v>0.57131577345069029</v>
      </c>
      <c r="E56" s="37">
        <f t="shared" si="37"/>
        <v>0.48075766040695889</v>
      </c>
      <c r="F56" s="37">
        <f t="shared" si="37"/>
        <v>0.42768355952173515</v>
      </c>
      <c r="G56" s="37">
        <f t="shared" si="37"/>
        <v>0.35008869433630269</v>
      </c>
      <c r="H56" s="37">
        <f t="shared" si="37"/>
        <v>0.26358799863423221</v>
      </c>
      <c r="I56" s="37">
        <f t="shared" si="37"/>
        <v>0.14691469758717934</v>
      </c>
      <c r="J56" s="37">
        <f t="shared" si="37"/>
        <v>0.11913915824359136</v>
      </c>
      <c r="K56" s="37">
        <f t="shared" si="37"/>
        <v>0.10340467942696564</v>
      </c>
      <c r="L56" s="37">
        <f t="shared" si="3"/>
        <v>0.12679383753113418</v>
      </c>
      <c r="M56" s="37">
        <f t="shared" si="3"/>
        <v>0.12221380995223528</v>
      </c>
      <c r="N56" s="37">
        <f t="shared" si="3"/>
        <v>0.12038102733824586</v>
      </c>
      <c r="O56" s="37">
        <f t="shared" si="3"/>
        <v>0.17282846652133912</v>
      </c>
      <c r="P56" s="37">
        <f t="shared" si="5"/>
        <v>0.10855752019552514</v>
      </c>
      <c r="Q56" s="37">
        <f t="shared" si="5"/>
        <v>0.1025986352709044</v>
      </c>
      <c r="R56" s="37">
        <f t="shared" si="5"/>
        <v>9.8224097206401906E-2</v>
      </c>
      <c r="S56" s="37">
        <f t="shared" ref="S56:T56" si="38">S27/S$35*100</f>
        <v>9.3127241732126304E-2</v>
      </c>
      <c r="T56" s="37">
        <f t="shared" si="38"/>
        <v>9.1784924207331961E-2</v>
      </c>
      <c r="U56" s="37">
        <f t="shared" si="37"/>
        <v>0.12778528567444239</v>
      </c>
    </row>
    <row r="57" spans="1:21" x14ac:dyDescent="0.2">
      <c r="A57" s="3" t="s">
        <v>135</v>
      </c>
      <c r="B57" s="3" t="s">
        <v>136</v>
      </c>
      <c r="C57" s="37">
        <f t="shared" ref="C57:U57" si="39">C28/C$35*100</f>
        <v>4.7070407509820493E-2</v>
      </c>
      <c r="D57" s="37">
        <f t="shared" si="39"/>
        <v>0.17522496749771882</v>
      </c>
      <c r="E57" s="37">
        <f t="shared" si="39"/>
        <v>0.13936375253802355</v>
      </c>
      <c r="F57" s="37">
        <f t="shared" si="39"/>
        <v>3.8765162219874999E-2</v>
      </c>
      <c r="G57" s="37">
        <f t="shared" si="39"/>
        <v>4.1137375912779849E-2</v>
      </c>
      <c r="H57" s="37">
        <f t="shared" si="39"/>
        <v>8.9693911967430554E-2</v>
      </c>
      <c r="I57" s="37">
        <f t="shared" si="39"/>
        <v>6.4757053746264392E-2</v>
      </c>
      <c r="J57" s="37">
        <f t="shared" si="39"/>
        <v>8.1351006920485955E-2</v>
      </c>
      <c r="K57" s="37">
        <f t="shared" si="39"/>
        <v>7.3902366879106868E-2</v>
      </c>
      <c r="L57" s="37">
        <f t="shared" si="3"/>
        <v>9.5103733790138395E-2</v>
      </c>
      <c r="M57" s="37">
        <f t="shared" si="3"/>
        <v>8.2863015032039578E-2</v>
      </c>
      <c r="N57" s="37">
        <f t="shared" si="3"/>
        <v>9.9198119580981611E-2</v>
      </c>
      <c r="O57" s="37">
        <f t="shared" si="3"/>
        <v>0.18806783157965926</v>
      </c>
      <c r="P57" s="37">
        <f t="shared" si="5"/>
        <v>0.11813886090897895</v>
      </c>
      <c r="Q57" s="37">
        <f t="shared" si="5"/>
        <v>0.13553905440523911</v>
      </c>
      <c r="R57" s="37">
        <f t="shared" si="5"/>
        <v>0.15984945944970924</v>
      </c>
      <c r="S57" s="37">
        <f t="shared" ref="S57:T57" si="40">S28/S$35*100</f>
        <v>0.16058474760314875</v>
      </c>
      <c r="T57" s="37">
        <f t="shared" si="40"/>
        <v>0.16874473185442707</v>
      </c>
      <c r="U57" s="37">
        <f t="shared" si="39"/>
        <v>0.12704425925101273</v>
      </c>
    </row>
    <row r="58" spans="1:21" x14ac:dyDescent="0.2">
      <c r="A58" s="3" t="s">
        <v>137</v>
      </c>
      <c r="B58" s="3" t="s">
        <v>138</v>
      </c>
      <c r="C58" s="37">
        <f t="shared" ref="C58:U58" si="41">C29/C$35*100</f>
        <v>2.5321809961727473</v>
      </c>
      <c r="D58" s="37">
        <f t="shared" si="41"/>
        <v>2.7947331843301639</v>
      </c>
      <c r="E58" s="37">
        <f t="shared" si="41"/>
        <v>2.0969256771546094</v>
      </c>
      <c r="F58" s="37">
        <f t="shared" si="41"/>
        <v>1.9527993579726781</v>
      </c>
      <c r="G58" s="37">
        <f t="shared" si="41"/>
        <v>3.681514866147499</v>
      </c>
      <c r="H58" s="37">
        <f t="shared" si="41"/>
        <v>3.9708974563943613</v>
      </c>
      <c r="I58" s="37">
        <f t="shared" si="41"/>
        <v>4.0806764675586793</v>
      </c>
      <c r="J58" s="37">
        <f t="shared" si="41"/>
        <v>5.096885563854201</v>
      </c>
      <c r="K58" s="37">
        <f t="shared" si="41"/>
        <v>4.0077587441906664</v>
      </c>
      <c r="L58" s="37">
        <f t="shared" si="3"/>
        <v>5.0636129884677938</v>
      </c>
      <c r="M58" s="37">
        <f t="shared" si="3"/>
        <v>5.4178480225838754</v>
      </c>
      <c r="N58" s="37">
        <f t="shared" si="3"/>
        <v>5.6175042334936096</v>
      </c>
      <c r="O58" s="37">
        <f t="shared" si="3"/>
        <v>10.03698779651813</v>
      </c>
      <c r="P58" s="37">
        <f t="shared" si="5"/>
        <v>6.2457353640968423</v>
      </c>
      <c r="Q58" s="37">
        <f t="shared" si="5"/>
        <v>5.8072730038361025</v>
      </c>
      <c r="R58" s="37">
        <f t="shared" si="5"/>
        <v>5.3652526549841042</v>
      </c>
      <c r="S58" s="37">
        <f t="shared" ref="S58:T58" si="42">S29/S$35*100</f>
        <v>4.9228223332597265</v>
      </c>
      <c r="T58" s="37">
        <f t="shared" si="42"/>
        <v>4.6274034754293831</v>
      </c>
      <c r="U58" s="37">
        <f t="shared" si="41"/>
        <v>5.3543892241060345</v>
      </c>
    </row>
    <row r="59" spans="1:21" x14ac:dyDescent="0.2">
      <c r="A59" s="3" t="s">
        <v>139</v>
      </c>
      <c r="B59" s="3" t="s">
        <v>140</v>
      </c>
      <c r="C59" s="37">
        <f t="shared" ref="C59:U59" si="43">C30/C$35*100</f>
        <v>5.5107757737466283</v>
      </c>
      <c r="D59" s="37">
        <f t="shared" si="43"/>
        <v>3.9069337319543389</v>
      </c>
      <c r="E59" s="37">
        <f t="shared" si="43"/>
        <v>3.5759125713252802</v>
      </c>
      <c r="F59" s="37">
        <f t="shared" si="43"/>
        <v>2.7135617321375141</v>
      </c>
      <c r="G59" s="37">
        <f t="shared" si="43"/>
        <v>1.2729510837595208</v>
      </c>
      <c r="H59" s="37">
        <f t="shared" si="43"/>
        <v>1.5371519940149323</v>
      </c>
      <c r="I59" s="37">
        <f t="shared" si="43"/>
        <v>1.8287039339436761</v>
      </c>
      <c r="J59" s="37">
        <f t="shared" si="43"/>
        <v>1.7159747975155799</v>
      </c>
      <c r="K59" s="37">
        <f t="shared" si="43"/>
        <v>1.2732438313868906</v>
      </c>
      <c r="L59" s="37">
        <f t="shared" si="3"/>
        <v>1.3725867111587462</v>
      </c>
      <c r="M59" s="37">
        <f t="shared" si="3"/>
        <v>1.5898026415053372</v>
      </c>
      <c r="N59" s="37">
        <f t="shared" si="3"/>
        <v>1.5614969843659745</v>
      </c>
      <c r="O59" s="37">
        <f t="shared" si="3"/>
        <v>0.75998822211929895</v>
      </c>
      <c r="P59" s="37">
        <f t="shared" si="5"/>
        <v>1.5134338525604658</v>
      </c>
      <c r="Q59" s="37">
        <f t="shared" si="5"/>
        <v>1.4128097425768327</v>
      </c>
      <c r="R59" s="37">
        <f t="shared" si="5"/>
        <v>1.422676295969056</v>
      </c>
      <c r="S59" s="37">
        <f t="shared" ref="S59:T59" si="44">S30/S$35*100</f>
        <v>1.2354170053307201</v>
      </c>
      <c r="T59" s="37">
        <f t="shared" si="44"/>
        <v>1.249739723039019</v>
      </c>
      <c r="U59" s="37">
        <f t="shared" si="43"/>
        <v>1.4144640107281372</v>
      </c>
    </row>
    <row r="60" spans="1:21" x14ac:dyDescent="0.2">
      <c r="A60" s="3" t="s">
        <v>141</v>
      </c>
      <c r="B60" s="3" t="s">
        <v>142</v>
      </c>
      <c r="C60" s="37">
        <f t="shared" ref="C60:U60" si="45">C31/C$35*100</f>
        <v>0.9630373759293207</v>
      </c>
      <c r="D60" s="37">
        <f t="shared" si="45"/>
        <v>0.91290196736680018</v>
      </c>
      <c r="E60" s="37">
        <f t="shared" si="45"/>
        <v>1.0046376783028093</v>
      </c>
      <c r="F60" s="37">
        <f t="shared" si="45"/>
        <v>0.91975541134356398</v>
      </c>
      <c r="G60" s="37">
        <f t="shared" si="45"/>
        <v>0.75380695565447464</v>
      </c>
      <c r="H60" s="37">
        <f t="shared" si="45"/>
        <v>0.71621126760051335</v>
      </c>
      <c r="I60" s="37">
        <f t="shared" si="45"/>
        <v>0.79526146149524335</v>
      </c>
      <c r="J60" s="37">
        <f t="shared" si="45"/>
        <v>0.89920352351032862</v>
      </c>
      <c r="K60" s="37">
        <f t="shared" si="45"/>
        <v>0.77981041579559107</v>
      </c>
      <c r="L60" s="37">
        <f t="shared" si="3"/>
        <v>1.1332678674397965</v>
      </c>
      <c r="M60" s="37">
        <f t="shared" si="3"/>
        <v>1.068183330782879</v>
      </c>
      <c r="N60" s="37">
        <f t="shared" si="3"/>
        <v>1.1544262217253554</v>
      </c>
      <c r="O60" s="37">
        <f t="shared" si="3"/>
        <v>1.8305710661913202</v>
      </c>
      <c r="P60" s="37">
        <f t="shared" si="5"/>
        <v>1.2164729848875167</v>
      </c>
      <c r="Q60" s="37">
        <f t="shared" si="5"/>
        <v>1.2011285751855683</v>
      </c>
      <c r="R60" s="37">
        <f t="shared" si="5"/>
        <v>1.289988271172726</v>
      </c>
      <c r="S60" s="37">
        <f t="shared" ref="S60:T60" si="46">S31/S$35*100</f>
        <v>1.2823532569646763</v>
      </c>
      <c r="T60" s="37">
        <f t="shared" si="46"/>
        <v>1.4001111491437237</v>
      </c>
      <c r="U60" s="37">
        <f t="shared" si="45"/>
        <v>1.1968824794764643</v>
      </c>
    </row>
    <row r="61" spans="1:21" x14ac:dyDescent="0.2">
      <c r="A61" s="3" t="s">
        <v>143</v>
      </c>
      <c r="B61" s="3" t="s">
        <v>144</v>
      </c>
      <c r="C61" s="37">
        <f t="shared" ref="C61:U61" si="47">C32/C$35*100</f>
        <v>9.5243382462731443</v>
      </c>
      <c r="D61" s="37">
        <f t="shared" si="47"/>
        <v>2.5830032709231467</v>
      </c>
      <c r="E61" s="37">
        <f t="shared" si="47"/>
        <v>1.9490953449231587</v>
      </c>
      <c r="F61" s="37">
        <f t="shared" si="47"/>
        <v>1.4558802852512014</v>
      </c>
      <c r="G61" s="37">
        <f t="shared" si="47"/>
        <v>0.81145887224495317</v>
      </c>
      <c r="H61" s="37">
        <f t="shared" si="47"/>
        <v>0.5445565329537102</v>
      </c>
      <c r="I61" s="37">
        <f t="shared" si="47"/>
        <v>0.45947137226022533</v>
      </c>
      <c r="J61" s="37">
        <f t="shared" si="47"/>
        <v>0.48521088642326315</v>
      </c>
      <c r="K61" s="37">
        <f t="shared" si="47"/>
        <v>0.3789197240998991</v>
      </c>
      <c r="L61" s="37">
        <f t="shared" si="3"/>
        <v>0.46687558279648173</v>
      </c>
      <c r="M61" s="37">
        <f t="shared" si="3"/>
        <v>0.47312470492683023</v>
      </c>
      <c r="N61" s="37">
        <f t="shared" si="3"/>
        <v>0.51234045984123044</v>
      </c>
      <c r="O61" s="37">
        <f t="shared" si="3"/>
        <v>1.0407169782373149</v>
      </c>
      <c r="P61" s="37">
        <f t="shared" si="5"/>
        <v>0.64946541904539601</v>
      </c>
      <c r="Q61" s="37">
        <f t="shared" si="5"/>
        <v>0.65867649960870711</v>
      </c>
      <c r="R61" s="37">
        <f t="shared" si="5"/>
        <v>0.63132270297076298</v>
      </c>
      <c r="S61" s="37">
        <f t="shared" ref="S61:T61" si="48">S32/S$35*100</f>
        <v>0.62488924473736618</v>
      </c>
      <c r="T61" s="37">
        <f t="shared" si="48"/>
        <v>0.65596440068711559</v>
      </c>
      <c r="U61" s="37">
        <f t="shared" si="47"/>
        <v>0.64267754517887576</v>
      </c>
    </row>
    <row r="62" spans="1:21" x14ac:dyDescent="0.2">
      <c r="A62" s="3" t="s">
        <v>145</v>
      </c>
      <c r="B62" s="3" t="s">
        <v>146</v>
      </c>
      <c r="C62" s="37">
        <f t="shared" ref="C62:U62" si="49">C33/C$35*100</f>
        <v>0.38722027392756614</v>
      </c>
      <c r="D62" s="37">
        <f t="shared" si="49"/>
        <v>0.20588344604866765</v>
      </c>
      <c r="E62" s="37">
        <f t="shared" si="49"/>
        <v>0.18224859586395825</v>
      </c>
      <c r="F62" s="37">
        <f t="shared" si="49"/>
        <v>0.15357250719845753</v>
      </c>
      <c r="G62" s="37">
        <f t="shared" si="49"/>
        <v>9.990560397345391E-2</v>
      </c>
      <c r="H62" s="37">
        <f t="shared" si="49"/>
        <v>8.3838058269371518E-2</v>
      </c>
      <c r="I62" s="37">
        <f t="shared" si="49"/>
        <v>7.7787019446646247E-2</v>
      </c>
      <c r="J62" s="37">
        <f t="shared" si="49"/>
        <v>8.0745973181828995E-2</v>
      </c>
      <c r="K62" s="37">
        <f t="shared" si="49"/>
        <v>6.4833900453994842E-2</v>
      </c>
      <c r="L62" s="37">
        <f t="shared" si="3"/>
        <v>7.5315611676311095E-2</v>
      </c>
      <c r="M62" s="37">
        <f t="shared" si="3"/>
        <v>8.3880240874476611E-2</v>
      </c>
      <c r="N62" s="37">
        <f t="shared" si="3"/>
        <v>9.3049872135957779E-2</v>
      </c>
      <c r="O62" s="37">
        <f t="shared" si="3"/>
        <v>0.14470623261182702</v>
      </c>
      <c r="P62" s="37">
        <f t="shared" si="5"/>
        <v>9.0928454776490794E-2</v>
      </c>
      <c r="Q62" s="37">
        <f t="shared" si="5"/>
        <v>8.4710257709119177E-2</v>
      </c>
      <c r="R62" s="37">
        <f t="shared" si="5"/>
        <v>9.2996361416716841E-2</v>
      </c>
      <c r="S62" s="37">
        <f t="shared" ref="S62:T62" si="50">S33/S$35*100</f>
        <v>8.8808597683972978E-2</v>
      </c>
      <c r="T62" s="37">
        <f t="shared" si="50"/>
        <v>9.632070847605273E-2</v>
      </c>
      <c r="U62" s="37">
        <f t="shared" si="49"/>
        <v>9.292617574259078E-2</v>
      </c>
    </row>
    <row r="63" spans="1:21" x14ac:dyDescent="0.2">
      <c r="A63" s="3" t="s">
        <v>147</v>
      </c>
      <c r="B63" s="3" t="s">
        <v>148</v>
      </c>
      <c r="C63" s="37">
        <f t="shared" ref="C63:U63" si="51">C34/C$35*100</f>
        <v>1.4796546913506963</v>
      </c>
      <c r="D63" s="37">
        <f t="shared" si="51"/>
        <v>1.1714131929501579</v>
      </c>
      <c r="E63" s="37">
        <f t="shared" si="51"/>
        <v>1.2126739967545641</v>
      </c>
      <c r="F63" s="37">
        <f t="shared" si="51"/>
        <v>1.1784487827596084</v>
      </c>
      <c r="G63" s="37">
        <f t="shared" si="51"/>
        <v>0.93555150026154543</v>
      </c>
      <c r="H63" s="37">
        <f t="shared" si="51"/>
        <v>0.86082585821339386</v>
      </c>
      <c r="I63" s="37">
        <f t="shared" si="51"/>
        <v>0.93451961959845042</v>
      </c>
      <c r="J63" s="37">
        <f t="shared" si="51"/>
        <v>1.1303241886701791</v>
      </c>
      <c r="K63" s="37">
        <f t="shared" si="51"/>
        <v>0.98994348586431258</v>
      </c>
      <c r="L63" s="37">
        <f t="shared" si="3"/>
        <v>1.3176186627789559</v>
      </c>
      <c r="M63" s="37">
        <f t="shared" si="3"/>
        <v>1.3581886310137776</v>
      </c>
      <c r="N63" s="37">
        <f t="shared" si="3"/>
        <v>1.4919181156752714</v>
      </c>
      <c r="O63" s="37">
        <f t="shared" si="3"/>
        <v>2.6042539345793907</v>
      </c>
      <c r="P63" s="37">
        <f t="shared" si="5"/>
        <v>1.6586259871505047</v>
      </c>
      <c r="Q63" s="37">
        <f t="shared" si="5"/>
        <v>1.5895472261980064</v>
      </c>
      <c r="R63" s="37">
        <f t="shared" si="5"/>
        <v>1.8104340390115163</v>
      </c>
      <c r="S63" s="37">
        <f t="shared" ref="S63:T63" si="52">S34/S$35*100</f>
        <v>1.7015967384869297</v>
      </c>
      <c r="T63" s="37">
        <f t="shared" si="52"/>
        <v>1.8739847650774095</v>
      </c>
      <c r="U63" s="37">
        <f t="shared" si="51"/>
        <v>1.5781421205259403</v>
      </c>
    </row>
    <row r="64" spans="1:21" x14ac:dyDescent="0.2">
      <c r="B64" s="3" t="s">
        <v>149</v>
      </c>
      <c r="C64" s="37">
        <f t="shared" ref="C64:U64" si="53">C35/C$35*100</f>
        <v>100</v>
      </c>
      <c r="D64" s="37">
        <f t="shared" si="53"/>
        <v>100</v>
      </c>
      <c r="E64" s="37">
        <f t="shared" si="53"/>
        <v>100</v>
      </c>
      <c r="F64" s="37">
        <f t="shared" si="53"/>
        <v>100</v>
      </c>
      <c r="G64" s="37">
        <f t="shared" si="53"/>
        <v>100</v>
      </c>
      <c r="H64" s="37">
        <f t="shared" si="53"/>
        <v>100</v>
      </c>
      <c r="I64" s="37">
        <f t="shared" si="53"/>
        <v>100</v>
      </c>
      <c r="J64" s="37">
        <f t="shared" si="53"/>
        <v>100</v>
      </c>
      <c r="K64" s="37">
        <f t="shared" si="53"/>
        <v>100</v>
      </c>
      <c r="L64" s="37">
        <f t="shared" si="3"/>
        <v>100</v>
      </c>
      <c r="M64" s="37">
        <f t="shared" si="3"/>
        <v>100</v>
      </c>
      <c r="N64" s="37">
        <f t="shared" si="3"/>
        <v>100</v>
      </c>
      <c r="O64" s="37">
        <f t="shared" si="3"/>
        <v>100</v>
      </c>
      <c r="P64" s="37">
        <f t="shared" si="5"/>
        <v>100</v>
      </c>
      <c r="Q64" s="37">
        <f t="shared" si="5"/>
        <v>100</v>
      </c>
      <c r="R64" s="37">
        <f t="shared" si="5"/>
        <v>100</v>
      </c>
      <c r="S64" s="37">
        <f t="shared" ref="S64:T64" si="54">S35/S$35*100</f>
        <v>100</v>
      </c>
      <c r="T64" s="37">
        <f t="shared" si="54"/>
        <v>100</v>
      </c>
      <c r="U64" s="37">
        <f t="shared" si="53"/>
        <v>100</v>
      </c>
    </row>
    <row r="65" spans="1:21" x14ac:dyDescent="0.2">
      <c r="A65" s="35"/>
      <c r="C65" s="37"/>
      <c r="D65" s="37"/>
      <c r="E65" s="37"/>
      <c r="F65" s="37"/>
      <c r="G65" s="37"/>
      <c r="H65" s="37"/>
      <c r="I65" s="37"/>
      <c r="J65" s="37"/>
      <c r="K65" s="37"/>
      <c r="L65" s="37"/>
      <c r="M65" s="37"/>
      <c r="N65" s="37"/>
      <c r="O65" s="37"/>
      <c r="P65" s="37"/>
      <c r="Q65" s="37"/>
      <c r="R65" s="37"/>
      <c r="S65" s="37"/>
      <c r="T65" s="37"/>
      <c r="U65" s="37"/>
    </row>
    <row r="66" spans="1:21" x14ac:dyDescent="0.2">
      <c r="A66" s="35"/>
      <c r="C66" s="202" t="s">
        <v>77</v>
      </c>
      <c r="D66" s="202"/>
      <c r="E66" s="202"/>
      <c r="F66" s="202"/>
      <c r="G66" s="202"/>
      <c r="H66" s="202"/>
      <c r="I66" s="202"/>
      <c r="J66" s="202"/>
      <c r="K66" s="202"/>
      <c r="L66" s="202"/>
      <c r="M66" s="202"/>
      <c r="N66" s="202"/>
      <c r="O66" s="202"/>
      <c r="P66" s="202"/>
      <c r="Q66" s="202"/>
      <c r="R66" s="202"/>
      <c r="S66" s="202"/>
      <c r="T66" s="202"/>
      <c r="U66" s="202"/>
    </row>
    <row r="67" spans="1:21" ht="13.5" thickBot="1" x14ac:dyDescent="0.25">
      <c r="A67" s="35"/>
      <c r="C67" s="203"/>
      <c r="D67" s="203"/>
      <c r="E67" s="203"/>
      <c r="F67" s="203"/>
      <c r="G67" s="203"/>
      <c r="H67" s="203"/>
      <c r="I67" s="203"/>
      <c r="J67" s="203"/>
      <c r="K67" s="203"/>
      <c r="L67" s="203"/>
      <c r="M67" s="203"/>
      <c r="N67" s="203"/>
      <c r="O67" s="203"/>
      <c r="P67" s="203"/>
      <c r="Q67" s="203"/>
      <c r="R67" s="203"/>
      <c r="S67" s="203"/>
      <c r="T67" s="203"/>
      <c r="U67" s="203"/>
    </row>
    <row r="68" spans="1:21" ht="13.5" thickTop="1" x14ac:dyDescent="0.2">
      <c r="A68" s="35"/>
      <c r="B68" s="76"/>
      <c r="C68" s="76"/>
      <c r="D68" s="76"/>
      <c r="E68" s="76"/>
      <c r="F68" s="76"/>
      <c r="G68" s="76"/>
      <c r="H68" s="76"/>
      <c r="I68" s="76"/>
      <c r="J68" s="76"/>
      <c r="K68" s="76"/>
      <c r="L68" s="76"/>
      <c r="M68" s="76"/>
      <c r="N68" s="76"/>
      <c r="O68" s="102"/>
      <c r="P68" s="106"/>
      <c r="Q68" s="127"/>
      <c r="R68" s="135"/>
      <c r="S68" s="140"/>
      <c r="T68" s="140"/>
    </row>
    <row r="69" spans="1:21" x14ac:dyDescent="0.2">
      <c r="A69" s="8" t="s">
        <v>99</v>
      </c>
      <c r="B69" s="8" t="s">
        <v>100</v>
      </c>
      <c r="C69" s="72" t="s">
        <v>28</v>
      </c>
      <c r="D69" s="73">
        <f>D10/C10*100-100</f>
        <v>74.368808011812035</v>
      </c>
      <c r="E69" s="73">
        <f>E10/D10*100-100</f>
        <v>14.104583511990171</v>
      </c>
      <c r="F69" s="73">
        <f t="shared" ref="F69:P69" si="55">F10/E10*100-100</f>
        <v>44.557874305003565</v>
      </c>
      <c r="G69" s="73">
        <f t="shared" si="55"/>
        <v>32.187435282569709</v>
      </c>
      <c r="H69" s="73">
        <f t="shared" si="55"/>
        <v>-0.36065230314353869</v>
      </c>
      <c r="I69" s="73">
        <f t="shared" si="55"/>
        <v>22.427669526922429</v>
      </c>
      <c r="J69" s="73">
        <f t="shared" si="55"/>
        <v>12.725864129989105</v>
      </c>
      <c r="K69" s="73">
        <f t="shared" si="55"/>
        <v>10.139484496152491</v>
      </c>
      <c r="L69" s="73">
        <f t="shared" si="55"/>
        <v>496.89193317622119</v>
      </c>
      <c r="M69" s="73">
        <f t="shared" si="55"/>
        <v>-67.689931298973931</v>
      </c>
      <c r="N69" s="73">
        <f t="shared" si="55"/>
        <v>8.750734226561363</v>
      </c>
      <c r="O69" s="73">
        <f t="shared" si="55"/>
        <v>23.506458110256204</v>
      </c>
      <c r="P69" s="73">
        <f t="shared" si="55"/>
        <v>-6.710497453740345</v>
      </c>
      <c r="Q69" s="73">
        <f>Q10/P10*100-100</f>
        <v>-1.6314961473542411</v>
      </c>
      <c r="R69" s="73">
        <f>R10/Q10*100-100</f>
        <v>0.2033372154709383</v>
      </c>
      <c r="S69" s="73">
        <f t="shared" ref="S69:T84" si="56">S10/R10*100-100</f>
        <v>-11.234313390611106</v>
      </c>
      <c r="T69" s="73">
        <f t="shared" si="56"/>
        <v>-11.150501759855445</v>
      </c>
      <c r="U69" s="69">
        <f>POWER(T10/C10,1/21)*100-100</f>
        <v>12.006496484517342</v>
      </c>
    </row>
    <row r="70" spans="1:21" x14ac:dyDescent="0.2">
      <c r="A70" s="3" t="s">
        <v>101</v>
      </c>
      <c r="B70" s="3" t="s">
        <v>102</v>
      </c>
      <c r="C70" s="72" t="s">
        <v>28</v>
      </c>
      <c r="D70" s="73">
        <f t="shared" ref="D70:E94" si="57">D11/C11*100-100</f>
        <v>199.96441694461129</v>
      </c>
      <c r="E70" s="73">
        <f t="shared" si="57"/>
        <v>19.761764317617462</v>
      </c>
      <c r="F70" s="73">
        <f t="shared" ref="F70:R70" si="58">F11/E11*100-100</f>
        <v>29.646686215590023</v>
      </c>
      <c r="G70" s="73">
        <f t="shared" si="58"/>
        <v>110.26018794354843</v>
      </c>
      <c r="H70" s="73">
        <f t="shared" si="58"/>
        <v>40.144097508988494</v>
      </c>
      <c r="I70" s="73">
        <f t="shared" si="58"/>
        <v>32.831961225880207</v>
      </c>
      <c r="J70" s="73">
        <f t="shared" si="58"/>
        <v>36.715305947319848</v>
      </c>
      <c r="K70" s="73">
        <f t="shared" si="58"/>
        <v>163.49992865604031</v>
      </c>
      <c r="L70" s="73">
        <f t="shared" si="58"/>
        <v>-20.739149422326193</v>
      </c>
      <c r="M70" s="73">
        <f t="shared" si="58"/>
        <v>25.898271187317377</v>
      </c>
      <c r="N70" s="73">
        <f t="shared" si="58"/>
        <v>20.860769380127948</v>
      </c>
      <c r="O70" s="73">
        <f t="shared" si="58"/>
        <v>-18.854656954977628</v>
      </c>
      <c r="P70" s="73">
        <f t="shared" si="58"/>
        <v>36.043743667640513</v>
      </c>
      <c r="Q70" s="73">
        <f t="shared" si="58"/>
        <v>10.773034471692128</v>
      </c>
      <c r="R70" s="73">
        <f t="shared" si="58"/>
        <v>9.6865732203112316</v>
      </c>
      <c r="S70" s="73">
        <f t="shared" si="56"/>
        <v>22.212597384869198</v>
      </c>
      <c r="T70" s="73">
        <f t="shared" si="56"/>
        <v>-5.1946948540427798</v>
      </c>
      <c r="U70" s="69">
        <f t="shared" ref="U70:U94" si="59">POWER(T11/C11,1/21)*100-100</f>
        <v>25.757662602202231</v>
      </c>
    </row>
    <row r="71" spans="1:21" x14ac:dyDescent="0.2">
      <c r="A71" s="3" t="s">
        <v>103</v>
      </c>
      <c r="B71" s="3" t="s">
        <v>104</v>
      </c>
      <c r="C71" s="72" t="s">
        <v>28</v>
      </c>
      <c r="D71" s="73">
        <f t="shared" si="57"/>
        <v>151.52071882145415</v>
      </c>
      <c r="E71" s="73">
        <f t="shared" si="57"/>
        <v>16.787508438632685</v>
      </c>
      <c r="F71" s="73">
        <f t="shared" ref="F71:R71" si="60">F12/E12*100-100</f>
        <v>41.490548413421493</v>
      </c>
      <c r="G71" s="73">
        <f t="shared" si="60"/>
        <v>101.99886622274869</v>
      </c>
      <c r="H71" s="73">
        <f t="shared" si="60"/>
        <v>35.155326472518652</v>
      </c>
      <c r="I71" s="73">
        <f t="shared" si="60"/>
        <v>22.176677277615738</v>
      </c>
      <c r="J71" s="73">
        <f t="shared" si="60"/>
        <v>-11.265002005492192</v>
      </c>
      <c r="K71" s="73">
        <f t="shared" si="60"/>
        <v>6.5550886116694755</v>
      </c>
      <c r="L71" s="73">
        <f t="shared" si="60"/>
        <v>76.627466588768158</v>
      </c>
      <c r="M71" s="73">
        <f t="shared" si="60"/>
        <v>17.65783308040136</v>
      </c>
      <c r="N71" s="73">
        <f t="shared" si="60"/>
        <v>0.64785396092661074</v>
      </c>
      <c r="O71" s="73">
        <f t="shared" si="60"/>
        <v>-30.414219227116831</v>
      </c>
      <c r="P71" s="73">
        <f t="shared" si="60"/>
        <v>45.509677221320345</v>
      </c>
      <c r="Q71" s="73">
        <f t="shared" si="60"/>
        <v>2.8291520490676021</v>
      </c>
      <c r="R71" s="73">
        <f t="shared" si="60"/>
        <v>3.7503549814275061</v>
      </c>
      <c r="S71" s="73">
        <f t="shared" si="56"/>
        <v>0.27312270869563804</v>
      </c>
      <c r="T71" s="73">
        <f t="shared" si="56"/>
        <v>-4.8556071478898133</v>
      </c>
      <c r="U71" s="69">
        <f t="shared" si="59"/>
        <v>17.246616670077501</v>
      </c>
    </row>
    <row r="72" spans="1:21" x14ac:dyDescent="0.2">
      <c r="A72" s="3" t="s">
        <v>105</v>
      </c>
      <c r="B72" s="3" t="s">
        <v>106</v>
      </c>
      <c r="C72" s="72" t="s">
        <v>28</v>
      </c>
      <c r="D72" s="73">
        <f t="shared" si="57"/>
        <v>-40.313282110282444</v>
      </c>
      <c r="E72" s="73">
        <f t="shared" si="57"/>
        <v>40.08077216734506</v>
      </c>
      <c r="F72" s="73">
        <f t="shared" ref="F72:R72" si="61">F13/E13*100-100</f>
        <v>42.182415596202986</v>
      </c>
      <c r="G72" s="73">
        <f t="shared" si="61"/>
        <v>132.01405647309289</v>
      </c>
      <c r="H72" s="73">
        <f t="shared" si="61"/>
        <v>24.565944400666638</v>
      </c>
      <c r="I72" s="73">
        <f t="shared" si="61"/>
        <v>13.567197856270028</v>
      </c>
      <c r="J72" s="73">
        <f t="shared" si="61"/>
        <v>170.01313554495255</v>
      </c>
      <c r="K72" s="73">
        <f t="shared" si="61"/>
        <v>18.886337186835277</v>
      </c>
      <c r="L72" s="73">
        <f t="shared" si="61"/>
        <v>64.610044557674797</v>
      </c>
      <c r="M72" s="73">
        <f t="shared" si="61"/>
        <v>0.55220990132424674</v>
      </c>
      <c r="N72" s="73">
        <f t="shared" si="61"/>
        <v>-1.1221220979146835</v>
      </c>
      <c r="O72" s="73">
        <f t="shared" si="61"/>
        <v>-5.2008608738795061</v>
      </c>
      <c r="P72" s="73">
        <f t="shared" si="61"/>
        <v>-9.9843534301934653</v>
      </c>
      <c r="Q72" s="73">
        <f t="shared" si="61"/>
        <v>-21.843175045511842</v>
      </c>
      <c r="R72" s="73">
        <f t="shared" si="61"/>
        <v>-1.9910864865703104</v>
      </c>
      <c r="S72" s="73">
        <f t="shared" si="56"/>
        <v>54.25946251844465</v>
      </c>
      <c r="T72" s="73">
        <f t="shared" si="56"/>
        <v>-15.190219321236611</v>
      </c>
      <c r="U72" s="69">
        <f t="shared" si="59"/>
        <v>14.611413090507881</v>
      </c>
    </row>
    <row r="73" spans="1:21" x14ac:dyDescent="0.2">
      <c r="A73" s="3" t="s">
        <v>107</v>
      </c>
      <c r="B73" s="3" t="s">
        <v>108</v>
      </c>
      <c r="C73" s="72" t="s">
        <v>28</v>
      </c>
      <c r="D73" s="73">
        <f t="shared" si="57"/>
        <v>175.08853975019582</v>
      </c>
      <c r="E73" s="73">
        <f t="shared" si="57"/>
        <v>32.629278663612865</v>
      </c>
      <c r="F73" s="73">
        <f t="shared" ref="F73:R73" si="62">F14/E14*100-100</f>
        <v>38.22542055878705</v>
      </c>
      <c r="G73" s="73">
        <f t="shared" si="62"/>
        <v>173.41148482348336</v>
      </c>
      <c r="H73" s="73">
        <f t="shared" si="62"/>
        <v>54.835483146542117</v>
      </c>
      <c r="I73" s="73">
        <f t="shared" si="62"/>
        <v>41.118007634909816</v>
      </c>
      <c r="J73" s="73">
        <f t="shared" si="62"/>
        <v>-51.109211979562033</v>
      </c>
      <c r="K73" s="73">
        <f t="shared" si="62"/>
        <v>11.110738137612771</v>
      </c>
      <c r="L73" s="73">
        <f t="shared" si="62"/>
        <v>53.70929452655281</v>
      </c>
      <c r="M73" s="73">
        <f t="shared" si="62"/>
        <v>30.543599077112333</v>
      </c>
      <c r="N73" s="73">
        <f t="shared" si="62"/>
        <v>-0.26756764574980707</v>
      </c>
      <c r="O73" s="73">
        <f t="shared" si="62"/>
        <v>-1.3096350295640775</v>
      </c>
      <c r="P73" s="73">
        <f t="shared" si="62"/>
        <v>2.5526850472274987E-2</v>
      </c>
      <c r="Q73" s="73">
        <f t="shared" si="62"/>
        <v>-0.16457356348230689</v>
      </c>
      <c r="R73" s="73">
        <f t="shared" si="62"/>
        <v>11.222750733328326</v>
      </c>
      <c r="S73" s="73">
        <f t="shared" si="56"/>
        <v>137.50373684394552</v>
      </c>
      <c r="T73" s="73">
        <f t="shared" si="56"/>
        <v>-4.0222670798251272</v>
      </c>
      <c r="U73" s="69">
        <f t="shared" si="59"/>
        <v>23.336845216407426</v>
      </c>
    </row>
    <row r="74" spans="1:21" x14ac:dyDescent="0.2">
      <c r="A74" s="3" t="s">
        <v>109</v>
      </c>
      <c r="B74" s="3" t="s">
        <v>110</v>
      </c>
      <c r="C74" s="72" t="s">
        <v>28</v>
      </c>
      <c r="D74" s="73">
        <f t="shared" si="57"/>
        <v>185.54043841522525</v>
      </c>
      <c r="E74" s="73">
        <f t="shared" si="57"/>
        <v>32.953310186410079</v>
      </c>
      <c r="F74" s="73">
        <f t="shared" ref="F74:R74" si="63">F15/E15*100-100</f>
        <v>39.936473028308797</v>
      </c>
      <c r="G74" s="73">
        <f t="shared" si="63"/>
        <v>180.41302288287659</v>
      </c>
      <c r="H74" s="73">
        <f t="shared" si="63"/>
        <v>57.042713010346773</v>
      </c>
      <c r="I74" s="73">
        <f t="shared" si="63"/>
        <v>36.632780890314649</v>
      </c>
      <c r="J74" s="73">
        <f t="shared" si="63"/>
        <v>-19.390814987084553</v>
      </c>
      <c r="K74" s="73">
        <f t="shared" si="63"/>
        <v>7.5083545306703314</v>
      </c>
      <c r="L74" s="73">
        <f t="shared" si="63"/>
        <v>66.998699973403603</v>
      </c>
      <c r="M74" s="73">
        <f t="shared" si="63"/>
        <v>23.674969660215453</v>
      </c>
      <c r="N74" s="73">
        <f t="shared" si="63"/>
        <v>-4.7130731245914603E-3</v>
      </c>
      <c r="O74" s="73">
        <f t="shared" si="63"/>
        <v>-50.124712586686229</v>
      </c>
      <c r="P74" s="73">
        <f t="shared" si="63"/>
        <v>107.16559145009575</v>
      </c>
      <c r="Q74" s="73">
        <f t="shared" si="63"/>
        <v>12.597504521800929</v>
      </c>
      <c r="R74" s="73">
        <f t="shared" si="63"/>
        <v>-9.8508499351480623</v>
      </c>
      <c r="S74" s="73">
        <f t="shared" si="56"/>
        <v>-7.5216108335532539</v>
      </c>
      <c r="T74" s="73">
        <f t="shared" si="56"/>
        <v>-9.4852816648740941</v>
      </c>
      <c r="U74" s="69">
        <f t="shared" si="59"/>
        <v>20.502572074827825</v>
      </c>
    </row>
    <row r="75" spans="1:21" x14ac:dyDescent="0.2">
      <c r="A75" s="3" t="s">
        <v>111</v>
      </c>
      <c r="B75" s="3" t="s">
        <v>112</v>
      </c>
      <c r="C75" s="72" t="s">
        <v>28</v>
      </c>
      <c r="D75" s="73">
        <f t="shared" si="57"/>
        <v>111.21944586367175</v>
      </c>
      <c r="E75" s="73">
        <f t="shared" si="57"/>
        <v>68.900082600814358</v>
      </c>
      <c r="F75" s="73">
        <f t="shared" ref="F75:R75" si="64">F16/E16*100-100</f>
        <v>-8.5081639176988801</v>
      </c>
      <c r="G75" s="73">
        <f t="shared" si="64"/>
        <v>27.00528843216776</v>
      </c>
      <c r="H75" s="73">
        <f t="shared" si="64"/>
        <v>27.012145821432227</v>
      </c>
      <c r="I75" s="73">
        <f t="shared" si="64"/>
        <v>49.53051934573179</v>
      </c>
      <c r="J75" s="73">
        <f t="shared" si="64"/>
        <v>-3.6514135627531203</v>
      </c>
      <c r="K75" s="73">
        <f t="shared" si="64"/>
        <v>3.1691117732734995</v>
      </c>
      <c r="L75" s="73">
        <f t="shared" si="64"/>
        <v>28.509381745101479</v>
      </c>
      <c r="M75" s="73">
        <f t="shared" si="64"/>
        <v>54.681887368948537</v>
      </c>
      <c r="N75" s="73">
        <f t="shared" si="64"/>
        <v>-13.400513235211676</v>
      </c>
      <c r="O75" s="73">
        <f t="shared" si="64"/>
        <v>46.629240247750744</v>
      </c>
      <c r="P75" s="73">
        <f t="shared" si="64"/>
        <v>3.6309396589444987E-2</v>
      </c>
      <c r="Q75" s="73">
        <f t="shared" si="64"/>
        <v>6.6572273640797874</v>
      </c>
      <c r="R75" s="73">
        <f t="shared" si="64"/>
        <v>18.631860585784096</v>
      </c>
      <c r="S75" s="73">
        <f t="shared" si="56"/>
        <v>-16.00518026982293</v>
      </c>
      <c r="T75" s="73">
        <f t="shared" si="56"/>
        <v>3.2587314165910044</v>
      </c>
      <c r="U75" s="69">
        <f t="shared" si="59"/>
        <v>15.778379792063959</v>
      </c>
    </row>
    <row r="76" spans="1:21" x14ac:dyDescent="0.2">
      <c r="A76" s="3" t="s">
        <v>113</v>
      </c>
      <c r="B76" s="3" t="s">
        <v>114</v>
      </c>
      <c r="C76" s="72" t="s">
        <v>28</v>
      </c>
      <c r="D76" s="73">
        <f t="shared" si="57"/>
        <v>110.65845632877728</v>
      </c>
      <c r="E76" s="73">
        <f t="shared" si="57"/>
        <v>-7.3563504139792997</v>
      </c>
      <c r="F76" s="73">
        <f t="shared" ref="F76:R76" si="65">F17/E17*100-100</f>
        <v>30.927552404933181</v>
      </c>
      <c r="G76" s="73">
        <f t="shared" si="65"/>
        <v>67.794828137940357</v>
      </c>
      <c r="H76" s="73">
        <f t="shared" si="65"/>
        <v>64.685582357475852</v>
      </c>
      <c r="I76" s="73">
        <f t="shared" si="65"/>
        <v>-7.1871851408138951</v>
      </c>
      <c r="J76" s="73">
        <f t="shared" si="65"/>
        <v>-23.08522679144302</v>
      </c>
      <c r="K76" s="73">
        <f t="shared" si="65"/>
        <v>5.4434839174065672</v>
      </c>
      <c r="L76" s="73">
        <f t="shared" si="65"/>
        <v>73.857733747071393</v>
      </c>
      <c r="M76" s="73">
        <f t="shared" si="65"/>
        <v>40.586033323425681</v>
      </c>
      <c r="N76" s="73">
        <f t="shared" si="65"/>
        <v>16.991588808907892</v>
      </c>
      <c r="O76" s="73">
        <f t="shared" si="65"/>
        <v>7.5155686922803682</v>
      </c>
      <c r="P76" s="73">
        <f t="shared" si="65"/>
        <v>0.10273649580334165</v>
      </c>
      <c r="Q76" s="73">
        <f t="shared" si="65"/>
        <v>67.573729684303004</v>
      </c>
      <c r="R76" s="73">
        <f t="shared" si="65"/>
        <v>2.7180334672996906</v>
      </c>
      <c r="S76" s="73">
        <f t="shared" si="56"/>
        <v>23.376916776365888</v>
      </c>
      <c r="T76" s="73">
        <f t="shared" si="56"/>
        <v>-45.393871953338092</v>
      </c>
      <c r="U76" s="69">
        <f t="shared" si="59"/>
        <v>15.042610306302677</v>
      </c>
    </row>
    <row r="77" spans="1:21" x14ac:dyDescent="0.2">
      <c r="A77" s="3" t="s">
        <v>115</v>
      </c>
      <c r="B77" s="3" t="s">
        <v>116</v>
      </c>
      <c r="C77" s="72" t="s">
        <v>28</v>
      </c>
      <c r="D77" s="73">
        <f t="shared" si="57"/>
        <v>240.58859745752477</v>
      </c>
      <c r="E77" s="73">
        <f t="shared" si="57"/>
        <v>7.4514341786399996</v>
      </c>
      <c r="F77" s="73">
        <f t="shared" ref="F77:R77" si="66">F18/E18*100-100</f>
        <v>18.683947958424966</v>
      </c>
      <c r="G77" s="73">
        <f t="shared" si="66"/>
        <v>112.14727726106477</v>
      </c>
      <c r="H77" s="73">
        <f t="shared" si="66"/>
        <v>39.619971912616961</v>
      </c>
      <c r="I77" s="73">
        <f t="shared" si="66"/>
        <v>43.244770937132984</v>
      </c>
      <c r="J77" s="73">
        <f t="shared" si="66"/>
        <v>24.683698940246174</v>
      </c>
      <c r="K77" s="73">
        <f t="shared" si="66"/>
        <v>8.1984867489636599</v>
      </c>
      <c r="L77" s="73">
        <f t="shared" si="66"/>
        <v>66.944421477916933</v>
      </c>
      <c r="M77" s="73">
        <f t="shared" si="66"/>
        <v>30.194220317264438</v>
      </c>
      <c r="N77" s="73">
        <f t="shared" si="66"/>
        <v>12.195536765401485</v>
      </c>
      <c r="O77" s="73">
        <f t="shared" si="66"/>
        <v>9.1480203902425359</v>
      </c>
      <c r="P77" s="73">
        <f t="shared" si="66"/>
        <v>4.8797638259159726E-2</v>
      </c>
      <c r="Q77" s="73">
        <f t="shared" si="66"/>
        <v>-2.8247796485184722</v>
      </c>
      <c r="R77" s="73">
        <f t="shared" si="66"/>
        <v>3.6710784346156231</v>
      </c>
      <c r="S77" s="73">
        <f t="shared" si="56"/>
        <v>2.6891891708453102</v>
      </c>
      <c r="T77" s="73">
        <f t="shared" si="56"/>
        <v>-8.9650446713807241</v>
      </c>
      <c r="U77" s="69">
        <f t="shared" si="59"/>
        <v>21.749914308759898</v>
      </c>
    </row>
    <row r="78" spans="1:21" x14ac:dyDescent="0.2">
      <c r="A78" s="3" t="s">
        <v>117</v>
      </c>
      <c r="B78" s="3" t="s">
        <v>118</v>
      </c>
      <c r="C78" s="72" t="s">
        <v>28</v>
      </c>
      <c r="D78" s="73">
        <f t="shared" si="57"/>
        <v>-72.287251220941982</v>
      </c>
      <c r="E78" s="73">
        <f t="shared" si="57"/>
        <v>263.33660192328284</v>
      </c>
      <c r="F78" s="73">
        <f t="shared" ref="F78:R78" si="67">F19/E19*100-100</f>
        <v>44.610960742948976</v>
      </c>
      <c r="G78" s="73">
        <f t="shared" si="67"/>
        <v>19.190661051042255</v>
      </c>
      <c r="H78" s="73">
        <f t="shared" si="67"/>
        <v>51.913354276972001</v>
      </c>
      <c r="I78" s="73">
        <f t="shared" si="67"/>
        <v>71.364623928420713</v>
      </c>
      <c r="J78" s="73">
        <f t="shared" si="67"/>
        <v>26.20976822227388</v>
      </c>
      <c r="K78" s="73">
        <f t="shared" si="67"/>
        <v>73.683012292925326</v>
      </c>
      <c r="L78" s="73">
        <f t="shared" si="67"/>
        <v>67.032277086936119</v>
      </c>
      <c r="M78" s="73">
        <f t="shared" si="67"/>
        <v>43.825698589876026</v>
      </c>
      <c r="N78" s="73">
        <f t="shared" si="67"/>
        <v>33.137958207485553</v>
      </c>
      <c r="O78" s="73">
        <f t="shared" si="67"/>
        <v>14.873731162670012</v>
      </c>
      <c r="P78" s="73">
        <f t="shared" si="67"/>
        <v>3.826837824910001E-2</v>
      </c>
      <c r="Q78" s="73">
        <f t="shared" si="67"/>
        <v>3.1354369716403312</v>
      </c>
      <c r="R78" s="73">
        <f t="shared" si="67"/>
        <v>19.98241517102926</v>
      </c>
      <c r="S78" s="73">
        <f t="shared" si="56"/>
        <v>2.6008625500438427</v>
      </c>
      <c r="T78" s="73">
        <f t="shared" si="56"/>
        <v>0.64782941322323495</v>
      </c>
      <c r="U78" s="69">
        <f t="shared" si="59"/>
        <v>20.063174326251328</v>
      </c>
    </row>
    <row r="79" spans="1:21" x14ac:dyDescent="0.2">
      <c r="A79" s="3" t="s">
        <v>119</v>
      </c>
      <c r="B79" s="3" t="s">
        <v>120</v>
      </c>
      <c r="C79" s="72" t="s">
        <v>28</v>
      </c>
      <c r="D79" s="73">
        <f t="shared" si="57"/>
        <v>67.959414968914075</v>
      </c>
      <c r="E79" s="73">
        <f t="shared" si="57"/>
        <v>-0.79403153937633419</v>
      </c>
      <c r="F79" s="73">
        <f t="shared" ref="F79:R79" si="68">F20/E20*100-100</f>
        <v>19.430444633176919</v>
      </c>
      <c r="G79" s="73">
        <f t="shared" si="68"/>
        <v>71.449778322665111</v>
      </c>
      <c r="H79" s="73">
        <f t="shared" si="68"/>
        <v>85.182077847444987</v>
      </c>
      <c r="I79" s="73">
        <f t="shared" si="68"/>
        <v>-0.36774041822336301</v>
      </c>
      <c r="J79" s="73">
        <f t="shared" si="68"/>
        <v>25.266839127863378</v>
      </c>
      <c r="K79" s="73">
        <f t="shared" si="68"/>
        <v>14.723462073969102</v>
      </c>
      <c r="L79" s="73">
        <f t="shared" si="68"/>
        <v>65.855821516309589</v>
      </c>
      <c r="M79" s="73">
        <f t="shared" si="68"/>
        <v>39.45245404932524</v>
      </c>
      <c r="N79" s="73">
        <f t="shared" si="68"/>
        <v>18.761807899801909</v>
      </c>
      <c r="O79" s="73">
        <f t="shared" si="68"/>
        <v>10.556782567788133</v>
      </c>
      <c r="P79" s="73">
        <f t="shared" si="68"/>
        <v>2.2445420742771773</v>
      </c>
      <c r="Q79" s="73">
        <f t="shared" si="68"/>
        <v>6.9834180262167393</v>
      </c>
      <c r="R79" s="73">
        <f t="shared" si="68"/>
        <v>15.404140896278506</v>
      </c>
      <c r="S79" s="73">
        <f t="shared" si="56"/>
        <v>-2.8772627820646335</v>
      </c>
      <c r="T79" s="73">
        <f t="shared" si="56"/>
        <v>0.27291223528476394</v>
      </c>
      <c r="U79" s="69">
        <f t="shared" si="59"/>
        <v>18.246874002712588</v>
      </c>
    </row>
    <row r="80" spans="1:21" x14ac:dyDescent="0.2">
      <c r="A80" s="3" t="s">
        <v>121</v>
      </c>
      <c r="B80" s="3" t="s">
        <v>122</v>
      </c>
      <c r="C80" s="72" t="s">
        <v>28</v>
      </c>
      <c r="D80" s="73">
        <f t="shared" si="57"/>
        <v>210.94030537597621</v>
      </c>
      <c r="E80" s="73">
        <f t="shared" si="57"/>
        <v>23.070542295134771</v>
      </c>
      <c r="F80" s="73">
        <f t="shared" ref="F80:R80" si="69">F21/E21*100-100</f>
        <v>-6.4049526868661815</v>
      </c>
      <c r="G80" s="73">
        <f t="shared" si="69"/>
        <v>138.15309718795436</v>
      </c>
      <c r="H80" s="73">
        <f t="shared" si="69"/>
        <v>191.28049413690201</v>
      </c>
      <c r="I80" s="73">
        <f t="shared" si="69"/>
        <v>-22.040196787037445</v>
      </c>
      <c r="J80" s="73">
        <f t="shared" si="69"/>
        <v>52.803147685947522</v>
      </c>
      <c r="K80" s="73">
        <f t="shared" si="69"/>
        <v>58.702496459178263</v>
      </c>
      <c r="L80" s="73">
        <f t="shared" si="69"/>
        <v>93.923042547203949</v>
      </c>
      <c r="M80" s="73">
        <f t="shared" si="69"/>
        <v>42.574758308481222</v>
      </c>
      <c r="N80" s="73">
        <f t="shared" si="69"/>
        <v>23.871682940028748</v>
      </c>
      <c r="O80" s="73">
        <f t="shared" si="69"/>
        <v>17.451759568570324</v>
      </c>
      <c r="P80" s="73">
        <f t="shared" si="69"/>
        <v>0.10786442726595169</v>
      </c>
      <c r="Q80" s="73">
        <f t="shared" si="69"/>
        <v>17.075948523605703</v>
      </c>
      <c r="R80" s="73">
        <f t="shared" si="69"/>
        <v>14.578275913571474</v>
      </c>
      <c r="S80" s="73">
        <f t="shared" si="56"/>
        <v>7.2194389325525634</v>
      </c>
      <c r="T80" s="73">
        <f t="shared" si="56"/>
        <v>3.2358461104397236</v>
      </c>
      <c r="U80" s="69">
        <f t="shared" si="59"/>
        <v>30.796008042970584</v>
      </c>
    </row>
    <row r="81" spans="1:21" x14ac:dyDescent="0.2">
      <c r="A81" s="3" t="s">
        <v>123</v>
      </c>
      <c r="B81" s="3" t="s">
        <v>124</v>
      </c>
      <c r="C81" s="72" t="s">
        <v>28</v>
      </c>
      <c r="D81" s="73">
        <f t="shared" si="57"/>
        <v>794.20683625024606</v>
      </c>
      <c r="E81" s="73">
        <f t="shared" si="57"/>
        <v>19.976405256650253</v>
      </c>
      <c r="F81" s="73">
        <f t="shared" ref="F81:R81" si="70">F22/E22*100-100</f>
        <v>22.036174399667431</v>
      </c>
      <c r="G81" s="73">
        <f t="shared" si="70"/>
        <v>116.17516025859467</v>
      </c>
      <c r="H81" s="73">
        <f t="shared" si="70"/>
        <v>161.62984021467952</v>
      </c>
      <c r="I81" s="73">
        <f t="shared" si="70"/>
        <v>-28.848102224625876</v>
      </c>
      <c r="J81" s="73">
        <f t="shared" si="70"/>
        <v>30.715259759554385</v>
      </c>
      <c r="K81" s="73">
        <f t="shared" si="70"/>
        <v>22.673025497805412</v>
      </c>
      <c r="L81" s="73">
        <f t="shared" si="70"/>
        <v>85.143760680293326</v>
      </c>
      <c r="M81" s="73">
        <f t="shared" si="70"/>
        <v>53.978808919077323</v>
      </c>
      <c r="N81" s="73">
        <f t="shared" si="70"/>
        <v>13.117472427459504</v>
      </c>
      <c r="O81" s="73">
        <f t="shared" si="70"/>
        <v>7.2345444888823636</v>
      </c>
      <c r="P81" s="73">
        <f t="shared" si="70"/>
        <v>7.2248380052457151E-2</v>
      </c>
      <c r="Q81" s="73">
        <f t="shared" si="70"/>
        <v>2.5146076608127004</v>
      </c>
      <c r="R81" s="73">
        <f t="shared" si="70"/>
        <v>4.5518548148220361</v>
      </c>
      <c r="S81" s="73">
        <f t="shared" si="56"/>
        <v>-3.1693327332174732</v>
      </c>
      <c r="T81" s="73">
        <f t="shared" si="56"/>
        <v>1.9640738261130366</v>
      </c>
      <c r="U81" s="69">
        <f t="shared" si="59"/>
        <v>31.400005244271057</v>
      </c>
    </row>
    <row r="82" spans="1:21" x14ac:dyDescent="0.2">
      <c r="A82" s="3" t="s">
        <v>125</v>
      </c>
      <c r="B82" s="3" t="s">
        <v>126</v>
      </c>
      <c r="C82" s="72" t="s">
        <v>28</v>
      </c>
      <c r="D82" s="73">
        <f t="shared" si="57"/>
        <v>194.49739653943976</v>
      </c>
      <c r="E82" s="73">
        <f t="shared" si="57"/>
        <v>7.9568155371666052</v>
      </c>
      <c r="F82" s="73">
        <f t="shared" ref="F82:R82" si="71">F23/E23*100-100</f>
        <v>21.544503898899663</v>
      </c>
      <c r="G82" s="73">
        <f t="shared" si="71"/>
        <v>50.742262806880888</v>
      </c>
      <c r="H82" s="73">
        <f t="shared" si="71"/>
        <v>83.513620304856943</v>
      </c>
      <c r="I82" s="73">
        <f t="shared" si="71"/>
        <v>-51.463678483740679</v>
      </c>
      <c r="J82" s="73">
        <f t="shared" si="71"/>
        <v>-26.607194943240046</v>
      </c>
      <c r="K82" s="73">
        <f t="shared" si="71"/>
        <v>-6.9772154344856148</v>
      </c>
      <c r="L82" s="73">
        <f t="shared" si="71"/>
        <v>3.5596392287096705</v>
      </c>
      <c r="M82" s="73">
        <f t="shared" si="71"/>
        <v>-5.5251130734326068</v>
      </c>
      <c r="N82" s="73">
        <f t="shared" si="71"/>
        <v>-17.882851345751803</v>
      </c>
      <c r="O82" s="73">
        <f t="shared" si="71"/>
        <v>-23.950792920698078</v>
      </c>
      <c r="P82" s="73">
        <f t="shared" si="71"/>
        <v>10.787831203697792</v>
      </c>
      <c r="Q82" s="73">
        <f t="shared" si="71"/>
        <v>-12.819415235614258</v>
      </c>
      <c r="R82" s="73">
        <f t="shared" si="71"/>
        <v>-17.591754887656506</v>
      </c>
      <c r="S82" s="73">
        <f t="shared" si="56"/>
        <v>3.1650596441803884</v>
      </c>
      <c r="T82" s="73">
        <f t="shared" si="56"/>
        <v>38.633218012168072</v>
      </c>
      <c r="U82" s="69">
        <f t="shared" si="59"/>
        <v>4.3872635019478423</v>
      </c>
    </row>
    <row r="83" spans="1:21" x14ac:dyDescent="0.2">
      <c r="A83" s="3" t="s">
        <v>127</v>
      </c>
      <c r="B83" s="3" t="s">
        <v>128</v>
      </c>
      <c r="C83" s="72" t="s">
        <v>28</v>
      </c>
      <c r="D83" s="73">
        <f t="shared" si="57"/>
        <v>734.25266433627087</v>
      </c>
      <c r="E83" s="73">
        <f t="shared" si="57"/>
        <v>-10.242361369858145</v>
      </c>
      <c r="F83" s="73">
        <f t="shared" ref="F83:R83" si="72">F24/E24*100-100</f>
        <v>55.743349939314953</v>
      </c>
      <c r="G83" s="73">
        <f t="shared" si="72"/>
        <v>140.0502051855579</v>
      </c>
      <c r="H83" s="73">
        <f t="shared" si="72"/>
        <v>161.93760971390986</v>
      </c>
      <c r="I83" s="73">
        <f t="shared" si="72"/>
        <v>-25.950744459422637</v>
      </c>
      <c r="J83" s="73">
        <f t="shared" si="72"/>
        <v>25.493773807361791</v>
      </c>
      <c r="K83" s="73">
        <f t="shared" si="72"/>
        <v>23.323622767318497</v>
      </c>
      <c r="L83" s="73">
        <f t="shared" si="72"/>
        <v>87.569820136800644</v>
      </c>
      <c r="M83" s="73">
        <f t="shared" si="72"/>
        <v>57.206592727403262</v>
      </c>
      <c r="N83" s="73">
        <f t="shared" si="72"/>
        <v>10.923162113952117</v>
      </c>
      <c r="O83" s="73">
        <f t="shared" si="72"/>
        <v>17.554650028391364</v>
      </c>
      <c r="P83" s="73">
        <f t="shared" si="72"/>
        <v>1.1672168842506068</v>
      </c>
      <c r="Q83" s="73">
        <f t="shared" si="72"/>
        <v>42.662225507419436</v>
      </c>
      <c r="R83" s="73">
        <f t="shared" si="72"/>
        <v>-20.535998802180856</v>
      </c>
      <c r="S83" s="73">
        <f t="shared" si="56"/>
        <v>13.526384664083977</v>
      </c>
      <c r="T83" s="73">
        <f t="shared" si="56"/>
        <v>-12.731410371877885</v>
      </c>
      <c r="U83" s="69">
        <f t="shared" si="59"/>
        <v>32.475361617171131</v>
      </c>
    </row>
    <row r="84" spans="1:21" x14ac:dyDescent="0.2">
      <c r="A84" s="3" t="s">
        <v>129</v>
      </c>
      <c r="B84" s="3" t="s">
        <v>130</v>
      </c>
      <c r="C84" s="72" t="s">
        <v>28</v>
      </c>
      <c r="D84" s="73">
        <f t="shared" si="57"/>
        <v>463.28282164983887</v>
      </c>
      <c r="E84" s="73">
        <f t="shared" si="57"/>
        <v>-9.0983940186623613</v>
      </c>
      <c r="F84" s="73">
        <f t="shared" ref="F84:R84" si="73">F25/E25*100-100</f>
        <v>30.563367554337731</v>
      </c>
      <c r="G84" s="73">
        <f t="shared" si="73"/>
        <v>95.567271804112522</v>
      </c>
      <c r="H84" s="73">
        <f t="shared" si="73"/>
        <v>135.28182329410768</v>
      </c>
      <c r="I84" s="73">
        <f t="shared" si="73"/>
        <v>-36.676328725166115</v>
      </c>
      <c r="J84" s="73">
        <f t="shared" si="73"/>
        <v>-51.33674766967593</v>
      </c>
      <c r="K84" s="73">
        <f t="shared" si="73"/>
        <v>16.342880958796769</v>
      </c>
      <c r="L84" s="73">
        <f t="shared" si="73"/>
        <v>607.49173528383892</v>
      </c>
      <c r="M84" s="73">
        <f t="shared" si="73"/>
        <v>-64.165253986658129</v>
      </c>
      <c r="N84" s="73">
        <f t="shared" si="73"/>
        <v>-0.9055815144873236</v>
      </c>
      <c r="O84" s="73">
        <f t="shared" si="73"/>
        <v>-5.5774172142180163</v>
      </c>
      <c r="P84" s="73">
        <f t="shared" si="73"/>
        <v>-1.5587733930829017E-2</v>
      </c>
      <c r="Q84" s="73">
        <f t="shared" si="73"/>
        <v>26.047125910861851</v>
      </c>
      <c r="R84" s="73">
        <f t="shared" si="73"/>
        <v>20.861423724850226</v>
      </c>
      <c r="S84" s="73">
        <f t="shared" si="56"/>
        <v>-7.8855279179849163</v>
      </c>
      <c r="T84" s="73">
        <f t="shared" si="56"/>
        <v>17.629279924450486</v>
      </c>
      <c r="U84" s="69">
        <f t="shared" si="59"/>
        <v>19.638078564923276</v>
      </c>
    </row>
    <row r="85" spans="1:21" x14ac:dyDescent="0.2">
      <c r="A85" s="3" t="s">
        <v>131</v>
      </c>
      <c r="B85" s="3" t="s">
        <v>132</v>
      </c>
      <c r="C85" s="72" t="s">
        <v>28</v>
      </c>
      <c r="D85" s="73">
        <f t="shared" si="57"/>
        <v>715.99799801322456</v>
      </c>
      <c r="E85" s="73">
        <f t="shared" si="57"/>
        <v>25.099134944784879</v>
      </c>
      <c r="F85" s="73">
        <f t="shared" ref="F85:R85" si="74">F26/E26*100-100</f>
        <v>54.067844708870695</v>
      </c>
      <c r="G85" s="73">
        <f t="shared" si="74"/>
        <v>145.24029862534934</v>
      </c>
      <c r="H85" s="73">
        <f t="shared" si="74"/>
        <v>24.56243370163989</v>
      </c>
      <c r="I85" s="73">
        <f t="shared" si="74"/>
        <v>20.743075793970633</v>
      </c>
      <c r="J85" s="73">
        <f t="shared" si="74"/>
        <v>28.865879694538052</v>
      </c>
      <c r="K85" s="73">
        <f t="shared" si="74"/>
        <v>7.3378557109025451</v>
      </c>
      <c r="L85" s="73">
        <f t="shared" si="74"/>
        <v>78.080460791674426</v>
      </c>
      <c r="M85" s="73">
        <f t="shared" si="74"/>
        <v>32.047888532398474</v>
      </c>
      <c r="N85" s="73">
        <f t="shared" si="74"/>
        <v>6.6285959529116099</v>
      </c>
      <c r="O85" s="73">
        <f t="shared" si="74"/>
        <v>-77.582305303022878</v>
      </c>
      <c r="P85" s="73">
        <f t="shared" si="74"/>
        <v>366.67456063575037</v>
      </c>
      <c r="Q85" s="73">
        <f t="shared" si="74"/>
        <v>0.14205636241852915</v>
      </c>
      <c r="R85" s="73">
        <f t="shared" si="74"/>
        <v>0.38590120357872593</v>
      </c>
      <c r="S85" s="73">
        <f t="shared" ref="S85:S94" si="75">S26/R26*100-100</f>
        <v>-11.054270370455455</v>
      </c>
      <c r="T85" s="73">
        <f t="shared" ref="T85:T94" si="76">T26/S26*100-100</f>
        <v>-8.8771688850066965</v>
      </c>
      <c r="U85" s="69">
        <f t="shared" si="59"/>
        <v>27.759474529500181</v>
      </c>
    </row>
    <row r="86" spans="1:21" x14ac:dyDescent="0.2">
      <c r="A86" s="3" t="s">
        <v>133</v>
      </c>
      <c r="B86" s="3" t="s">
        <v>134</v>
      </c>
      <c r="C86" s="72" t="s">
        <v>28</v>
      </c>
      <c r="D86" s="73">
        <f t="shared" si="57"/>
        <v>530.6389236030642</v>
      </c>
      <c r="E86" s="73">
        <f t="shared" si="57"/>
        <v>-2.1192019816428171</v>
      </c>
      <c r="F86" s="73">
        <f t="shared" ref="F86:R86" si="77">F27/E27*100-100</f>
        <v>22.99994012321973</v>
      </c>
      <c r="G86" s="73">
        <f t="shared" si="77"/>
        <v>81.833200649607363</v>
      </c>
      <c r="H86" s="73">
        <f t="shared" si="77"/>
        <v>8.6172587382091166</v>
      </c>
      <c r="I86" s="73">
        <f t="shared" si="77"/>
        <v>-33.874203967134207</v>
      </c>
      <c r="J86" s="73">
        <f t="shared" si="77"/>
        <v>-6.5525739798746798</v>
      </c>
      <c r="K86" s="73">
        <f t="shared" si="77"/>
        <v>25.78232517548706</v>
      </c>
      <c r="L86" s="73">
        <f t="shared" si="77"/>
        <v>70.371114031794122</v>
      </c>
      <c r="M86" s="73">
        <f t="shared" si="77"/>
        <v>23.377167734181498</v>
      </c>
      <c r="N86" s="73">
        <f t="shared" si="77"/>
        <v>8.7701905241544154</v>
      </c>
      <c r="O86" s="73">
        <f t="shared" si="77"/>
        <v>-1.9824545709239629</v>
      </c>
      <c r="P86" s="73">
        <f t="shared" si="77"/>
        <v>4.0994116991157625E-3</v>
      </c>
      <c r="Q86" s="73">
        <f t="shared" si="77"/>
        <v>2.8399797844421926</v>
      </c>
      <c r="R86" s="73">
        <f t="shared" si="77"/>
        <v>-3.7485275803027918</v>
      </c>
      <c r="S86" s="73">
        <f t="shared" si="75"/>
        <v>1.6945566584976746</v>
      </c>
      <c r="T86" s="73">
        <f t="shared" si="76"/>
        <v>-8.8408987265639212</v>
      </c>
      <c r="U86" s="69">
        <f t="shared" si="59"/>
        <v>16.331481676796216</v>
      </c>
    </row>
    <row r="87" spans="1:21" x14ac:dyDescent="0.2">
      <c r="A87" s="3" t="s">
        <v>135</v>
      </c>
      <c r="B87" s="3" t="s">
        <v>136</v>
      </c>
      <c r="C87" s="72" t="s">
        <v>28</v>
      </c>
      <c r="D87" s="73">
        <f t="shared" si="57"/>
        <v>1069.440800396532</v>
      </c>
      <c r="E87" s="73">
        <f t="shared" si="57"/>
        <v>-7.4873019951425874</v>
      </c>
      <c r="F87" s="73">
        <f t="shared" ref="F87:R87" si="78">F28/E28*100-100</f>
        <v>-61.540792479423423</v>
      </c>
      <c r="G87" s="73">
        <f t="shared" si="78"/>
        <v>135.72879320026527</v>
      </c>
      <c r="H87" s="73">
        <f t="shared" si="78"/>
        <v>214.54129615478115</v>
      </c>
      <c r="I87" s="73">
        <f t="shared" si="78"/>
        <v>-14.344468218817411</v>
      </c>
      <c r="J87" s="73">
        <f t="shared" si="78"/>
        <v>44.76177943406276</v>
      </c>
      <c r="K87" s="73">
        <f t="shared" si="78"/>
        <v>31.652578216798901</v>
      </c>
      <c r="L87" s="73">
        <f t="shared" si="78"/>
        <v>78.803999683574915</v>
      </c>
      <c r="M87" s="73">
        <f t="shared" si="78"/>
        <v>11.525922193751043</v>
      </c>
      <c r="N87" s="73">
        <f t="shared" si="78"/>
        <v>32.1949410331232</v>
      </c>
      <c r="O87" s="73">
        <f t="shared" si="78"/>
        <v>29.436770599853048</v>
      </c>
      <c r="P87" s="73">
        <f t="shared" si="78"/>
        <v>1.1842327561282673E-2</v>
      </c>
      <c r="Q87" s="73">
        <f t="shared" si="78"/>
        <v>24.839489781162555</v>
      </c>
      <c r="R87" s="73">
        <f t="shared" si="78"/>
        <v>18.570770117592005</v>
      </c>
      <c r="S87" s="73">
        <f t="shared" si="75"/>
        <v>7.7536858156330908</v>
      </c>
      <c r="T87" s="73">
        <f t="shared" si="76"/>
        <v>-2.8078137958203371</v>
      </c>
      <c r="U87" s="69">
        <f t="shared" si="59"/>
        <v>30.467927232081195</v>
      </c>
    </row>
    <row r="88" spans="1:21" x14ac:dyDescent="0.2">
      <c r="A88" s="3" t="s">
        <v>137</v>
      </c>
      <c r="B88" s="3" t="s">
        <v>138</v>
      </c>
      <c r="C88" s="72" t="s">
        <v>28</v>
      </c>
      <c r="D88" s="73">
        <f t="shared" si="57"/>
        <v>246.71754469058288</v>
      </c>
      <c r="E88" s="73">
        <f t="shared" si="57"/>
        <v>-12.724933356037297</v>
      </c>
      <c r="F88" s="73">
        <f t="shared" ref="F88:R88" si="79">F29/E29*100-100</f>
        <v>28.760644837044623</v>
      </c>
      <c r="G88" s="73">
        <f t="shared" si="79"/>
        <v>318.7806321708311</v>
      </c>
      <c r="H88" s="73">
        <f t="shared" si="79"/>
        <v>55.601365872092003</v>
      </c>
      <c r="I88" s="73">
        <f t="shared" si="79"/>
        <v>21.919954449068626</v>
      </c>
      <c r="J88" s="73">
        <f t="shared" si="79"/>
        <v>43.929819531344833</v>
      </c>
      <c r="K88" s="73">
        <f t="shared" si="79"/>
        <v>13.95427987651712</v>
      </c>
      <c r="L88" s="73">
        <f t="shared" si="79"/>
        <v>75.548427777022169</v>
      </c>
      <c r="M88" s="73">
        <f t="shared" si="79"/>
        <v>36.955340692782471</v>
      </c>
      <c r="N88" s="73">
        <f t="shared" si="79"/>
        <v>14.495578878468862</v>
      </c>
      <c r="O88" s="73">
        <f t="shared" si="79"/>
        <v>21.985041737791676</v>
      </c>
      <c r="P88" s="73">
        <f t="shared" si="79"/>
        <v>-0.92744837371398603</v>
      </c>
      <c r="Q88" s="73">
        <f t="shared" si="79"/>
        <v>1.1740130926675363</v>
      </c>
      <c r="R88" s="73">
        <f t="shared" si="79"/>
        <v>-7.1143006717492625</v>
      </c>
      <c r="S88" s="73">
        <f t="shared" si="75"/>
        <v>-1.5846146944732453</v>
      </c>
      <c r="T88" s="73">
        <f t="shared" si="76"/>
        <v>-13.058199957374981</v>
      </c>
      <c r="U88" s="69">
        <f t="shared" si="59"/>
        <v>26.348049444949865</v>
      </c>
    </row>
    <row r="89" spans="1:21" x14ac:dyDescent="0.2">
      <c r="A89" s="3" t="s">
        <v>139</v>
      </c>
      <c r="B89" s="3" t="s">
        <v>140</v>
      </c>
      <c r="C89" s="72" t="s">
        <v>28</v>
      </c>
      <c r="D89" s="73">
        <f t="shared" si="57"/>
        <v>122.71707605009635</v>
      </c>
      <c r="E89" s="73">
        <f t="shared" si="57"/>
        <v>6.4629142770609178</v>
      </c>
      <c r="F89" s="73">
        <f t="shared" ref="F89:R89" si="80">F30/E30*100-100</f>
        <v>4.9207462951919894</v>
      </c>
      <c r="G89" s="73">
        <f t="shared" si="80"/>
        <v>4.2052650099034139</v>
      </c>
      <c r="H89" s="73">
        <f t="shared" si="80"/>
        <v>74.203304503566358</v>
      </c>
      <c r="I89" s="73">
        <f t="shared" si="80"/>
        <v>41.142526330097866</v>
      </c>
      <c r="J89" s="73">
        <f t="shared" si="80"/>
        <v>8.129841766263894</v>
      </c>
      <c r="K89" s="73">
        <f t="shared" si="80"/>
        <v>7.5312338777972201</v>
      </c>
      <c r="L89" s="73">
        <f t="shared" si="80"/>
        <v>49.784273924466675</v>
      </c>
      <c r="M89" s="73">
        <f t="shared" si="80"/>
        <v>48.257299009597489</v>
      </c>
      <c r="N89" s="73">
        <f t="shared" si="80"/>
        <v>8.4601155459306909</v>
      </c>
      <c r="O89" s="73">
        <f t="shared" si="80"/>
        <v>-66.771380135059374</v>
      </c>
      <c r="P89" s="73">
        <f t="shared" si="80"/>
        <v>217.05145297593333</v>
      </c>
      <c r="Q89" s="73">
        <f t="shared" si="80"/>
        <v>1.5782086541309894</v>
      </c>
      <c r="R89" s="73">
        <f t="shared" si="80"/>
        <v>1.2402792779302274</v>
      </c>
      <c r="S89" s="73">
        <f t="shared" si="75"/>
        <v>-6.8577998056052536</v>
      </c>
      <c r="T89" s="73">
        <f t="shared" si="76"/>
        <v>-6.4354312084261096</v>
      </c>
      <c r="U89" s="69">
        <f t="shared" si="59"/>
        <v>14.396952849876698</v>
      </c>
    </row>
    <row r="90" spans="1:21" x14ac:dyDescent="0.2">
      <c r="A90" s="3" t="s">
        <v>141</v>
      </c>
      <c r="B90" s="3" t="s">
        <v>142</v>
      </c>
      <c r="C90" s="72" t="s">
        <v>28</v>
      </c>
      <c r="D90" s="73">
        <f t="shared" si="57"/>
        <v>197.79075599664691</v>
      </c>
      <c r="E90" s="73">
        <f t="shared" si="57"/>
        <v>28.006735520594418</v>
      </c>
      <c r="F90" s="73">
        <f t="shared" ref="F90:R90" si="81">F31/E31*100-100</f>
        <v>26.581852347585595</v>
      </c>
      <c r="G90" s="73">
        <f t="shared" si="81"/>
        <v>82.056186804017699</v>
      </c>
      <c r="H90" s="73">
        <f t="shared" si="81"/>
        <v>37.066808283376986</v>
      </c>
      <c r="I90" s="73">
        <f t="shared" si="81"/>
        <v>31.73467008057122</v>
      </c>
      <c r="J90" s="73">
        <f t="shared" si="81"/>
        <v>30.294512276033032</v>
      </c>
      <c r="K90" s="73">
        <f t="shared" si="81"/>
        <v>25.679656537656825</v>
      </c>
      <c r="L90" s="73">
        <f t="shared" si="81"/>
        <v>101.92102991089681</v>
      </c>
      <c r="M90" s="73">
        <f t="shared" si="81"/>
        <v>20.649598463995787</v>
      </c>
      <c r="N90" s="73">
        <f t="shared" si="81"/>
        <v>19.341780662852585</v>
      </c>
      <c r="O90" s="73">
        <f t="shared" si="81"/>
        <v>8.2597456165673435</v>
      </c>
      <c r="P90" s="73">
        <f t="shared" si="81"/>
        <v>5.800821693471292</v>
      </c>
      <c r="Q90" s="73">
        <f t="shared" si="81"/>
        <v>7.4403323513856634</v>
      </c>
      <c r="R90" s="73">
        <f t="shared" si="81"/>
        <v>7.975987005914817</v>
      </c>
      <c r="S90" s="73">
        <f t="shared" si="75"/>
        <v>6.6254631475858048</v>
      </c>
      <c r="T90" s="73">
        <f t="shared" si="76"/>
        <v>0.98578740213774552</v>
      </c>
      <c r="U90" s="69">
        <f t="shared" si="59"/>
        <v>24.979523065704228</v>
      </c>
    </row>
    <row r="91" spans="1:21" x14ac:dyDescent="0.2">
      <c r="A91" s="3" t="s">
        <v>143</v>
      </c>
      <c r="B91" s="3" t="s">
        <v>144</v>
      </c>
      <c r="C91" s="72" t="s">
        <v>28</v>
      </c>
      <c r="D91" s="73">
        <f t="shared" si="57"/>
        <v>-14.803773882189404</v>
      </c>
      <c r="E91" s="73">
        <f t="shared" si="57"/>
        <v>-12.228073405617138</v>
      </c>
      <c r="F91" s="73">
        <f t="shared" ref="F91:R91" si="82">F32/E32*100-100</f>
        <v>3.2764111769516262</v>
      </c>
      <c r="G91" s="73">
        <f t="shared" si="82"/>
        <v>23.810791858019869</v>
      </c>
      <c r="H91" s="73">
        <f t="shared" si="82"/>
        <v>-3.1883212835519856</v>
      </c>
      <c r="I91" s="73">
        <f t="shared" si="82"/>
        <v>0.10292903367783879</v>
      </c>
      <c r="J91" s="73">
        <f t="shared" si="82"/>
        <v>21.688668846174068</v>
      </c>
      <c r="K91" s="73">
        <f t="shared" si="82"/>
        <v>13.175032937659708</v>
      </c>
      <c r="L91" s="73">
        <f t="shared" si="82"/>
        <v>71.195347658552123</v>
      </c>
      <c r="M91" s="73">
        <f t="shared" si="82"/>
        <v>29.714081307665765</v>
      </c>
      <c r="N91" s="73">
        <f t="shared" si="82"/>
        <v>19.579065442734816</v>
      </c>
      <c r="O91" s="73">
        <f t="shared" si="82"/>
        <v>38.682153646947427</v>
      </c>
      <c r="P91" s="73">
        <f t="shared" si="82"/>
        <v>-0.643437433955242</v>
      </c>
      <c r="Q91" s="73">
        <f t="shared" si="82"/>
        <v>10.356126835068451</v>
      </c>
      <c r="R91" s="73">
        <f t="shared" si="82"/>
        <v>-3.6370340958712433</v>
      </c>
      <c r="S91" s="73">
        <f t="shared" si="75"/>
        <v>6.1672713956723015</v>
      </c>
      <c r="T91" s="73">
        <f t="shared" si="76"/>
        <v>-2.9081799667736448</v>
      </c>
      <c r="U91" s="69">
        <f t="shared" si="59"/>
        <v>8.0858088195219864</v>
      </c>
    </row>
    <row r="92" spans="1:21" x14ac:dyDescent="0.2">
      <c r="A92" s="3" t="s">
        <v>145</v>
      </c>
      <c r="B92" s="3" t="s">
        <v>146</v>
      </c>
      <c r="C92" s="72" t="s">
        <v>28</v>
      </c>
      <c r="D92" s="73">
        <f t="shared" si="57"/>
        <v>67.029642985013226</v>
      </c>
      <c r="E92" s="73">
        <f t="shared" si="57"/>
        <v>2.9651520802992763</v>
      </c>
      <c r="F92" s="73">
        <f t="shared" ref="F92:R92" si="83">F33/E33*100-100</f>
        <v>16.508561627172867</v>
      </c>
      <c r="G92" s="73">
        <f t="shared" si="83"/>
        <v>44.508711389206212</v>
      </c>
      <c r="H92" s="73">
        <f t="shared" si="83"/>
        <v>21.060552878446188</v>
      </c>
      <c r="I92" s="73">
        <f t="shared" si="83"/>
        <v>10.077160968571135</v>
      </c>
      <c r="J92" s="73">
        <f t="shared" si="83"/>
        <v>19.616696372782073</v>
      </c>
      <c r="K92" s="73">
        <f t="shared" si="83"/>
        <v>16.36308593314233</v>
      </c>
      <c r="L92" s="73">
        <f t="shared" si="83"/>
        <v>61.40644310327724</v>
      </c>
      <c r="M92" s="73">
        <f t="shared" si="83"/>
        <v>42.556597368037671</v>
      </c>
      <c r="N92" s="73">
        <f t="shared" si="83"/>
        <v>22.497785858196636</v>
      </c>
      <c r="O92" s="73">
        <f t="shared" si="83"/>
        <v>6.1739678187460783</v>
      </c>
      <c r="P92" s="73">
        <f t="shared" si="83"/>
        <v>4.2777249196547018E-2</v>
      </c>
      <c r="Q92" s="73">
        <f t="shared" si="83"/>
        <v>1.3716475231490222</v>
      </c>
      <c r="R92" s="73">
        <f t="shared" si="83"/>
        <v>10.37249849048041</v>
      </c>
      <c r="S92" s="73">
        <f t="shared" si="75"/>
        <v>2.430211366785656</v>
      </c>
      <c r="T92" s="73">
        <f t="shared" si="76"/>
        <v>0.31597007023486867</v>
      </c>
      <c r="U92" s="69">
        <f t="shared" si="59"/>
        <v>14.901735197591265</v>
      </c>
    </row>
    <row r="93" spans="1:21" x14ac:dyDescent="0.2">
      <c r="A93" s="3" t="s">
        <v>147</v>
      </c>
      <c r="B93" s="3" t="s">
        <v>148</v>
      </c>
      <c r="C93" s="72" t="s">
        <v>28</v>
      </c>
      <c r="D93" s="73">
        <f t="shared" si="57"/>
        <v>148.70238345673511</v>
      </c>
      <c r="E93" s="73">
        <f t="shared" si="57"/>
        <v>20.415240476670576</v>
      </c>
      <c r="F93" s="73">
        <f t="shared" ref="F93:R93" si="84">F34/E34*100-100</f>
        <v>34.361611521345992</v>
      </c>
      <c r="G93" s="73">
        <f t="shared" si="84"/>
        <v>76.349665672440608</v>
      </c>
      <c r="H93" s="73">
        <f t="shared" si="84"/>
        <v>32.739108351916656</v>
      </c>
      <c r="I93" s="73">
        <f t="shared" si="84"/>
        <v>28.796606233529758</v>
      </c>
      <c r="J93" s="73">
        <f t="shared" si="84"/>
        <v>39.377496515731082</v>
      </c>
      <c r="K93" s="73">
        <f t="shared" si="84"/>
        <v>26.923293855250293</v>
      </c>
      <c r="L93" s="73">
        <f t="shared" si="84"/>
        <v>84.934247618587591</v>
      </c>
      <c r="M93" s="73">
        <f t="shared" si="84"/>
        <v>31.941984737646834</v>
      </c>
      <c r="N93" s="73">
        <f t="shared" si="84"/>
        <v>21.298945054974212</v>
      </c>
      <c r="O93" s="73">
        <f t="shared" si="84"/>
        <v>19.174937532223396</v>
      </c>
      <c r="P93" s="73">
        <f t="shared" si="84"/>
        <v>1.4000810684589453</v>
      </c>
      <c r="Q93" s="73">
        <f t="shared" si="84"/>
        <v>4.2810229257969468</v>
      </c>
      <c r="R93" s="73">
        <f t="shared" si="84"/>
        <v>14.50915001490651</v>
      </c>
      <c r="S93" s="73">
        <f t="shared" si="75"/>
        <v>0.81216721089538169</v>
      </c>
      <c r="T93" s="73">
        <f t="shared" si="76"/>
        <v>1.8626177295987958</v>
      </c>
      <c r="U93" s="69">
        <f t="shared" si="59"/>
        <v>24.161179644008328</v>
      </c>
    </row>
    <row r="94" spans="1:21" x14ac:dyDescent="0.2">
      <c r="B94" s="3" t="s">
        <v>149</v>
      </c>
      <c r="C94" s="72" t="s">
        <v>28</v>
      </c>
      <c r="D94" s="73">
        <f t="shared" si="57"/>
        <v>214.14504347956023</v>
      </c>
      <c r="E94" s="73">
        <f t="shared" si="57"/>
        <v>16.318154511551256</v>
      </c>
      <c r="F94" s="73">
        <f t="shared" ref="F94:R94" si="85">F35/E35*100-100</f>
        <v>38.263821761027884</v>
      </c>
      <c r="G94" s="73">
        <f t="shared" si="85"/>
        <v>122.13533813333956</v>
      </c>
      <c r="H94" s="73">
        <f t="shared" si="85"/>
        <v>44.26178161022537</v>
      </c>
      <c r="I94" s="73">
        <f t="shared" si="85"/>
        <v>18.640044329503411</v>
      </c>
      <c r="J94" s="73">
        <f t="shared" si="85"/>
        <v>15.233316538775483</v>
      </c>
      <c r="K94" s="73">
        <f t="shared" si="85"/>
        <v>44.921878065619836</v>
      </c>
      <c r="L94" s="73">
        <f t="shared" si="85"/>
        <v>38.943427954428699</v>
      </c>
      <c r="M94" s="73">
        <f t="shared" si="85"/>
        <v>28.00079276518116</v>
      </c>
      <c r="N94" s="73">
        <f t="shared" si="85"/>
        <v>10.426199934614488</v>
      </c>
      <c r="O94" s="73">
        <f t="shared" si="85"/>
        <v>-31.727376551891808</v>
      </c>
      <c r="P94" s="73">
        <f t="shared" si="85"/>
        <v>59.211034998236414</v>
      </c>
      <c r="Q94" s="73">
        <f t="shared" si="85"/>
        <v>8.8128818953497046</v>
      </c>
      <c r="R94" s="73">
        <f t="shared" si="85"/>
        <v>0.53815707081288622</v>
      </c>
      <c r="S94" s="73">
        <f t="shared" si="75"/>
        <v>7.2603014198405589</v>
      </c>
      <c r="T94" s="73">
        <f t="shared" si="76"/>
        <v>-7.5077336099546983</v>
      </c>
      <c r="U94" s="69">
        <f t="shared" si="59"/>
        <v>22.772145482111256</v>
      </c>
    </row>
    <row r="95" spans="1:21" x14ac:dyDescent="0.2">
      <c r="A95" s="35"/>
      <c r="C95" s="72"/>
      <c r="D95" s="72"/>
      <c r="E95" s="73"/>
      <c r="F95" s="73"/>
      <c r="G95" s="72"/>
      <c r="H95" s="73"/>
      <c r="I95" s="73"/>
      <c r="J95" s="73"/>
      <c r="K95" s="73"/>
      <c r="L95" s="73"/>
      <c r="M95" s="73"/>
      <c r="N95" s="73"/>
      <c r="O95" s="73"/>
      <c r="P95" s="73"/>
      <c r="Q95" s="73"/>
      <c r="R95" s="73"/>
      <c r="S95" s="73"/>
      <c r="T95" s="73"/>
      <c r="U95" s="69"/>
    </row>
    <row r="96" spans="1:21" ht="13.5" thickBot="1" x14ac:dyDescent="0.25">
      <c r="A96" s="11"/>
      <c r="B96" s="11"/>
      <c r="C96" s="11"/>
      <c r="D96" s="11"/>
      <c r="E96" s="11"/>
      <c r="F96" s="11"/>
      <c r="G96" s="11"/>
      <c r="H96" s="11"/>
      <c r="I96" s="11"/>
      <c r="J96" s="11"/>
      <c r="K96" s="11"/>
      <c r="L96" s="11"/>
      <c r="M96" s="11"/>
      <c r="N96" s="11"/>
      <c r="O96" s="11"/>
      <c r="P96" s="11"/>
      <c r="Q96" s="11"/>
      <c r="R96" s="11"/>
      <c r="S96" s="11"/>
      <c r="T96" s="11"/>
      <c r="U96" s="11"/>
    </row>
    <row r="97" spans="1:1" ht="13.5" thickTop="1" x14ac:dyDescent="0.2">
      <c r="A97" s="13" t="s">
        <v>668</v>
      </c>
    </row>
  </sheetData>
  <mergeCells count="5">
    <mergeCell ref="C2:U2"/>
    <mergeCell ref="C36:U37"/>
    <mergeCell ref="C66:U67"/>
    <mergeCell ref="C4:U4"/>
    <mergeCell ref="C7:U8"/>
  </mergeCells>
  <phoneticPr fontId="7" type="noConversion"/>
  <hyperlinks>
    <hyperlink ref="A1" location="INDICE!A1" display="ÍNDICE"/>
  </hyperlinks>
  <pageMargins left="0.75" right="0.75" top="1" bottom="1" header="0" footer="0"/>
  <pageSetup paperSize="9" orientation="portrait" verticalDpi="120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zoomScale="55" zoomScaleNormal="55" workbookViewId="0">
      <selection activeCell="B53" sqref="B53:B63"/>
    </sheetView>
  </sheetViews>
  <sheetFormatPr baseColWidth="10" defaultColWidth="10.85546875" defaultRowHeight="12.75" x14ac:dyDescent="0.2"/>
  <cols>
    <col min="1" max="1" width="10.85546875" style="1"/>
    <col min="2" max="2" width="16.7109375" style="1" customWidth="1"/>
    <col min="3" max="6" width="10.85546875" style="1"/>
    <col min="7" max="7" width="14.85546875" style="1" customWidth="1"/>
    <col min="8" max="16384" width="10.85546875" style="1"/>
  </cols>
  <sheetData>
    <row r="1" spans="1:21" x14ac:dyDescent="0.2">
      <c r="A1" s="5" t="s">
        <v>75</v>
      </c>
    </row>
    <row r="2" spans="1:21" x14ac:dyDescent="0.2">
      <c r="B2" s="110"/>
      <c r="C2" s="201" t="s">
        <v>66</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743</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140</v>
      </c>
      <c r="D5" s="209"/>
      <c r="E5" s="209"/>
      <c r="F5" s="209"/>
      <c r="G5" s="209"/>
      <c r="H5" s="209"/>
      <c r="I5" s="209"/>
      <c r="J5" s="209"/>
      <c r="K5" s="209"/>
      <c r="L5" s="209"/>
      <c r="M5" s="209"/>
      <c r="N5" s="209"/>
      <c r="O5" s="209"/>
      <c r="P5" s="209"/>
      <c r="Q5" s="209"/>
      <c r="R5" s="209"/>
      <c r="S5" s="209"/>
      <c r="T5" s="209"/>
      <c r="U5" s="209"/>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41</v>
      </c>
      <c r="C9" s="9">
        <v>104.39702149999999</v>
      </c>
      <c r="D9" s="9">
        <v>200.5649185</v>
      </c>
      <c r="E9" s="9">
        <v>246.08260749999999</v>
      </c>
      <c r="F9" s="9">
        <v>288.92987950000003</v>
      </c>
      <c r="G9" s="9">
        <v>319.85031900000001</v>
      </c>
      <c r="H9" s="9">
        <v>400.43109099999998</v>
      </c>
      <c r="I9" s="9">
        <v>426.11095799999998</v>
      </c>
      <c r="J9" s="9">
        <v>858.28763400000003</v>
      </c>
      <c r="K9" s="9">
        <v>962.69554400000004</v>
      </c>
      <c r="L9" s="14">
        <v>1516.2469779999999</v>
      </c>
      <c r="M9" s="14">
        <v>2275.3914829999999</v>
      </c>
      <c r="N9" s="14">
        <v>2477.5694830000002</v>
      </c>
      <c r="O9" s="14">
        <v>1111.5288370000001</v>
      </c>
      <c r="P9" s="14">
        <v>2957.4269589999999</v>
      </c>
      <c r="Q9" s="14">
        <v>2997.1619340000002</v>
      </c>
      <c r="R9" s="9">
        <v>2958.4719789999999</v>
      </c>
      <c r="S9" s="9">
        <v>2242.3586740000001</v>
      </c>
      <c r="T9" s="9">
        <v>1767.753385</v>
      </c>
      <c r="U9" s="9">
        <f>(SUM(C9:N9)+P9+Q9+R9+S9+T9)</f>
        <v>22999.730847999999</v>
      </c>
    </row>
    <row r="10" spans="1:21" x14ac:dyDescent="0.2">
      <c r="A10" s="74"/>
      <c r="B10" s="35" t="s">
        <v>34</v>
      </c>
      <c r="C10" s="9">
        <v>112.50352599999999</v>
      </c>
      <c r="D10" s="9">
        <v>379.26126399999998</v>
      </c>
      <c r="E10" s="9">
        <v>378.46584150000001</v>
      </c>
      <c r="F10" s="9">
        <v>384.79410250000001</v>
      </c>
      <c r="G10" s="9">
        <v>392.9706645</v>
      </c>
      <c r="H10" s="9">
        <v>822.92839400000003</v>
      </c>
      <c r="I10" s="9">
        <v>1130.132292</v>
      </c>
      <c r="J10" s="9">
        <v>928.09847549999995</v>
      </c>
      <c r="K10" s="9">
        <v>942.03367949999995</v>
      </c>
      <c r="L10" s="14">
        <v>1394.8648499999999</v>
      </c>
      <c r="M10" s="14">
        <v>2109.8158659999999</v>
      </c>
      <c r="N10" s="14">
        <v>2291.9558160000001</v>
      </c>
      <c r="O10" s="14">
        <v>649.9220899999998</v>
      </c>
      <c r="P10" s="14">
        <v>2246.5088179999998</v>
      </c>
      <c r="Q10" s="14">
        <v>2204.4432660000002</v>
      </c>
      <c r="R10" s="9">
        <v>2223.5444010000001</v>
      </c>
      <c r="S10" s="9">
        <v>2248.8072849999999</v>
      </c>
      <c r="T10" s="9">
        <v>2133.7216100000001</v>
      </c>
      <c r="U10" s="9">
        <f t="shared" ref="U10:U25" si="0">(SUM(C10:N10)+P10+Q10+R10+S10+T10)</f>
        <v>22324.850151499999</v>
      </c>
    </row>
    <row r="11" spans="1:21" x14ac:dyDescent="0.2">
      <c r="A11" s="74"/>
      <c r="B11" s="35" t="s">
        <v>29</v>
      </c>
      <c r="C11" s="9">
        <v>254.04423199999999</v>
      </c>
      <c r="D11" s="9">
        <v>313.87779899999998</v>
      </c>
      <c r="E11" s="9">
        <v>345.55562800000001</v>
      </c>
      <c r="F11" s="9">
        <v>353.87117649999999</v>
      </c>
      <c r="G11" s="9">
        <v>370.53313150000002</v>
      </c>
      <c r="H11" s="9">
        <v>517.55615250000005</v>
      </c>
      <c r="I11" s="9">
        <v>715.7799685</v>
      </c>
      <c r="J11" s="9">
        <v>771.91815499999996</v>
      </c>
      <c r="K11" s="9">
        <v>778.44133850000003</v>
      </c>
      <c r="L11" s="14">
        <v>1179.589397</v>
      </c>
      <c r="M11" s="14">
        <v>1433.9363430000001</v>
      </c>
      <c r="N11" s="14">
        <v>1459.4537359999999</v>
      </c>
      <c r="O11" s="14">
        <v>429.2979709999999</v>
      </c>
      <c r="P11" s="14">
        <v>1544.467832</v>
      </c>
      <c r="Q11" s="14">
        <v>1481.7050790000001</v>
      </c>
      <c r="R11" s="9">
        <v>1499.032835</v>
      </c>
      <c r="S11" s="9">
        <v>1473.4303480000001</v>
      </c>
      <c r="T11" s="9">
        <v>1428.9266560000001</v>
      </c>
      <c r="U11" s="9">
        <f t="shared" si="0"/>
        <v>15922.119807499999</v>
      </c>
    </row>
    <row r="12" spans="1:21" x14ac:dyDescent="0.2">
      <c r="A12" s="74"/>
      <c r="B12" s="35" t="s">
        <v>26</v>
      </c>
      <c r="C12" s="9">
        <v>2.523822</v>
      </c>
      <c r="D12" s="9">
        <v>80.889694000000006</v>
      </c>
      <c r="E12" s="9">
        <v>94.229187999999994</v>
      </c>
      <c r="F12" s="9">
        <v>122.704593</v>
      </c>
      <c r="G12" s="9">
        <v>98.742357499999997</v>
      </c>
      <c r="H12" s="9">
        <v>274.94671649999998</v>
      </c>
      <c r="I12" s="9">
        <v>545.56182200000001</v>
      </c>
      <c r="J12" s="9">
        <v>427.55404149999998</v>
      </c>
      <c r="K12" s="9">
        <v>478.2950735</v>
      </c>
      <c r="L12" s="14">
        <v>774.21689900000001</v>
      </c>
      <c r="M12" s="14">
        <v>1143.337563</v>
      </c>
      <c r="N12" s="14">
        <v>1188.6023729999999</v>
      </c>
      <c r="O12" s="14">
        <v>113.398149</v>
      </c>
      <c r="P12" s="14">
        <v>1122.8186000000001</v>
      </c>
      <c r="Q12" s="14">
        <v>1130.710691</v>
      </c>
      <c r="R12" s="9">
        <v>1079.764101</v>
      </c>
      <c r="S12" s="9">
        <v>1009.404106</v>
      </c>
      <c r="T12" s="9">
        <v>917.44314699999995</v>
      </c>
      <c r="U12" s="9">
        <f t="shared" si="0"/>
        <v>10491.744788</v>
      </c>
    </row>
    <row r="13" spans="1:21" x14ac:dyDescent="0.2">
      <c r="A13" s="74"/>
      <c r="B13" s="35" t="s">
        <v>36</v>
      </c>
      <c r="C13" s="9">
        <v>32.901074000000001</v>
      </c>
      <c r="D13" s="9">
        <v>160.92592250000001</v>
      </c>
      <c r="E13" s="9">
        <v>135.62408450000001</v>
      </c>
      <c r="F13" s="9">
        <v>116.75396050000001</v>
      </c>
      <c r="G13" s="9">
        <v>102.6582045</v>
      </c>
      <c r="H13" s="9">
        <v>170.18765400000001</v>
      </c>
      <c r="I13" s="9">
        <v>228.5393665</v>
      </c>
      <c r="J13" s="9">
        <v>169.822733</v>
      </c>
      <c r="K13" s="9">
        <v>181.92795649999999</v>
      </c>
      <c r="L13" s="14">
        <v>329.86865</v>
      </c>
      <c r="M13" s="14">
        <v>408.66383300000001</v>
      </c>
      <c r="N13" s="14">
        <v>399.92731199999997</v>
      </c>
      <c r="O13" s="14">
        <v>149.83538800000002</v>
      </c>
      <c r="P13" s="14">
        <v>397.26193000000001</v>
      </c>
      <c r="Q13" s="14">
        <v>421.49048199999999</v>
      </c>
      <c r="R13" s="9">
        <v>417.23693200000002</v>
      </c>
      <c r="S13" s="9">
        <v>408.45032900000001</v>
      </c>
      <c r="T13" s="9">
        <v>410.487527</v>
      </c>
      <c r="U13" s="9">
        <f t="shared" si="0"/>
        <v>4492.7279510000008</v>
      </c>
    </row>
    <row r="14" spans="1:21" x14ac:dyDescent="0.2">
      <c r="A14" s="74"/>
      <c r="B14" s="35" t="s">
        <v>44</v>
      </c>
      <c r="C14" s="9">
        <v>1.4063665000000001</v>
      </c>
      <c r="D14" s="9">
        <v>10.0080525</v>
      </c>
      <c r="E14" s="9">
        <v>14.340953000000001</v>
      </c>
      <c r="F14" s="9">
        <v>17.411530500000001</v>
      </c>
      <c r="G14" s="9">
        <v>8.8275024999999996</v>
      </c>
      <c r="H14" s="9">
        <v>8.7747775000000008</v>
      </c>
      <c r="I14" s="9">
        <v>7.5946749999999996</v>
      </c>
      <c r="J14" s="9">
        <v>29.941008</v>
      </c>
      <c r="K14" s="9">
        <v>39.707050000000002</v>
      </c>
      <c r="L14" s="14">
        <v>65.541891000000007</v>
      </c>
      <c r="M14" s="14">
        <v>100.656919</v>
      </c>
      <c r="N14" s="14">
        <v>92.047433999999996</v>
      </c>
      <c r="O14" s="14">
        <v>51.929478000000003</v>
      </c>
      <c r="P14" s="14">
        <v>127.235889</v>
      </c>
      <c r="Q14" s="14">
        <v>130.49784299999999</v>
      </c>
      <c r="R14" s="9">
        <v>175.014467</v>
      </c>
      <c r="S14" s="9">
        <v>167.45909</v>
      </c>
      <c r="T14" s="9">
        <v>195.662541</v>
      </c>
      <c r="U14" s="9">
        <f t="shared" si="0"/>
        <v>1192.1279895</v>
      </c>
    </row>
    <row r="15" spans="1:21" x14ac:dyDescent="0.2">
      <c r="A15" s="105" t="s">
        <v>139</v>
      </c>
      <c r="B15" s="35" t="s">
        <v>792</v>
      </c>
      <c r="C15" s="9">
        <v>12.608776000000001</v>
      </c>
      <c r="D15" s="9">
        <v>40.678265000000003</v>
      </c>
      <c r="E15" s="9">
        <v>53.244107</v>
      </c>
      <c r="F15" s="9">
        <v>60.970821999999998</v>
      </c>
      <c r="G15" s="9">
        <v>44.081454999999998</v>
      </c>
      <c r="H15" s="9">
        <v>53.744008999999998</v>
      </c>
      <c r="I15" s="9">
        <v>76.405704999999998</v>
      </c>
      <c r="J15" s="9">
        <v>158.577877</v>
      </c>
      <c r="K15" s="9">
        <v>228.822847</v>
      </c>
      <c r="L15" s="14">
        <v>234.301579</v>
      </c>
      <c r="M15" s="14">
        <v>333.76781999999997</v>
      </c>
      <c r="N15" s="14">
        <v>284.40601099999998</v>
      </c>
      <c r="O15" s="188" t="s">
        <v>28</v>
      </c>
      <c r="P15" s="14">
        <v>452.87769600000001</v>
      </c>
      <c r="Q15" s="14">
        <v>479.74240800000001</v>
      </c>
      <c r="R15" s="9">
        <v>537.75496599999997</v>
      </c>
      <c r="S15" s="9">
        <v>514.13590999999997</v>
      </c>
      <c r="T15" s="9">
        <v>523.51932399999998</v>
      </c>
      <c r="U15" s="9">
        <f t="shared" si="0"/>
        <v>4089.6395769999999</v>
      </c>
    </row>
    <row r="16" spans="1:21" x14ac:dyDescent="0.2">
      <c r="A16" s="105"/>
      <c r="B16" s="35" t="s">
        <v>793</v>
      </c>
      <c r="C16" s="9">
        <v>0</v>
      </c>
      <c r="D16" s="9">
        <v>3.6145999999999998E-2</v>
      </c>
      <c r="E16" s="9">
        <v>2.7362999999999998E-2</v>
      </c>
      <c r="F16" s="9">
        <v>5.5890000000000002E-2</v>
      </c>
      <c r="G16" s="9">
        <v>0.136626</v>
      </c>
      <c r="H16" s="9">
        <v>6.8750000000000006E-2</v>
      </c>
      <c r="I16" s="9">
        <v>0.13201199999999999</v>
      </c>
      <c r="J16" s="9">
        <v>0.51876</v>
      </c>
      <c r="K16" s="9">
        <v>0.87088399999999999</v>
      </c>
      <c r="L16" s="14">
        <v>1.6491020000000001</v>
      </c>
      <c r="M16" s="14">
        <v>1.2431410000000001</v>
      </c>
      <c r="N16" s="14">
        <v>1.098039</v>
      </c>
      <c r="O16" s="188" t="s">
        <v>28</v>
      </c>
      <c r="P16" s="14">
        <v>3.6417709999999999</v>
      </c>
      <c r="Q16" s="14">
        <v>3.9801299999999999</v>
      </c>
      <c r="R16" s="9">
        <v>4.0058230000000004</v>
      </c>
      <c r="S16" s="9">
        <v>3.2321599999999999</v>
      </c>
      <c r="T16" s="9">
        <v>3.2828029999999999</v>
      </c>
      <c r="U16" s="9">
        <f t="shared" si="0"/>
        <v>23.979400000000002</v>
      </c>
    </row>
    <row r="17" spans="1:21" x14ac:dyDescent="0.2">
      <c r="A17" s="105"/>
      <c r="B17" s="35" t="s">
        <v>794</v>
      </c>
      <c r="C17" s="9">
        <v>7.0549999999999996E-3</v>
      </c>
      <c r="D17" s="9">
        <v>3.5899999999999999E-3</v>
      </c>
      <c r="E17" s="9">
        <v>2.205E-2</v>
      </c>
      <c r="F17" s="9">
        <v>2.8931999999999999E-2</v>
      </c>
      <c r="G17" s="9">
        <v>4.1798000000000002E-2</v>
      </c>
      <c r="H17" s="9">
        <v>5.357E-2</v>
      </c>
      <c r="I17" s="9">
        <v>0.1447</v>
      </c>
      <c r="J17" s="9">
        <v>0.12706600000000001</v>
      </c>
      <c r="K17" s="9">
        <v>0.15431500000000001</v>
      </c>
      <c r="L17" s="14">
        <v>0.56116500000000002</v>
      </c>
      <c r="M17" s="14">
        <v>0.470974</v>
      </c>
      <c r="N17" s="14">
        <v>9.1522000000000006E-2</v>
      </c>
      <c r="O17" s="188" t="s">
        <v>28</v>
      </c>
      <c r="P17" s="14">
        <v>1.669373</v>
      </c>
      <c r="Q17" s="14">
        <v>1.0979650000000001</v>
      </c>
      <c r="R17" s="9">
        <v>1.788009</v>
      </c>
      <c r="S17" s="9">
        <v>0.82840400000000003</v>
      </c>
      <c r="T17" s="9">
        <v>2.1613359999999999</v>
      </c>
      <c r="U17" s="9">
        <f t="shared" si="0"/>
        <v>9.2518239999999992</v>
      </c>
    </row>
    <row r="18" spans="1:21" x14ac:dyDescent="0.2">
      <c r="A18" s="105"/>
      <c r="B18" s="35" t="s">
        <v>795</v>
      </c>
      <c r="C18" s="9">
        <v>0.106573</v>
      </c>
      <c r="D18" s="9">
        <v>0.67901900000000004</v>
      </c>
      <c r="E18" s="9">
        <v>0.21968199999999999</v>
      </c>
      <c r="F18" s="9">
        <v>0.276783</v>
      </c>
      <c r="G18" s="9">
        <v>0.347022</v>
      </c>
      <c r="H18" s="9">
        <v>0.36610599999999999</v>
      </c>
      <c r="I18" s="9">
        <v>0.39875300000000002</v>
      </c>
      <c r="J18" s="9">
        <v>0.74999499999999997</v>
      </c>
      <c r="K18" s="9">
        <v>1.1152709999999999</v>
      </c>
      <c r="L18" s="14">
        <v>0.91075700000000004</v>
      </c>
      <c r="M18" s="14">
        <v>0.97160000000000002</v>
      </c>
      <c r="N18" s="14">
        <v>0.52256499999999995</v>
      </c>
      <c r="O18" s="188" t="s">
        <v>28</v>
      </c>
      <c r="P18" s="14">
        <v>2.0824379999999998</v>
      </c>
      <c r="Q18" s="14">
        <v>1.708879</v>
      </c>
      <c r="R18" s="9">
        <v>5.1928270000000003</v>
      </c>
      <c r="S18" s="9">
        <v>2.9131640000000001</v>
      </c>
      <c r="T18" s="9">
        <v>2.7140819999999999</v>
      </c>
      <c r="U18" s="9">
        <f t="shared" si="0"/>
        <v>21.275516</v>
      </c>
    </row>
    <row r="19" spans="1:21" x14ac:dyDescent="0.2">
      <c r="A19" s="105"/>
      <c r="B19" s="35" t="s">
        <v>796</v>
      </c>
      <c r="C19" s="9">
        <v>1.3630000000000001E-3</v>
      </c>
      <c r="D19" s="9">
        <v>2.797E-3</v>
      </c>
      <c r="E19" s="9">
        <v>4.5524000000000002E-2</v>
      </c>
      <c r="F19" s="9">
        <v>1.5387E-2</v>
      </c>
      <c r="G19" s="9">
        <v>3.5716999999999999E-2</v>
      </c>
      <c r="H19" s="9">
        <v>9.6098000000000003E-2</v>
      </c>
      <c r="I19" s="9">
        <v>0.26478400000000002</v>
      </c>
      <c r="J19" s="9">
        <v>0.18176800000000001</v>
      </c>
      <c r="K19" s="9">
        <v>0.30402600000000002</v>
      </c>
      <c r="L19" s="14">
        <v>0.24379300000000001</v>
      </c>
      <c r="M19" s="14">
        <v>0.16647000000000001</v>
      </c>
      <c r="N19" s="14">
        <v>7.7704999999999996E-2</v>
      </c>
      <c r="O19" s="188" t="s">
        <v>28</v>
      </c>
      <c r="P19" s="14">
        <v>1.4500789999999999</v>
      </c>
      <c r="Q19" s="14">
        <v>1.4805839999999999</v>
      </c>
      <c r="R19" s="9">
        <v>1.252229</v>
      </c>
      <c r="S19" s="9">
        <v>1.2568360000000001</v>
      </c>
      <c r="T19" s="9">
        <v>1.173416</v>
      </c>
      <c r="U19" s="9">
        <f t="shared" si="0"/>
        <v>8.0485759999999988</v>
      </c>
    </row>
    <row r="20" spans="1:21" x14ac:dyDescent="0.2">
      <c r="A20" s="105"/>
      <c r="B20" s="35" t="s">
        <v>797</v>
      </c>
      <c r="C20" s="9">
        <v>1.4729999999999999E-3</v>
      </c>
      <c r="D20" s="9">
        <v>0</v>
      </c>
      <c r="E20" s="9">
        <v>8.7600000000000004E-4</v>
      </c>
      <c r="F20" s="9">
        <v>3.6600000000000001E-4</v>
      </c>
      <c r="G20" s="9">
        <v>2.8115999999999999E-2</v>
      </c>
      <c r="H20" s="9">
        <v>2.8206999999999999E-2</v>
      </c>
      <c r="I20" s="9">
        <v>4.5557E-2</v>
      </c>
      <c r="J20" s="9">
        <v>8.5745000000000002E-2</v>
      </c>
      <c r="K20" s="9">
        <v>0.18681400000000001</v>
      </c>
      <c r="L20" s="14">
        <v>0.15622800000000001</v>
      </c>
      <c r="M20" s="14">
        <v>0.30369600000000002</v>
      </c>
      <c r="N20" s="14">
        <v>4.9317E-2</v>
      </c>
      <c r="O20" s="188" t="s">
        <v>28</v>
      </c>
      <c r="P20" s="14">
        <v>0.51964699999999997</v>
      </c>
      <c r="Q20" s="14">
        <v>0.80777299999999996</v>
      </c>
      <c r="R20" s="9">
        <v>0.87565400000000004</v>
      </c>
      <c r="S20" s="9">
        <v>1.4558850000000001</v>
      </c>
      <c r="T20" s="9">
        <v>1.586703</v>
      </c>
      <c r="U20" s="9">
        <f t="shared" si="0"/>
        <v>6.1320569999999996</v>
      </c>
    </row>
    <row r="21" spans="1:21" x14ac:dyDescent="0.2">
      <c r="A21" s="105"/>
      <c r="B21" s="35" t="s">
        <v>798</v>
      </c>
      <c r="C21" s="9">
        <v>0.78304300000000004</v>
      </c>
      <c r="D21" s="9">
        <v>3.3402509999999999</v>
      </c>
      <c r="E21" s="9">
        <v>4.9950679999999998</v>
      </c>
      <c r="F21" s="9">
        <v>6.1137819999999996</v>
      </c>
      <c r="G21" s="9">
        <v>1.929332</v>
      </c>
      <c r="H21" s="9">
        <v>5.0182979999999997</v>
      </c>
      <c r="I21" s="9">
        <v>9.5935249999999996</v>
      </c>
      <c r="J21" s="9">
        <v>7.160901</v>
      </c>
      <c r="K21" s="9">
        <v>8.3733989999999991</v>
      </c>
      <c r="L21" s="14">
        <v>7.5332840000000001</v>
      </c>
      <c r="M21" s="14">
        <v>9.7099700000000002</v>
      </c>
      <c r="N21" s="14">
        <v>5.7613989999999999</v>
      </c>
      <c r="O21" s="188" t="s">
        <v>28</v>
      </c>
      <c r="P21" s="14">
        <v>12.203391</v>
      </c>
      <c r="Q21" s="14">
        <v>10.910474000000001</v>
      </c>
      <c r="R21" s="9">
        <v>13.071612</v>
      </c>
      <c r="S21" s="9">
        <v>11.918296</v>
      </c>
      <c r="T21" s="9">
        <v>12.829356000000001</v>
      </c>
      <c r="U21" s="9">
        <f t="shared" si="0"/>
        <v>131.24538100000001</v>
      </c>
    </row>
    <row r="22" spans="1:21" x14ac:dyDescent="0.2">
      <c r="A22" s="105"/>
      <c r="B22" s="35" t="s">
        <v>799</v>
      </c>
      <c r="C22" s="9">
        <v>0.89950700000000006</v>
      </c>
      <c r="D22" s="9">
        <v>4.0618030000000003</v>
      </c>
      <c r="E22" s="9">
        <v>5.3105630000000001</v>
      </c>
      <c r="F22" s="9">
        <v>6.4911399999999997</v>
      </c>
      <c r="G22" s="9">
        <v>2.5186109999999999</v>
      </c>
      <c r="H22" s="9">
        <v>5.6310289999999998</v>
      </c>
      <c r="I22" s="9">
        <v>10.579331</v>
      </c>
      <c r="J22" s="9">
        <v>8.8242349999999998</v>
      </c>
      <c r="K22" s="9">
        <v>11.004708999999998</v>
      </c>
      <c r="L22" s="14">
        <v>11.054329000000001</v>
      </c>
      <c r="M22" s="14">
        <v>12.865850999999999</v>
      </c>
      <c r="N22" s="14">
        <v>7.6005469999999997</v>
      </c>
      <c r="O22" s="188" t="s">
        <v>28</v>
      </c>
      <c r="P22" s="14">
        <v>21.566699</v>
      </c>
      <c r="Q22" s="14">
        <v>19.985804999999999</v>
      </c>
      <c r="R22" s="9">
        <v>26.186154000000002</v>
      </c>
      <c r="S22" s="9">
        <v>21.604745000000001</v>
      </c>
      <c r="T22" s="9">
        <v>23.747695999999998</v>
      </c>
      <c r="U22" s="9">
        <f t="shared" si="0"/>
        <v>199.93275399999999</v>
      </c>
    </row>
    <row r="23" spans="1:21" x14ac:dyDescent="0.2">
      <c r="A23" s="74"/>
      <c r="B23" s="35" t="s">
        <v>79</v>
      </c>
      <c r="C23" s="9">
        <f t="shared" ref="C23:K23" si="1">SUM(C9:C14)</f>
        <v>507.77604199999996</v>
      </c>
      <c r="D23" s="9">
        <f t="shared" si="1"/>
        <v>1145.5276504999999</v>
      </c>
      <c r="E23" s="9">
        <f t="shared" si="1"/>
        <v>1214.2983024999999</v>
      </c>
      <c r="F23" s="9">
        <f t="shared" si="1"/>
        <v>1284.4652424999999</v>
      </c>
      <c r="G23" s="9">
        <f t="shared" si="1"/>
        <v>1293.5821795000002</v>
      </c>
      <c r="H23" s="9">
        <f t="shared" si="1"/>
        <v>2194.8247854999995</v>
      </c>
      <c r="I23" s="9">
        <f t="shared" si="1"/>
        <v>3053.7190820000001</v>
      </c>
      <c r="J23" s="9">
        <f t="shared" si="1"/>
        <v>3185.6220469999998</v>
      </c>
      <c r="K23" s="9">
        <f t="shared" si="1"/>
        <v>3383.1006420000003</v>
      </c>
      <c r="L23" s="9">
        <f t="shared" ref="L23:Q23" si="2">SUM(L9:L14)</f>
        <v>5260.328665</v>
      </c>
      <c r="M23" s="9">
        <f t="shared" si="2"/>
        <v>7471.8020070000002</v>
      </c>
      <c r="N23" s="9">
        <f t="shared" si="2"/>
        <v>7909.5561539999999</v>
      </c>
      <c r="O23" s="9">
        <f t="shared" si="2"/>
        <v>2505.9119129999999</v>
      </c>
      <c r="P23" s="9">
        <f t="shared" si="2"/>
        <v>8395.7200279999997</v>
      </c>
      <c r="Q23" s="9">
        <f t="shared" si="2"/>
        <v>8366.0092949999998</v>
      </c>
      <c r="R23" s="9">
        <f t="shared" ref="R23:T23" si="3">SUM(R9:R14)</f>
        <v>8353.0647150000004</v>
      </c>
      <c r="S23" s="9">
        <f t="shared" si="3"/>
        <v>7549.9098320000003</v>
      </c>
      <c r="T23" s="9">
        <f t="shared" si="3"/>
        <v>6853.994866</v>
      </c>
      <c r="U23" s="9">
        <f t="shared" si="0"/>
        <v>77423.301535499995</v>
      </c>
    </row>
    <row r="24" spans="1:21" x14ac:dyDescent="0.2">
      <c r="A24" s="74"/>
      <c r="B24" s="35" t="s">
        <v>80</v>
      </c>
      <c r="C24" s="9">
        <f>C25-C23</f>
        <v>121.9284265</v>
      </c>
      <c r="D24" s="9">
        <f t="shared" ref="D24:K24" si="4">D25-D23</f>
        <v>256.93172950000007</v>
      </c>
      <c r="E24" s="9">
        <f t="shared" si="4"/>
        <v>278.80082500000003</v>
      </c>
      <c r="F24" s="9">
        <f t="shared" si="4"/>
        <v>282.10550499999999</v>
      </c>
      <c r="G24" s="9">
        <f t="shared" si="4"/>
        <v>338.86701949999974</v>
      </c>
      <c r="H24" s="9">
        <f t="shared" si="4"/>
        <v>648.95566350000036</v>
      </c>
      <c r="I24" s="9">
        <f t="shared" si="4"/>
        <v>960.0644870000001</v>
      </c>
      <c r="J24" s="9">
        <f t="shared" si="4"/>
        <v>1154.4757749999999</v>
      </c>
      <c r="K24" s="9">
        <f t="shared" si="4"/>
        <v>1283.8600975000027</v>
      </c>
      <c r="L24" s="9">
        <f t="shared" ref="L24:Q24" si="5">L25-L23</f>
        <v>1730.0445930000005</v>
      </c>
      <c r="M24" s="9">
        <f t="shared" si="5"/>
        <v>2891.9365760000001</v>
      </c>
      <c r="N24" s="9">
        <f t="shared" si="5"/>
        <v>3330.9666880000004</v>
      </c>
      <c r="O24" s="9">
        <f t="shared" si="5"/>
        <v>1229.1586930000012</v>
      </c>
      <c r="P24" s="9">
        <f t="shared" si="5"/>
        <v>3446.3755979999951</v>
      </c>
      <c r="Q24" s="9">
        <f t="shared" si="5"/>
        <v>3662.9793090000003</v>
      </c>
      <c r="R24" s="9">
        <f t="shared" ref="R24:T24" si="6">R25-R23</f>
        <v>3825.1169420000024</v>
      </c>
      <c r="S24" s="9">
        <f t="shared" si="6"/>
        <v>3793.1165069999997</v>
      </c>
      <c r="T24" s="9">
        <f t="shared" si="6"/>
        <v>3759.0588159999998</v>
      </c>
      <c r="U24" s="9">
        <f t="shared" si="0"/>
        <v>31765.584557500002</v>
      </c>
    </row>
    <row r="25" spans="1:21" x14ac:dyDescent="0.2">
      <c r="A25" s="74"/>
      <c r="B25" s="35" t="s">
        <v>81</v>
      </c>
      <c r="C25" s="9">
        <v>629.70446849999996</v>
      </c>
      <c r="D25" s="9">
        <v>1402.45938</v>
      </c>
      <c r="E25" s="9">
        <v>1493.0991274999999</v>
      </c>
      <c r="F25" s="9">
        <v>1566.5707474999999</v>
      </c>
      <c r="G25" s="9">
        <v>1632.4491989999999</v>
      </c>
      <c r="H25" s="9">
        <v>2843.7804489999999</v>
      </c>
      <c r="I25" s="9">
        <v>4013.7835690000002</v>
      </c>
      <c r="J25" s="9">
        <v>4340.0978219999997</v>
      </c>
      <c r="K25" s="9">
        <v>4666.960739500003</v>
      </c>
      <c r="L25" s="14">
        <v>6990.3732580000005</v>
      </c>
      <c r="M25" s="9">
        <v>10363.738583</v>
      </c>
      <c r="N25" s="9">
        <v>11240.522842</v>
      </c>
      <c r="O25" s="9">
        <v>3735.0706060000011</v>
      </c>
      <c r="P25" s="9">
        <v>11842.095625999995</v>
      </c>
      <c r="Q25" s="9">
        <v>12028.988604</v>
      </c>
      <c r="R25" s="9">
        <v>12178.181657000003</v>
      </c>
      <c r="S25" s="9">
        <v>11343.026339</v>
      </c>
      <c r="T25" s="9">
        <v>10613.053682</v>
      </c>
      <c r="U25" s="9">
        <f t="shared" si="0"/>
        <v>109188.88609300001</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41</v>
      </c>
      <c r="C28" s="37">
        <f>IFERROR(C9/C$25*100,"--")</f>
        <v>16.578732837751808</v>
      </c>
      <c r="D28" s="37">
        <f t="shared" ref="D28:U28" si="7">IFERROR(D9/D$25*100,"--")</f>
        <v>14.300943140328243</v>
      </c>
      <c r="E28" s="37">
        <f t="shared" si="7"/>
        <v>16.481330875333995</v>
      </c>
      <c r="F28" s="37">
        <f t="shared" si="7"/>
        <v>18.443461934999526</v>
      </c>
      <c r="G28" s="37">
        <f t="shared" si="7"/>
        <v>19.593278565478965</v>
      </c>
      <c r="H28" s="37">
        <f t="shared" si="7"/>
        <v>14.080942540441525</v>
      </c>
      <c r="I28" s="37">
        <f t="shared" si="7"/>
        <v>10.616191697305739</v>
      </c>
      <c r="J28" s="37">
        <f t="shared" si="7"/>
        <v>19.775767026478789</v>
      </c>
      <c r="K28" s="37">
        <f t="shared" si="7"/>
        <v>20.627890349536965</v>
      </c>
      <c r="L28" s="37">
        <f t="shared" si="7"/>
        <v>21.690500950929334</v>
      </c>
      <c r="M28" s="37">
        <f t="shared" si="7"/>
        <v>21.955315302263639</v>
      </c>
      <c r="N28" s="37">
        <f t="shared" si="7"/>
        <v>22.041407840412983</v>
      </c>
      <c r="O28" s="37">
        <f t="shared" si="7"/>
        <v>29.759245654270767</v>
      </c>
      <c r="P28" s="37">
        <f t="shared" si="7"/>
        <v>24.973847977606269</v>
      </c>
      <c r="Q28" s="37">
        <f t="shared" si="7"/>
        <v>24.916159060981684</v>
      </c>
      <c r="R28" s="37">
        <f t="shared" si="7"/>
        <v>24.293216034427225</v>
      </c>
      <c r="S28" s="37">
        <f t="shared" si="7"/>
        <v>19.768610307200309</v>
      </c>
      <c r="T28" s="37">
        <f t="shared" si="7"/>
        <v>16.656406704115266</v>
      </c>
      <c r="U28" s="37">
        <f t="shared" si="7"/>
        <v>21.064168406673112</v>
      </c>
    </row>
    <row r="29" spans="1:21" x14ac:dyDescent="0.2">
      <c r="A29" s="74"/>
      <c r="B29" s="35" t="s">
        <v>34</v>
      </c>
      <c r="C29" s="37">
        <f t="shared" ref="C29:U29" si="8">IFERROR(C10/C$25*100,"--")</f>
        <v>17.86608347690326</v>
      </c>
      <c r="D29" s="37">
        <f t="shared" si="8"/>
        <v>27.042584577387192</v>
      </c>
      <c r="E29" s="37">
        <f t="shared" si="8"/>
        <v>25.347670126476586</v>
      </c>
      <c r="F29" s="37">
        <f t="shared" si="8"/>
        <v>24.562829550728608</v>
      </c>
      <c r="G29" s="37">
        <f t="shared" si="8"/>
        <v>24.072459022965283</v>
      </c>
      <c r="H29" s="37">
        <f t="shared" si="8"/>
        <v>28.937831480252928</v>
      </c>
      <c r="I29" s="37">
        <f t="shared" si="8"/>
        <v>28.156283779933922</v>
      </c>
      <c r="J29" s="37">
        <f t="shared" si="8"/>
        <v>21.384275506313692</v>
      </c>
      <c r="K29" s="37">
        <f t="shared" si="8"/>
        <v>20.185164008920399</v>
      </c>
      <c r="L29" s="37">
        <f t="shared" si="8"/>
        <v>19.954082543498995</v>
      </c>
      <c r="M29" s="37">
        <f t="shared" si="8"/>
        <v>20.357671597977241</v>
      </c>
      <c r="N29" s="37">
        <f t="shared" si="8"/>
        <v>20.390117508023298</v>
      </c>
      <c r="O29" s="37">
        <f t="shared" si="8"/>
        <v>17.400530232439724</v>
      </c>
      <c r="P29" s="37">
        <f t="shared" si="8"/>
        <v>18.970534345860727</v>
      </c>
      <c r="Q29" s="37">
        <f t="shared" si="8"/>
        <v>18.326089903077609</v>
      </c>
      <c r="R29" s="37">
        <f t="shared" si="8"/>
        <v>18.258426944402736</v>
      </c>
      <c r="S29" s="37">
        <f t="shared" si="8"/>
        <v>19.825461193438915</v>
      </c>
      <c r="T29" s="37">
        <f t="shared" si="8"/>
        <v>20.104690637896656</v>
      </c>
      <c r="U29" s="37">
        <f t="shared" si="8"/>
        <v>20.446082884740797</v>
      </c>
    </row>
    <row r="30" spans="1:21" x14ac:dyDescent="0.2">
      <c r="A30" s="74"/>
      <c r="B30" s="35" t="s">
        <v>29</v>
      </c>
      <c r="C30" s="37">
        <f t="shared" ref="C30:U30" si="9">IFERROR(C11/C$25*100,"--")</f>
        <v>40.343406265664768</v>
      </c>
      <c r="D30" s="37">
        <f t="shared" si="9"/>
        <v>22.38052691408431</v>
      </c>
      <c r="E30" s="37">
        <f t="shared" si="9"/>
        <v>23.143515499777159</v>
      </c>
      <c r="F30" s="37">
        <f t="shared" si="9"/>
        <v>22.588904909958433</v>
      </c>
      <c r="G30" s="37">
        <f t="shared" si="9"/>
        <v>22.697988502611899</v>
      </c>
      <c r="H30" s="37">
        <f t="shared" si="9"/>
        <v>18.199581922085297</v>
      </c>
      <c r="I30" s="37">
        <f t="shared" si="9"/>
        <v>17.833048449055525</v>
      </c>
      <c r="J30" s="37">
        <f t="shared" si="9"/>
        <v>17.785731719850624</v>
      </c>
      <c r="K30" s="37">
        <f t="shared" si="9"/>
        <v>16.679834735087116</v>
      </c>
      <c r="L30" s="37">
        <f t="shared" si="9"/>
        <v>16.874483714443162</v>
      </c>
      <c r="M30" s="37">
        <f t="shared" si="9"/>
        <v>13.836091401920688</v>
      </c>
      <c r="N30" s="37">
        <f t="shared" si="9"/>
        <v>12.983859883694901</v>
      </c>
      <c r="O30" s="37">
        <f t="shared" si="9"/>
        <v>11.493704304019783</v>
      </c>
      <c r="P30" s="37">
        <f t="shared" si="9"/>
        <v>13.042183417342393</v>
      </c>
      <c r="Q30" s="37">
        <f t="shared" si="9"/>
        <v>12.317786039861145</v>
      </c>
      <c r="R30" s="37">
        <f t="shared" si="9"/>
        <v>12.309167963005034</v>
      </c>
      <c r="S30" s="37">
        <f t="shared" si="9"/>
        <v>12.989746333692262</v>
      </c>
      <c r="T30" s="37">
        <f t="shared" si="9"/>
        <v>13.463859684640008</v>
      </c>
      <c r="U30" s="37">
        <f t="shared" si="9"/>
        <v>14.582179906056163</v>
      </c>
    </row>
    <row r="31" spans="1:21" x14ac:dyDescent="0.2">
      <c r="A31" s="74"/>
      <c r="B31" s="35" t="s">
        <v>26</v>
      </c>
      <c r="C31" s="37">
        <f t="shared" ref="C31:U31" si="10">IFERROR(C12/C$25*100,"--")</f>
        <v>0.40079467849607614</v>
      </c>
      <c r="D31" s="37">
        <f t="shared" si="10"/>
        <v>5.7677031615703553</v>
      </c>
      <c r="E31" s="37">
        <f t="shared" si="10"/>
        <v>6.3109800457639071</v>
      </c>
      <c r="F31" s="37">
        <f t="shared" si="10"/>
        <v>7.832687620129331</v>
      </c>
      <c r="G31" s="37">
        <f t="shared" si="10"/>
        <v>6.048724674586337</v>
      </c>
      <c r="H31" s="37">
        <f t="shared" si="10"/>
        <v>9.6683524424919476</v>
      </c>
      <c r="I31" s="37">
        <f t="shared" si="10"/>
        <v>13.592208264879666</v>
      </c>
      <c r="J31" s="37">
        <f t="shared" si="10"/>
        <v>9.8512535669754779</v>
      </c>
      <c r="K31" s="37">
        <f t="shared" si="10"/>
        <v>10.248534328815511</v>
      </c>
      <c r="L31" s="37">
        <f t="shared" si="10"/>
        <v>11.075472945796736</v>
      </c>
      <c r="M31" s="37">
        <f t="shared" si="10"/>
        <v>11.032095742702893</v>
      </c>
      <c r="N31" s="37">
        <f t="shared" si="10"/>
        <v>10.574262333766271</v>
      </c>
      <c r="O31" s="37">
        <f t="shared" si="10"/>
        <v>3.0360376271826754</v>
      </c>
      <c r="P31" s="37">
        <f t="shared" si="10"/>
        <v>9.4815870050465385</v>
      </c>
      <c r="Q31" s="37">
        <f t="shared" si="10"/>
        <v>9.3998816377962555</v>
      </c>
      <c r="R31" s="37">
        <f t="shared" si="10"/>
        <v>8.8663819559577117</v>
      </c>
      <c r="S31" s="37">
        <f t="shared" si="10"/>
        <v>8.89889590161164</v>
      </c>
      <c r="T31" s="37">
        <f t="shared" si="10"/>
        <v>8.6444785307739114</v>
      </c>
      <c r="U31" s="37">
        <f t="shared" si="10"/>
        <v>9.6088028401203882</v>
      </c>
    </row>
    <row r="32" spans="1:21" x14ac:dyDescent="0.2">
      <c r="A32" s="74"/>
      <c r="B32" s="35" t="s">
        <v>36</v>
      </c>
      <c r="C32" s="37">
        <f t="shared" ref="C32:U32" si="11">IFERROR(C13/C$25*100,"--")</f>
        <v>5.2248436601335637</v>
      </c>
      <c r="D32" s="37">
        <f t="shared" si="11"/>
        <v>11.474551405545878</v>
      </c>
      <c r="E32" s="37">
        <f t="shared" si="11"/>
        <v>9.0833945316869134</v>
      </c>
      <c r="F32" s="37">
        <f t="shared" si="11"/>
        <v>7.4528367573772787</v>
      </c>
      <c r="G32" s="37">
        <f t="shared" si="11"/>
        <v>6.288600255547677</v>
      </c>
      <c r="H32" s="37">
        <f t="shared" si="11"/>
        <v>5.9845567213124902</v>
      </c>
      <c r="I32" s="37">
        <f t="shared" si="11"/>
        <v>5.6938637216290822</v>
      </c>
      <c r="J32" s="37">
        <f t="shared" si="11"/>
        <v>3.9128780033290225</v>
      </c>
      <c r="K32" s="37">
        <f t="shared" si="11"/>
        <v>3.8982105626089094</v>
      </c>
      <c r="L32" s="37">
        <f t="shared" si="11"/>
        <v>4.7188989460968775</v>
      </c>
      <c r="M32" s="37">
        <f t="shared" si="11"/>
        <v>3.9432086184646291</v>
      </c>
      <c r="N32" s="37">
        <f t="shared" si="11"/>
        <v>3.5579066705480917</v>
      </c>
      <c r="O32" s="37">
        <f t="shared" si="11"/>
        <v>4.0115811401076353</v>
      </c>
      <c r="P32" s="37">
        <f t="shared" si="11"/>
        <v>3.3546590278142059</v>
      </c>
      <c r="Q32" s="37">
        <f t="shared" si="11"/>
        <v>3.5039561169743041</v>
      </c>
      <c r="R32" s="37">
        <f t="shared" si="11"/>
        <v>3.4261020549005585</v>
      </c>
      <c r="S32" s="37">
        <f t="shared" si="11"/>
        <v>3.6008937720231811</v>
      </c>
      <c r="T32" s="37">
        <f t="shared" si="11"/>
        <v>3.8677607717767124</v>
      </c>
      <c r="U32" s="37">
        <f t="shared" si="11"/>
        <v>4.1146385055832386</v>
      </c>
    </row>
    <row r="33" spans="1:21" x14ac:dyDescent="0.2">
      <c r="A33" s="74"/>
      <c r="B33" s="35" t="s">
        <v>44</v>
      </c>
      <c r="C33" s="37">
        <f t="shared" ref="C33:U33" si="12">IFERROR(C14/C$25*100,"--")</f>
        <v>0.22333754488832888</v>
      </c>
      <c r="D33" s="37">
        <f t="shared" si="12"/>
        <v>0.71360729891513863</v>
      </c>
      <c r="E33" s="37">
        <f t="shared" si="12"/>
        <v>0.96048231064283451</v>
      </c>
      <c r="F33" s="37">
        <f t="shared" si="12"/>
        <v>1.1114423352910208</v>
      </c>
      <c r="G33" s="37">
        <f t="shared" si="12"/>
        <v>0.54075204946086652</v>
      </c>
      <c r="H33" s="37">
        <f t="shared" si="12"/>
        <v>0.30856030053535266</v>
      </c>
      <c r="I33" s="37">
        <f t="shared" si="12"/>
        <v>0.1892148609769746</v>
      </c>
      <c r="J33" s="37">
        <f t="shared" si="12"/>
        <v>0.68986942755595804</v>
      </c>
      <c r="K33" s="37">
        <f t="shared" si="12"/>
        <v>0.85081174272432469</v>
      </c>
      <c r="L33" s="37">
        <f t="shared" si="12"/>
        <v>0.93760216487713055</v>
      </c>
      <c r="M33" s="37">
        <f t="shared" si="12"/>
        <v>0.97124139318904712</v>
      </c>
      <c r="N33" s="37">
        <f t="shared" si="12"/>
        <v>0.81888925714439631</v>
      </c>
      <c r="O33" s="37">
        <f t="shared" si="12"/>
        <v>1.3903211874115771</v>
      </c>
      <c r="P33" s="37">
        <f t="shared" si="12"/>
        <v>1.0744372703818263</v>
      </c>
      <c r="Q33" s="37">
        <f t="shared" si="12"/>
        <v>1.0848613070978015</v>
      </c>
      <c r="R33" s="37">
        <f t="shared" si="12"/>
        <v>1.437114931681134</v>
      </c>
      <c r="S33" s="37">
        <f t="shared" si="12"/>
        <v>1.4763175628380245</v>
      </c>
      <c r="T33" s="37">
        <f t="shared" si="12"/>
        <v>1.8436026695299628</v>
      </c>
      <c r="U33" s="37">
        <f t="shared" si="12"/>
        <v>1.0918034171395636</v>
      </c>
    </row>
    <row r="34" spans="1:21" x14ac:dyDescent="0.2">
      <c r="A34" s="105"/>
      <c r="B34" s="35" t="s">
        <v>792</v>
      </c>
      <c r="C34" s="37">
        <f t="shared" ref="C34:U34" si="13">IFERROR(C15/C$25*100,"--")</f>
        <v>2.0023323051899227</v>
      </c>
      <c r="D34" s="37">
        <f t="shared" si="13"/>
        <v>2.90049505747539</v>
      </c>
      <c r="E34" s="37">
        <f t="shared" si="13"/>
        <v>3.5660128667512065</v>
      </c>
      <c r="F34" s="37">
        <f t="shared" si="13"/>
        <v>3.8919928830089434</v>
      </c>
      <c r="G34" s="37">
        <f t="shared" si="13"/>
        <v>2.7003262966469808</v>
      </c>
      <c r="H34" s="37">
        <f t="shared" si="13"/>
        <v>1.8898789820043524</v>
      </c>
      <c r="I34" s="37">
        <f t="shared" si="13"/>
        <v>1.9035830828077214</v>
      </c>
      <c r="J34" s="37">
        <f t="shared" si="13"/>
        <v>3.6537857786561196</v>
      </c>
      <c r="K34" s="37">
        <f t="shared" si="13"/>
        <v>4.903037753527685</v>
      </c>
      <c r="L34" s="37">
        <f t="shared" si="13"/>
        <v>3.3517749389398914</v>
      </c>
      <c r="M34" s="37">
        <f t="shared" si="13"/>
        <v>3.2205349191988586</v>
      </c>
      <c r="N34" s="37">
        <f t="shared" si="13"/>
        <v>2.5301848944011955</v>
      </c>
      <c r="O34" s="37" t="str">
        <f t="shared" si="13"/>
        <v>--</v>
      </c>
      <c r="P34" s="37">
        <f t="shared" si="13"/>
        <v>3.8243036562353145</v>
      </c>
      <c r="Q34" s="37">
        <f t="shared" si="13"/>
        <v>3.9882189915823116</v>
      </c>
      <c r="R34" s="37">
        <f t="shared" si="13"/>
        <v>4.415724622492383</v>
      </c>
      <c r="S34" s="37">
        <f t="shared" si="13"/>
        <v>4.5326167341450976</v>
      </c>
      <c r="T34" s="37">
        <f t="shared" si="13"/>
        <v>4.9327869215238369</v>
      </c>
      <c r="U34" s="37">
        <f t="shared" si="13"/>
        <v>3.7454723858220427</v>
      </c>
    </row>
    <row r="35" spans="1:21" x14ac:dyDescent="0.2">
      <c r="A35" s="105"/>
      <c r="B35" s="35" t="s">
        <v>793</v>
      </c>
      <c r="C35" s="37">
        <f t="shared" ref="C35:U35" si="14">IFERROR(C16/C$25*100,"--")</f>
        <v>0</v>
      </c>
      <c r="D35" s="37">
        <f t="shared" si="14"/>
        <v>2.5773295480401004E-3</v>
      </c>
      <c r="E35" s="37">
        <f t="shared" si="14"/>
        <v>1.8326311693595172E-3</v>
      </c>
      <c r="F35" s="37">
        <f t="shared" si="14"/>
        <v>3.5676652388148848E-3</v>
      </c>
      <c r="G35" s="37">
        <f t="shared" si="14"/>
        <v>8.3693875487025182E-3</v>
      </c>
      <c r="H35" s="37">
        <f t="shared" si="14"/>
        <v>2.4175565319810668E-3</v>
      </c>
      <c r="I35" s="37">
        <f t="shared" si="14"/>
        <v>3.2889665755667448E-3</v>
      </c>
      <c r="J35" s="37">
        <f t="shared" si="14"/>
        <v>1.1952725981667977E-2</v>
      </c>
      <c r="K35" s="37">
        <f t="shared" si="14"/>
        <v>1.8660624089443328E-2</v>
      </c>
      <c r="L35" s="37">
        <f t="shared" si="14"/>
        <v>2.3591043555688768E-2</v>
      </c>
      <c r="M35" s="37">
        <f t="shared" si="14"/>
        <v>1.199510186448708E-2</v>
      </c>
      <c r="N35" s="37">
        <f t="shared" si="14"/>
        <v>9.7685758521587462E-3</v>
      </c>
      <c r="O35" s="37" t="str">
        <f t="shared" si="14"/>
        <v>--</v>
      </c>
      <c r="P35" s="37">
        <f t="shared" si="14"/>
        <v>3.0752757915619971E-2</v>
      </c>
      <c r="Q35" s="37">
        <f t="shared" si="14"/>
        <v>3.3087819192683311E-2</v>
      </c>
      <c r="R35" s="37">
        <f t="shared" si="14"/>
        <v>3.2893441014631757E-2</v>
      </c>
      <c r="S35" s="37">
        <f t="shared" si="14"/>
        <v>2.8494688308067062E-2</v>
      </c>
      <c r="T35" s="37">
        <f t="shared" si="14"/>
        <v>3.0931747811355319E-2</v>
      </c>
      <c r="U35" s="37">
        <f t="shared" si="14"/>
        <v>2.196139264537959E-2</v>
      </c>
    </row>
    <row r="36" spans="1:21" x14ac:dyDescent="0.2">
      <c r="A36" s="105"/>
      <c r="B36" s="35" t="s">
        <v>794</v>
      </c>
      <c r="C36" s="37">
        <f t="shared" ref="C36:U36" si="15">IFERROR(C17/C$25*100,"--")</f>
        <v>1.1203668312542712E-3</v>
      </c>
      <c r="D36" s="37">
        <f t="shared" si="15"/>
        <v>2.5597889330669952E-4</v>
      </c>
      <c r="E36" s="37">
        <f t="shared" si="15"/>
        <v>1.4767941119167255E-3</v>
      </c>
      <c r="F36" s="37">
        <f t="shared" si="15"/>
        <v>1.8468364768186125E-3</v>
      </c>
      <c r="G36" s="37">
        <f t="shared" si="15"/>
        <v>2.5604472118093769E-3</v>
      </c>
      <c r="H36" s="37">
        <f t="shared" si="15"/>
        <v>1.8837600497196472E-3</v>
      </c>
      <c r="I36" s="37">
        <f t="shared" si="15"/>
        <v>3.6050772920985063E-3</v>
      </c>
      <c r="J36" s="37">
        <f t="shared" si="15"/>
        <v>2.9277220286579985E-3</v>
      </c>
      <c r="K36" s="37">
        <f t="shared" si="15"/>
        <v>3.306541636271245E-3</v>
      </c>
      <c r="L36" s="37">
        <f t="shared" si="15"/>
        <v>8.0276829189025838E-3</v>
      </c>
      <c r="M36" s="37">
        <f t="shared" si="15"/>
        <v>4.5444411418535295E-3</v>
      </c>
      <c r="N36" s="37">
        <f t="shared" si="15"/>
        <v>8.1421479486727959E-4</v>
      </c>
      <c r="O36" s="37" t="str">
        <f t="shared" si="15"/>
        <v>--</v>
      </c>
      <c r="P36" s="37">
        <f t="shared" si="15"/>
        <v>1.4096939027707195E-2</v>
      </c>
      <c r="Q36" s="37">
        <f t="shared" si="15"/>
        <v>9.127658493540294E-3</v>
      </c>
      <c r="R36" s="37">
        <f t="shared" si="15"/>
        <v>1.4682068722240278E-2</v>
      </c>
      <c r="S36" s="37">
        <f t="shared" si="15"/>
        <v>7.3032008852148356E-3</v>
      </c>
      <c r="T36" s="37">
        <f t="shared" si="15"/>
        <v>2.0364883329156046E-2</v>
      </c>
      <c r="U36" s="37">
        <f t="shared" si="15"/>
        <v>8.4732286691888183E-3</v>
      </c>
    </row>
    <row r="37" spans="1:21" x14ac:dyDescent="0.2">
      <c r="A37" s="105"/>
      <c r="B37" s="35" t="s">
        <v>795</v>
      </c>
      <c r="C37" s="37">
        <f t="shared" ref="C37:U37" si="16">IFERROR(C18/C$25*100,"--")</f>
        <v>1.6924288349718136E-2</v>
      </c>
      <c r="D37" s="37">
        <f t="shared" si="16"/>
        <v>4.8416304221231707E-2</v>
      </c>
      <c r="E37" s="37">
        <f t="shared" si="16"/>
        <v>1.4713155741228574E-2</v>
      </c>
      <c r="F37" s="37">
        <f t="shared" si="16"/>
        <v>1.7668081728303819E-2</v>
      </c>
      <c r="G37" s="37">
        <f t="shared" si="16"/>
        <v>2.1257751862206648E-2</v>
      </c>
      <c r="H37" s="37">
        <f t="shared" si="16"/>
        <v>1.2873919297417605E-2</v>
      </c>
      <c r="I37" s="37">
        <f t="shared" si="16"/>
        <v>9.9345914682526324E-3</v>
      </c>
      <c r="J37" s="37">
        <f t="shared" si="16"/>
        <v>1.7280601285027904E-2</v>
      </c>
      <c r="K37" s="37">
        <f t="shared" si="16"/>
        <v>2.3897158391769219E-2</v>
      </c>
      <c r="L37" s="37">
        <f t="shared" si="16"/>
        <v>1.3028732034554827E-2</v>
      </c>
      <c r="M37" s="37">
        <f t="shared" si="16"/>
        <v>9.3749952511707427E-3</v>
      </c>
      <c r="N37" s="37">
        <f t="shared" si="16"/>
        <v>4.648938553351324E-3</v>
      </c>
      <c r="O37" s="37" t="str">
        <f t="shared" si="16"/>
        <v>--</v>
      </c>
      <c r="P37" s="37">
        <f t="shared" si="16"/>
        <v>1.758504631078885E-2</v>
      </c>
      <c r="Q37" s="37">
        <f t="shared" si="16"/>
        <v>1.4206339836682083E-2</v>
      </c>
      <c r="R37" s="37">
        <f t="shared" si="16"/>
        <v>4.2640413374152371E-2</v>
      </c>
      <c r="S37" s="37">
        <f t="shared" si="16"/>
        <v>2.5682422952540061E-2</v>
      </c>
      <c r="T37" s="37">
        <f t="shared" si="16"/>
        <v>2.5573054479156643E-2</v>
      </c>
      <c r="U37" s="37">
        <f t="shared" si="16"/>
        <v>1.9485056365424313E-2</v>
      </c>
    </row>
    <row r="38" spans="1:21" x14ac:dyDescent="0.2">
      <c r="A38" s="105"/>
      <c r="B38" s="35" t="s">
        <v>796</v>
      </c>
      <c r="C38" s="37">
        <f t="shared" ref="C38:U38" si="17">IFERROR(C19/C$25*100,"--")</f>
        <v>2.1645074287733124E-4</v>
      </c>
      <c r="D38" s="37">
        <f t="shared" si="17"/>
        <v>1.9943536617794946E-4</v>
      </c>
      <c r="E38" s="37">
        <f t="shared" si="17"/>
        <v>3.0489603243037192E-3</v>
      </c>
      <c r="F38" s="37">
        <f t="shared" si="17"/>
        <v>9.8220907192064126E-4</v>
      </c>
      <c r="G38" s="37">
        <f t="shared" si="17"/>
        <v>2.187939448399337E-3</v>
      </c>
      <c r="H38" s="37">
        <f t="shared" si="17"/>
        <v>3.3792341470591501E-3</v>
      </c>
      <c r="I38" s="37">
        <f t="shared" si="17"/>
        <v>6.5968679040152804E-3</v>
      </c>
      <c r="J38" s="37">
        <f t="shared" si="17"/>
        <v>4.1881083665583803E-3</v>
      </c>
      <c r="K38" s="37">
        <f t="shared" si="17"/>
        <v>6.5144323462333646E-3</v>
      </c>
      <c r="L38" s="37">
        <f t="shared" si="17"/>
        <v>3.4875533966801523E-3</v>
      </c>
      <c r="M38" s="37">
        <f t="shared" si="17"/>
        <v>1.6062736305705984E-3</v>
      </c>
      <c r="N38" s="37">
        <f t="shared" si="17"/>
        <v>6.9129346643606951E-4</v>
      </c>
      <c r="O38" s="37" t="str">
        <f t="shared" si="17"/>
        <v>--</v>
      </c>
      <c r="P38" s="37">
        <f t="shared" si="17"/>
        <v>1.2245121520689876E-2</v>
      </c>
      <c r="Q38" s="37">
        <f t="shared" si="17"/>
        <v>1.230846622888695E-2</v>
      </c>
      <c r="R38" s="37">
        <f t="shared" si="17"/>
        <v>1.0282561348394902E-2</v>
      </c>
      <c r="S38" s="37">
        <f t="shared" si="17"/>
        <v>1.1080252857023715E-2</v>
      </c>
      <c r="T38" s="37">
        <f t="shared" si="17"/>
        <v>1.1056346600697427E-2</v>
      </c>
      <c r="U38" s="37">
        <f t="shared" si="17"/>
        <v>7.3712410557469597E-3</v>
      </c>
    </row>
    <row r="39" spans="1:21" x14ac:dyDescent="0.2">
      <c r="A39" s="105"/>
      <c r="B39" s="35" t="s">
        <v>797</v>
      </c>
      <c r="C39" s="37">
        <f t="shared" ref="C39:U39" si="18">IFERROR(C20/C$25*100,"--")</f>
        <v>2.3391925477498813E-4</v>
      </c>
      <c r="D39" s="37">
        <f t="shared" si="18"/>
        <v>0</v>
      </c>
      <c r="E39" s="37">
        <f t="shared" si="18"/>
        <v>5.86699157387325E-5</v>
      </c>
      <c r="F39" s="37">
        <f t="shared" si="18"/>
        <v>2.336313253544906E-5</v>
      </c>
      <c r="G39" s="37">
        <f t="shared" si="18"/>
        <v>1.7223200585490316E-3</v>
      </c>
      <c r="H39" s="37">
        <f t="shared" si="18"/>
        <v>9.9188388505585374E-4</v>
      </c>
      <c r="I39" s="37">
        <f t="shared" si="18"/>
        <v>1.135013864520606E-3</v>
      </c>
      <c r="J39" s="37">
        <f t="shared" si="18"/>
        <v>1.9756467138910497E-3</v>
      </c>
      <c r="K39" s="37">
        <f t="shared" si="18"/>
        <v>4.002904897374697E-3</v>
      </c>
      <c r="L39" s="37">
        <f t="shared" si="18"/>
        <v>2.2349021180121937E-3</v>
      </c>
      <c r="M39" s="37">
        <f t="shared" si="18"/>
        <v>2.9303710969530157E-3</v>
      </c>
      <c r="N39" s="37">
        <f t="shared" si="18"/>
        <v>4.3874293654497958E-4</v>
      </c>
      <c r="O39" s="37" t="str">
        <f t="shared" si="18"/>
        <v>--</v>
      </c>
      <c r="P39" s="37">
        <f t="shared" si="18"/>
        <v>4.3881337933050074E-3</v>
      </c>
      <c r="Q39" s="37">
        <f t="shared" si="18"/>
        <v>6.7152195965285988E-3</v>
      </c>
      <c r="R39" s="37">
        <f t="shared" si="18"/>
        <v>7.1903509461667073E-3</v>
      </c>
      <c r="S39" s="37">
        <f t="shared" si="18"/>
        <v>1.2835066731656295E-2</v>
      </c>
      <c r="T39" s="37">
        <f t="shared" si="18"/>
        <v>1.4950485011595554E-2</v>
      </c>
      <c r="U39" s="37">
        <f t="shared" si="18"/>
        <v>5.6160083864003436E-3</v>
      </c>
    </row>
    <row r="40" spans="1:21" x14ac:dyDescent="0.2">
      <c r="A40" s="105"/>
      <c r="B40" s="35" t="s">
        <v>798</v>
      </c>
      <c r="C40" s="37">
        <f t="shared" ref="C40:U40" si="19">IFERROR(C21/C$25*100,"--")</f>
        <v>0.12435087238069997</v>
      </c>
      <c r="D40" s="37">
        <f t="shared" si="19"/>
        <v>0.23817096221353662</v>
      </c>
      <c r="E40" s="37">
        <f t="shared" si="19"/>
        <v>0.33454362861785275</v>
      </c>
      <c r="F40" s="37">
        <f t="shared" si="19"/>
        <v>0.39026529824820438</v>
      </c>
      <c r="G40" s="37">
        <f t="shared" si="19"/>
        <v>0.11818634241003417</v>
      </c>
      <c r="H40" s="37">
        <f t="shared" si="19"/>
        <v>0.17646573249930941</v>
      </c>
      <c r="I40" s="37">
        <f t="shared" si="19"/>
        <v>0.23901450676350605</v>
      </c>
      <c r="J40" s="37">
        <f t="shared" si="19"/>
        <v>0.16499399999007672</v>
      </c>
      <c r="K40" s="37">
        <f t="shared" si="19"/>
        <v>0.17941867239485471</v>
      </c>
      <c r="L40" s="37">
        <f t="shared" si="19"/>
        <v>0.10776654868005332</v>
      </c>
      <c r="M40" s="37">
        <f t="shared" si="19"/>
        <v>9.3691768875062142E-2</v>
      </c>
      <c r="N40" s="37">
        <f t="shared" si="19"/>
        <v>5.1255614004649688E-2</v>
      </c>
      <c r="O40" s="37" t="str">
        <f t="shared" si="19"/>
        <v>--</v>
      </c>
      <c r="P40" s="37">
        <f t="shared" si="19"/>
        <v>0.10305094119664733</v>
      </c>
      <c r="Q40" s="37">
        <f t="shared" si="19"/>
        <v>9.0701507493089986E-2</v>
      </c>
      <c r="R40" s="37">
        <f t="shared" si="19"/>
        <v>0.10733631972459907</v>
      </c>
      <c r="S40" s="37">
        <f t="shared" si="19"/>
        <v>0.10507157123511286</v>
      </c>
      <c r="T40" s="37">
        <f t="shared" si="19"/>
        <v>0.12088279570053344</v>
      </c>
      <c r="U40" s="37">
        <f t="shared" si="19"/>
        <v>0.12020031131026808</v>
      </c>
    </row>
    <row r="41" spans="1:21" x14ac:dyDescent="0.2">
      <c r="A41" s="105"/>
      <c r="B41" s="35" t="s">
        <v>799</v>
      </c>
      <c r="C41" s="37">
        <f t="shared" ref="C41:U41" si="20">IFERROR(C22/C$25*100,"--")</f>
        <v>0.1428458975593247</v>
      </c>
      <c r="D41" s="37">
        <f t="shared" si="20"/>
        <v>0.28962001024229311</v>
      </c>
      <c r="E41" s="37">
        <f t="shared" si="20"/>
        <v>0.35567383988040008</v>
      </c>
      <c r="F41" s="37">
        <f t="shared" si="20"/>
        <v>0.41435345389659778</v>
      </c>
      <c r="G41" s="37">
        <f t="shared" si="20"/>
        <v>0.15428418853970108</v>
      </c>
      <c r="H41" s="37">
        <f t="shared" si="20"/>
        <v>0.19801208641054271</v>
      </c>
      <c r="I41" s="37">
        <f t="shared" si="20"/>
        <v>0.26357502386795983</v>
      </c>
      <c r="J41" s="37">
        <f t="shared" si="20"/>
        <v>0.20331880436588007</v>
      </c>
      <c r="K41" s="37">
        <f t="shared" si="20"/>
        <v>0.23580033375594656</v>
      </c>
      <c r="L41" s="37">
        <f t="shared" si="20"/>
        <v>0.15813646270389187</v>
      </c>
      <c r="M41" s="37">
        <f t="shared" si="20"/>
        <v>0.12414295186009711</v>
      </c>
      <c r="N41" s="37">
        <f t="shared" si="20"/>
        <v>6.7617379608008094E-2</v>
      </c>
      <c r="O41" s="37" t="str">
        <f t="shared" si="20"/>
        <v>--</v>
      </c>
      <c r="P41" s="37">
        <f t="shared" si="20"/>
        <v>0.18211893976475824</v>
      </c>
      <c r="Q41" s="37">
        <f t="shared" si="20"/>
        <v>0.1661470108414112</v>
      </c>
      <c r="R41" s="37">
        <f t="shared" si="20"/>
        <v>0.21502515513018511</v>
      </c>
      <c r="S41" s="37">
        <f t="shared" si="20"/>
        <v>0.19046720296961483</v>
      </c>
      <c r="T41" s="37">
        <f t="shared" si="20"/>
        <v>0.2237593129324944</v>
      </c>
      <c r="U41" s="37">
        <f t="shared" si="20"/>
        <v>0.18310723843240809</v>
      </c>
    </row>
    <row r="42" spans="1:21" x14ac:dyDescent="0.2">
      <c r="A42" s="74"/>
      <c r="B42" s="35" t="s">
        <v>79</v>
      </c>
      <c r="C42" s="37">
        <f t="shared" ref="C42:U42" si="21">IFERROR(C23/C$25*100,"--")</f>
        <v>80.637198463837805</v>
      </c>
      <c r="D42" s="37">
        <f t="shared" si="21"/>
        <v>81.679916497831101</v>
      </c>
      <c r="E42" s="37">
        <f t="shared" si="21"/>
        <v>81.327373389681384</v>
      </c>
      <c r="F42" s="37">
        <f t="shared" si="21"/>
        <v>81.992163108484178</v>
      </c>
      <c r="G42" s="37">
        <f t="shared" si="21"/>
        <v>79.241803070651045</v>
      </c>
      <c r="H42" s="37">
        <f t="shared" si="21"/>
        <v>77.179825407119523</v>
      </c>
      <c r="I42" s="37">
        <f t="shared" si="21"/>
        <v>76.080810773780911</v>
      </c>
      <c r="J42" s="37">
        <f t="shared" si="21"/>
        <v>73.399775250503566</v>
      </c>
      <c r="K42" s="37">
        <f t="shared" si="21"/>
        <v>72.490445727693228</v>
      </c>
      <c r="L42" s="37">
        <f t="shared" si="21"/>
        <v>75.251041265642243</v>
      </c>
      <c r="M42" s="37">
        <f t="shared" si="21"/>
        <v>72.095624056518133</v>
      </c>
      <c r="N42" s="37">
        <f t="shared" si="21"/>
        <v>70.366443493589941</v>
      </c>
      <c r="O42" s="37">
        <f t="shared" si="21"/>
        <v>67.091420145432167</v>
      </c>
      <c r="P42" s="37">
        <f t="shared" si="21"/>
        <v>70.897249044051961</v>
      </c>
      <c r="Q42" s="37">
        <f t="shared" si="21"/>
        <v>69.548734065788793</v>
      </c>
      <c r="R42" s="37">
        <f t="shared" si="21"/>
        <v>68.590409884374409</v>
      </c>
      <c r="S42" s="37">
        <f t="shared" si="21"/>
        <v>66.55992507080434</v>
      </c>
      <c r="T42" s="37">
        <f t="shared" si="21"/>
        <v>64.580798998732519</v>
      </c>
      <c r="U42" s="37">
        <f t="shared" si="21"/>
        <v>70.907675960313256</v>
      </c>
    </row>
    <row r="43" spans="1:21" x14ac:dyDescent="0.2">
      <c r="A43" s="74"/>
      <c r="B43" s="35" t="s">
        <v>80</v>
      </c>
      <c r="C43" s="37">
        <f t="shared" ref="C43:U43" si="22">IFERROR(C24/C$25*100,"--")</f>
        <v>19.362801536162198</v>
      </c>
      <c r="D43" s="37">
        <f t="shared" si="22"/>
        <v>18.320083502168888</v>
      </c>
      <c r="E43" s="37">
        <f t="shared" si="22"/>
        <v>18.672626610318613</v>
      </c>
      <c r="F43" s="37">
        <f t="shared" si="22"/>
        <v>18.007836891515812</v>
      </c>
      <c r="G43" s="37">
        <f t="shared" si="22"/>
        <v>20.758196929348966</v>
      </c>
      <c r="H43" s="37">
        <f t="shared" si="22"/>
        <v>22.82017459288048</v>
      </c>
      <c r="I43" s="37">
        <f t="shared" si="22"/>
        <v>23.919189226219089</v>
      </c>
      <c r="J43" s="37">
        <f t="shared" si="22"/>
        <v>26.600224749496444</v>
      </c>
      <c r="K43" s="37">
        <f t="shared" si="22"/>
        <v>27.509554272306769</v>
      </c>
      <c r="L43" s="37">
        <f t="shared" si="22"/>
        <v>24.748958734357764</v>
      </c>
      <c r="M43" s="37">
        <f t="shared" si="22"/>
        <v>27.904375943481863</v>
      </c>
      <c r="N43" s="37">
        <f t="shared" si="22"/>
        <v>29.633556506410063</v>
      </c>
      <c r="O43" s="37">
        <f t="shared" si="22"/>
        <v>32.90857985456784</v>
      </c>
      <c r="P43" s="37">
        <f t="shared" si="22"/>
        <v>29.102750955948043</v>
      </c>
      <c r="Q43" s="37">
        <f t="shared" si="22"/>
        <v>30.451265934211207</v>
      </c>
      <c r="R43" s="37">
        <f t="shared" si="22"/>
        <v>31.409590115625598</v>
      </c>
      <c r="S43" s="37">
        <f t="shared" si="22"/>
        <v>33.44007492919566</v>
      </c>
      <c r="T43" s="37">
        <f t="shared" si="22"/>
        <v>35.419201001267488</v>
      </c>
      <c r="U43" s="37">
        <f t="shared" si="22"/>
        <v>29.09232403968673</v>
      </c>
    </row>
    <row r="44" spans="1:21" x14ac:dyDescent="0.2">
      <c r="A44" s="74"/>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41</v>
      </c>
      <c r="C47" s="38" t="s">
        <v>28</v>
      </c>
      <c r="D47" s="39">
        <f>IFERROR(IF(C9=0,"--",(D9/C9)*100-100),"--")</f>
        <v>92.117471952971385</v>
      </c>
      <c r="E47" s="39">
        <f t="shared" ref="E47:O47" si="24">IFERROR(IF(D9=0,"--",(E9/D9)*100-100),"--")</f>
        <v>22.694741104486809</v>
      </c>
      <c r="F47" s="39">
        <f t="shared" si="24"/>
        <v>17.411743330946308</v>
      </c>
      <c r="G47" s="39">
        <f t="shared" si="24"/>
        <v>10.701710585803227</v>
      </c>
      <c r="H47" s="39">
        <f t="shared" si="24"/>
        <v>25.193275483336294</v>
      </c>
      <c r="I47" s="39">
        <f t="shared" si="24"/>
        <v>6.4130552240260386</v>
      </c>
      <c r="J47" s="39">
        <f t="shared" si="24"/>
        <v>101.42350669141908</v>
      </c>
      <c r="K47" s="39">
        <f t="shared" si="24"/>
        <v>12.164676020486638</v>
      </c>
      <c r="L47" s="39">
        <f t="shared" si="24"/>
        <v>57.500155417775545</v>
      </c>
      <c r="M47" s="39">
        <f t="shared" si="24"/>
        <v>50.0673383699895</v>
      </c>
      <c r="N47" s="39">
        <f t="shared" si="24"/>
        <v>8.8854160486457374</v>
      </c>
      <c r="O47" s="39">
        <f t="shared" si="24"/>
        <v>-55.136320307994367</v>
      </c>
      <c r="P47" s="39">
        <f>IF(N9=0,"--",(P9/N9)*100-100)</f>
        <v>19.368073399861103</v>
      </c>
      <c r="Q47" s="39">
        <f t="shared" ref="Q47:T51" si="25">IF(P9=0,"--",(Q9/P9)*100-100)</f>
        <v>1.3435657262499632</v>
      </c>
      <c r="R47" s="39">
        <f t="shared" si="25"/>
        <v>-1.2908863735755887</v>
      </c>
      <c r="S47" s="39">
        <f t="shared" si="25"/>
        <v>-24.205512510618917</v>
      </c>
      <c r="T47" s="39">
        <f t="shared" si="25"/>
        <v>-21.165449332571853</v>
      </c>
      <c r="U47" s="39">
        <f>IFERROR(POWER(T9/C9,1/21)*100-100,"--")</f>
        <v>14.422418320042723</v>
      </c>
    </row>
    <row r="48" spans="1:21" x14ac:dyDescent="0.2">
      <c r="A48" s="74"/>
      <c r="B48" s="35" t="s">
        <v>34</v>
      </c>
      <c r="C48" s="38" t="s">
        <v>28</v>
      </c>
      <c r="D48" s="39">
        <f t="shared" ref="D48:O48" si="26">IFERROR(IF(C10=0,"--",(D10/C10)*100-100),"--")</f>
        <v>237.11055776154075</v>
      </c>
      <c r="E48" s="39">
        <f t="shared" si="26"/>
        <v>-0.20972943337550021</v>
      </c>
      <c r="F48" s="39">
        <f t="shared" si="26"/>
        <v>1.6720824724679915</v>
      </c>
      <c r="G48" s="39">
        <f t="shared" si="26"/>
        <v>2.1249187414456259</v>
      </c>
      <c r="H48" s="39">
        <f t="shared" si="26"/>
        <v>109.41216949287065</v>
      </c>
      <c r="I48" s="39">
        <f t="shared" si="26"/>
        <v>37.330574596749187</v>
      </c>
      <c r="J48" s="39">
        <f t="shared" si="26"/>
        <v>-17.877005898350177</v>
      </c>
      <c r="K48" s="39">
        <f t="shared" si="26"/>
        <v>1.501479031359537</v>
      </c>
      <c r="L48" s="39">
        <f t="shared" si="26"/>
        <v>48.069530883476233</v>
      </c>
      <c r="M48" s="39">
        <f t="shared" si="26"/>
        <v>51.255934652020244</v>
      </c>
      <c r="N48" s="39">
        <f t="shared" si="26"/>
        <v>8.6329784951953741</v>
      </c>
      <c r="O48" s="39">
        <f t="shared" si="26"/>
        <v>-71.643341225736805</v>
      </c>
      <c r="P48" s="39">
        <f>IF(N10=0,"--",(P10/N10)*100-100)</f>
        <v>-1.9828915410470671</v>
      </c>
      <c r="Q48" s="39">
        <f t="shared" si="25"/>
        <v>-1.8724855056411229</v>
      </c>
      <c r="R48" s="39">
        <f t="shared" si="25"/>
        <v>0.86648340170982863</v>
      </c>
      <c r="S48" s="39">
        <f t="shared" si="25"/>
        <v>1.1361537907063308</v>
      </c>
      <c r="T48" s="39">
        <f t="shared" si="25"/>
        <v>-5.1176317227200627</v>
      </c>
      <c r="U48" s="39">
        <f t="shared" ref="U48:U63" si="27">IFERROR(POWER(T10/C10,1/21)*100-100,"--")</f>
        <v>15.041832644270187</v>
      </c>
    </row>
    <row r="49" spans="1:21" x14ac:dyDescent="0.2">
      <c r="A49" s="74"/>
      <c r="B49" s="35" t="s">
        <v>29</v>
      </c>
      <c r="C49" s="38" t="s">
        <v>28</v>
      </c>
      <c r="D49" s="39">
        <f t="shared" ref="D49:O49" si="28">IFERROR(IF(C11=0,"--",(D11/C11)*100-100),"--")</f>
        <v>23.552420981555684</v>
      </c>
      <c r="E49" s="39">
        <f t="shared" si="28"/>
        <v>10.092408287850915</v>
      </c>
      <c r="F49" s="39">
        <f t="shared" si="28"/>
        <v>2.4064283218677502</v>
      </c>
      <c r="G49" s="39">
        <f t="shared" si="28"/>
        <v>4.7084804037437635</v>
      </c>
      <c r="H49" s="39">
        <f t="shared" si="28"/>
        <v>39.678778630353065</v>
      </c>
      <c r="I49" s="39">
        <f t="shared" si="28"/>
        <v>38.299963210272125</v>
      </c>
      <c r="J49" s="39">
        <f t="shared" si="28"/>
        <v>7.8429390274282298</v>
      </c>
      <c r="K49" s="39">
        <f t="shared" si="28"/>
        <v>0.84506154671282729</v>
      </c>
      <c r="L49" s="39">
        <f t="shared" si="28"/>
        <v>51.532214267164051</v>
      </c>
      <c r="M49" s="39">
        <f t="shared" si="28"/>
        <v>21.562328946569892</v>
      </c>
      <c r="N49" s="39">
        <f t="shared" si="28"/>
        <v>1.7795345744995785</v>
      </c>
      <c r="O49" s="39">
        <f t="shared" si="28"/>
        <v>-70.585023669431351</v>
      </c>
      <c r="P49" s="39">
        <f>IF(N11=0,"--",(P11/N11)*100-100)</f>
        <v>5.8250627548498244</v>
      </c>
      <c r="Q49" s="39">
        <f t="shared" si="25"/>
        <v>-4.0637138371943706</v>
      </c>
      <c r="R49" s="39">
        <f t="shared" si="25"/>
        <v>1.1694470273189808</v>
      </c>
      <c r="S49" s="39">
        <f t="shared" si="25"/>
        <v>-1.7079337024662209</v>
      </c>
      <c r="T49" s="39">
        <f t="shared" si="25"/>
        <v>-3.0204136938273507</v>
      </c>
      <c r="U49" s="39">
        <f t="shared" si="27"/>
        <v>8.5723095269034246</v>
      </c>
    </row>
    <row r="50" spans="1:21" x14ac:dyDescent="0.2">
      <c r="A50" s="74"/>
      <c r="B50" s="35" t="s">
        <v>26</v>
      </c>
      <c r="C50" s="38" t="s">
        <v>28</v>
      </c>
      <c r="D50" s="39">
        <f t="shared" ref="D50:O50" si="29">IFERROR(IF(C12=0,"--",(D12/C12)*100-100),"--")</f>
        <v>3105.0475033500779</v>
      </c>
      <c r="E50" s="39">
        <f t="shared" si="29"/>
        <v>16.490968552804745</v>
      </c>
      <c r="F50" s="39">
        <f t="shared" si="29"/>
        <v>30.219304235116624</v>
      </c>
      <c r="G50" s="39">
        <f t="shared" si="29"/>
        <v>-19.528393285164157</v>
      </c>
      <c r="H50" s="39">
        <f t="shared" si="29"/>
        <v>178.44860449073235</v>
      </c>
      <c r="I50" s="39">
        <f t="shared" si="29"/>
        <v>98.424563473555821</v>
      </c>
      <c r="J50" s="39">
        <f t="shared" si="29"/>
        <v>-21.63050560748367</v>
      </c>
      <c r="K50" s="39">
        <f t="shared" si="29"/>
        <v>11.867747015554755</v>
      </c>
      <c r="L50" s="39">
        <f t="shared" si="29"/>
        <v>61.870138727239066</v>
      </c>
      <c r="M50" s="39">
        <f t="shared" si="29"/>
        <v>47.676647781360288</v>
      </c>
      <c r="N50" s="39">
        <f t="shared" si="29"/>
        <v>3.9590066367827319</v>
      </c>
      <c r="O50" s="39">
        <f t="shared" si="29"/>
        <v>-90.459538734237412</v>
      </c>
      <c r="P50" s="39">
        <f>IF(N12=0,"--",(P12/N12)*100-100)</f>
        <v>-5.5345483480706292</v>
      </c>
      <c r="Q50" s="39">
        <f t="shared" si="25"/>
        <v>0.70288210401929518</v>
      </c>
      <c r="R50" s="39">
        <f t="shared" si="25"/>
        <v>-4.5057140085005187</v>
      </c>
      <c r="S50" s="39">
        <f t="shared" si="25"/>
        <v>-6.5162376610629735</v>
      </c>
      <c r="T50" s="39">
        <f t="shared" si="25"/>
        <v>-9.1104205395415789</v>
      </c>
      <c r="U50" s="39">
        <f t="shared" si="27"/>
        <v>32.412670566631732</v>
      </c>
    </row>
    <row r="51" spans="1:21" x14ac:dyDescent="0.2">
      <c r="A51" s="74"/>
      <c r="B51" s="35" t="s">
        <v>36</v>
      </c>
      <c r="C51" s="38" t="s">
        <v>28</v>
      </c>
      <c r="D51" s="39">
        <f t="shared" ref="D51:O51" si="30">IFERROR(IF(C13=0,"--",(D13/C13)*100-100),"--")</f>
        <v>389.12057551677492</v>
      </c>
      <c r="E51" s="39">
        <f t="shared" si="30"/>
        <v>-15.722661462450219</v>
      </c>
      <c r="F51" s="39">
        <f t="shared" si="30"/>
        <v>-13.913549403535328</v>
      </c>
      <c r="G51" s="39">
        <f t="shared" si="30"/>
        <v>-12.073043123877596</v>
      </c>
      <c r="H51" s="39">
        <f t="shared" si="30"/>
        <v>65.780859726608611</v>
      </c>
      <c r="I51" s="39">
        <f t="shared" si="30"/>
        <v>34.286689503340824</v>
      </c>
      <c r="J51" s="39">
        <f t="shared" si="30"/>
        <v>-25.692131031613769</v>
      </c>
      <c r="K51" s="39">
        <f t="shared" si="30"/>
        <v>7.1281525660054115</v>
      </c>
      <c r="L51" s="39">
        <f t="shared" si="30"/>
        <v>81.318284636479177</v>
      </c>
      <c r="M51" s="39">
        <f t="shared" si="30"/>
        <v>23.886835866336483</v>
      </c>
      <c r="N51" s="39">
        <f t="shared" si="30"/>
        <v>-2.1378258349571269</v>
      </c>
      <c r="O51" s="39">
        <f t="shared" si="30"/>
        <v>-62.534344741126347</v>
      </c>
      <c r="P51" s="39">
        <f>IF(N13=0,"--",(P13/N13)*100-100)</f>
        <v>-0.66646661031242616</v>
      </c>
      <c r="Q51" s="39">
        <f t="shared" si="25"/>
        <v>6.0988859415751051</v>
      </c>
      <c r="R51" s="39">
        <f t="shared" si="25"/>
        <v>-1.0091686957713932</v>
      </c>
      <c r="S51" s="39">
        <f t="shared" si="25"/>
        <v>-2.1059025043353614</v>
      </c>
      <c r="T51" s="39">
        <f t="shared" si="25"/>
        <v>0.49876272715647474</v>
      </c>
      <c r="U51" s="39">
        <f t="shared" si="27"/>
        <v>12.770305427437563</v>
      </c>
    </row>
    <row r="52" spans="1:21" x14ac:dyDescent="0.2">
      <c r="A52" s="74"/>
      <c r="B52" s="35" t="s">
        <v>44</v>
      </c>
      <c r="C52" s="38" t="s">
        <v>28</v>
      </c>
      <c r="D52" s="39">
        <f t="shared" ref="D52:O52" si="31">IFERROR(IF(C14=0,"--",(D14/C14)*100-100),"--")</f>
        <v>611.62477917384979</v>
      </c>
      <c r="E52" s="39">
        <f t="shared" si="31"/>
        <v>43.294142391838989</v>
      </c>
      <c r="F52" s="39">
        <f t="shared" si="31"/>
        <v>21.41125140009872</v>
      </c>
      <c r="G52" s="39">
        <f t="shared" si="31"/>
        <v>-49.300823956860086</v>
      </c>
      <c r="H52" s="39">
        <f t="shared" si="31"/>
        <v>-0.59728105429591949</v>
      </c>
      <c r="I52" s="39">
        <f t="shared" si="31"/>
        <v>-13.448802547984855</v>
      </c>
      <c r="J52" s="39">
        <f t="shared" si="31"/>
        <v>294.23685674502201</v>
      </c>
      <c r="K52" s="39">
        <f t="shared" si="31"/>
        <v>32.617612606763288</v>
      </c>
      <c r="L52" s="39">
        <f t="shared" si="31"/>
        <v>65.063612129332199</v>
      </c>
      <c r="M52" s="39">
        <f t="shared" si="31"/>
        <v>53.57646455455486</v>
      </c>
      <c r="N52" s="39">
        <f t="shared" si="31"/>
        <v>-8.5532967684019923</v>
      </c>
      <c r="O52" s="39">
        <f t="shared" si="31"/>
        <v>-43.58400256980547</v>
      </c>
      <c r="P52" s="39">
        <f t="shared" ref="P52:P60" si="32">IF(N14=0,"--",(P14/N14)*100-100)</f>
        <v>38.22861047924485</v>
      </c>
      <c r="Q52" s="39">
        <f t="shared" ref="Q52:Q60" si="33">IF(P14=0,"--",(Q14/P14)*100-100)</f>
        <v>2.5637059053361924</v>
      </c>
      <c r="R52" s="39">
        <f t="shared" ref="R52:R60" si="34">IF(Q14=0,"--",(R14/Q14)*100-100)</f>
        <v>34.112919398981944</v>
      </c>
      <c r="S52" s="39">
        <f t="shared" ref="S52:S60" si="35">IF(R14=0,"--",(S14/R14)*100-100)</f>
        <v>-4.3170014053752368</v>
      </c>
      <c r="T52" s="39">
        <f t="shared" ref="T52:T60" si="36">IF(S14=0,"--",(T14/S14)*100-100)</f>
        <v>16.841994662696422</v>
      </c>
      <c r="U52" s="39">
        <f t="shared" si="27"/>
        <v>26.493177930569473</v>
      </c>
    </row>
    <row r="53" spans="1:21" x14ac:dyDescent="0.2">
      <c r="A53" s="105"/>
      <c r="B53" s="35" t="s">
        <v>792</v>
      </c>
      <c r="C53" s="38" t="s">
        <v>28</v>
      </c>
      <c r="D53" s="39">
        <f t="shared" ref="D53:O53" si="37">IFERROR(IF(C15=0,"--",(D15/C15)*100-100),"--")</f>
        <v>222.61866655415241</v>
      </c>
      <c r="E53" s="39">
        <f t="shared" si="37"/>
        <v>30.890801266966491</v>
      </c>
      <c r="F53" s="39">
        <f t="shared" si="37"/>
        <v>14.511868890955398</v>
      </c>
      <c r="G53" s="39">
        <f t="shared" si="37"/>
        <v>-27.700736919702351</v>
      </c>
      <c r="H53" s="39">
        <f t="shared" si="37"/>
        <v>21.919771023892025</v>
      </c>
      <c r="I53" s="39">
        <f t="shared" si="37"/>
        <v>42.165994725105065</v>
      </c>
      <c r="J53" s="39">
        <f t="shared" si="37"/>
        <v>107.54716810740769</v>
      </c>
      <c r="K53" s="39">
        <f t="shared" si="37"/>
        <v>44.296828365283261</v>
      </c>
      <c r="L53" s="39">
        <f t="shared" si="37"/>
        <v>2.394311613472766</v>
      </c>
      <c r="M53" s="39">
        <f t="shared" si="37"/>
        <v>42.452228202866706</v>
      </c>
      <c r="N53" s="39">
        <f t="shared" si="37"/>
        <v>-14.789265484012205</v>
      </c>
      <c r="O53" s="39" t="str">
        <f t="shared" si="37"/>
        <v>--</v>
      </c>
      <c r="P53" s="39">
        <f t="shared" si="32"/>
        <v>59.236330627343904</v>
      </c>
      <c r="Q53" s="39">
        <f t="shared" si="33"/>
        <v>5.9320015618521467</v>
      </c>
      <c r="R53" s="39">
        <f t="shared" si="34"/>
        <v>12.092438990717696</v>
      </c>
      <c r="S53" s="39">
        <f t="shared" si="35"/>
        <v>-4.3921595323770646</v>
      </c>
      <c r="T53" s="39">
        <f t="shared" si="36"/>
        <v>1.8250843439432174</v>
      </c>
      <c r="U53" s="39">
        <f t="shared" si="27"/>
        <v>19.41530435873058</v>
      </c>
    </row>
    <row r="54" spans="1:21" x14ac:dyDescent="0.2">
      <c r="A54" s="105"/>
      <c r="B54" s="35" t="s">
        <v>793</v>
      </c>
      <c r="C54" s="38" t="s">
        <v>28</v>
      </c>
      <c r="D54" s="39" t="str">
        <f t="shared" ref="D54:O54" si="38">IFERROR(IF(C16=0,"--",(D16/C16)*100-100),"--")</f>
        <v>--</v>
      </c>
      <c r="E54" s="39">
        <f t="shared" si="38"/>
        <v>-24.298677585348301</v>
      </c>
      <c r="F54" s="39">
        <f t="shared" si="38"/>
        <v>104.25391952636772</v>
      </c>
      <c r="G54" s="39">
        <f t="shared" si="38"/>
        <v>144.45517981749862</v>
      </c>
      <c r="H54" s="39">
        <f t="shared" si="38"/>
        <v>-49.680148727182228</v>
      </c>
      <c r="I54" s="39">
        <f t="shared" si="38"/>
        <v>92.017454545454513</v>
      </c>
      <c r="J54" s="39">
        <f t="shared" si="38"/>
        <v>292.9642759749114</v>
      </c>
      <c r="K54" s="39">
        <f t="shared" si="38"/>
        <v>67.878016809314516</v>
      </c>
      <c r="L54" s="39">
        <f t="shared" si="38"/>
        <v>89.359547310548834</v>
      </c>
      <c r="M54" s="39">
        <f t="shared" si="38"/>
        <v>-24.61709463695999</v>
      </c>
      <c r="N54" s="39">
        <f t="shared" si="38"/>
        <v>-11.672207738301609</v>
      </c>
      <c r="O54" s="39" t="str">
        <f t="shared" si="38"/>
        <v>--</v>
      </c>
      <c r="P54" s="39">
        <f t="shared" si="32"/>
        <v>231.66135264776568</v>
      </c>
      <c r="Q54" s="39">
        <f t="shared" si="33"/>
        <v>9.2910564667575244</v>
      </c>
      <c r="R54" s="39">
        <f t="shared" si="34"/>
        <v>0.64553167861352279</v>
      </c>
      <c r="S54" s="39">
        <f t="shared" si="35"/>
        <v>-19.313459431432705</v>
      </c>
      <c r="T54" s="39">
        <f t="shared" si="36"/>
        <v>1.5668469382703876</v>
      </c>
      <c r="U54" s="39" t="str">
        <f t="shared" si="27"/>
        <v>--</v>
      </c>
    </row>
    <row r="55" spans="1:21" x14ac:dyDescent="0.2">
      <c r="A55" s="105"/>
      <c r="B55" s="35" t="s">
        <v>794</v>
      </c>
      <c r="C55" s="38" t="s">
        <v>28</v>
      </c>
      <c r="D55" s="39">
        <f t="shared" ref="D55:O55" si="39">IFERROR(IF(C17=0,"--",(D17/C17)*100-100),"--")</f>
        <v>-49.11410347271439</v>
      </c>
      <c r="E55" s="39">
        <f t="shared" si="39"/>
        <v>514.20612813370474</v>
      </c>
      <c r="F55" s="39">
        <f t="shared" si="39"/>
        <v>31.210884353741477</v>
      </c>
      <c r="G55" s="39">
        <f t="shared" si="39"/>
        <v>44.469791234619123</v>
      </c>
      <c r="H55" s="39">
        <f t="shared" si="39"/>
        <v>28.164026986937159</v>
      </c>
      <c r="I55" s="39">
        <f t="shared" si="39"/>
        <v>170.11386970319211</v>
      </c>
      <c r="J55" s="39">
        <f t="shared" si="39"/>
        <v>-12.186592950932948</v>
      </c>
      <c r="K55" s="39">
        <f t="shared" si="39"/>
        <v>21.444760990351469</v>
      </c>
      <c r="L55" s="39">
        <f t="shared" si="39"/>
        <v>263.64902958234779</v>
      </c>
      <c r="M55" s="39">
        <f t="shared" si="39"/>
        <v>-16.072100006237022</v>
      </c>
      <c r="N55" s="39">
        <f t="shared" si="39"/>
        <v>-80.567504787950071</v>
      </c>
      <c r="O55" s="39" t="str">
        <f t="shared" si="39"/>
        <v>--</v>
      </c>
      <c r="P55" s="39">
        <f t="shared" si="32"/>
        <v>1724.0128056642118</v>
      </c>
      <c r="Q55" s="39">
        <f t="shared" si="33"/>
        <v>-34.228899113619306</v>
      </c>
      <c r="R55" s="39">
        <f t="shared" si="34"/>
        <v>62.847540677526126</v>
      </c>
      <c r="S55" s="39">
        <f t="shared" si="35"/>
        <v>-53.668913299653411</v>
      </c>
      <c r="T55" s="39">
        <f t="shared" si="36"/>
        <v>160.90361707572629</v>
      </c>
      <c r="U55" s="39">
        <f t="shared" si="27"/>
        <v>31.338387357456668</v>
      </c>
    </row>
    <row r="56" spans="1:21" x14ac:dyDescent="0.2">
      <c r="A56" s="105"/>
      <c r="B56" s="35" t="s">
        <v>795</v>
      </c>
      <c r="C56" s="38" t="s">
        <v>28</v>
      </c>
      <c r="D56" s="39">
        <f t="shared" ref="D56:O56" si="40">IFERROR(IF(C18=0,"--",(D18/C18)*100-100),"--")</f>
        <v>537.13980088765447</v>
      </c>
      <c r="E56" s="39">
        <f t="shared" si="40"/>
        <v>-67.647149785204846</v>
      </c>
      <c r="F56" s="39">
        <f t="shared" si="40"/>
        <v>25.992571080015665</v>
      </c>
      <c r="G56" s="39">
        <f t="shared" si="40"/>
        <v>25.376919825278279</v>
      </c>
      <c r="H56" s="39">
        <f t="shared" si="40"/>
        <v>5.4993631527683959</v>
      </c>
      <c r="I56" s="39">
        <f t="shared" si="40"/>
        <v>8.9173627310123322</v>
      </c>
      <c r="J56" s="39">
        <f t="shared" si="40"/>
        <v>88.085105315822062</v>
      </c>
      <c r="K56" s="39">
        <f t="shared" si="40"/>
        <v>48.703791358609038</v>
      </c>
      <c r="L56" s="39">
        <f t="shared" si="40"/>
        <v>-18.337605837504952</v>
      </c>
      <c r="M56" s="39">
        <f t="shared" si="40"/>
        <v>6.6804866720760856</v>
      </c>
      <c r="N56" s="39">
        <f t="shared" si="40"/>
        <v>-46.216035405516678</v>
      </c>
      <c r="O56" s="39" t="str">
        <f t="shared" si="40"/>
        <v>--</v>
      </c>
      <c r="P56" s="39">
        <f t="shared" si="32"/>
        <v>298.5031527178437</v>
      </c>
      <c r="Q56" s="39">
        <f t="shared" si="33"/>
        <v>-17.938541267495111</v>
      </c>
      <c r="R56" s="39">
        <f t="shared" si="34"/>
        <v>203.87329939685605</v>
      </c>
      <c r="S56" s="39">
        <f t="shared" si="35"/>
        <v>-43.900230067360226</v>
      </c>
      <c r="T56" s="39">
        <f t="shared" si="36"/>
        <v>-6.8338754701074151</v>
      </c>
      <c r="U56" s="39">
        <f t="shared" si="27"/>
        <v>16.667858789005209</v>
      </c>
    </row>
    <row r="57" spans="1:21" x14ac:dyDescent="0.2">
      <c r="A57" s="105"/>
      <c r="B57" s="35" t="s">
        <v>796</v>
      </c>
      <c r="C57" s="38" t="s">
        <v>28</v>
      </c>
      <c r="D57" s="39">
        <f t="shared" ref="D57:O57" si="41">IFERROR(IF(C19=0,"--",(D19/C19)*100-100),"--")</f>
        <v>105.20909757887011</v>
      </c>
      <c r="E57" s="39">
        <f t="shared" si="41"/>
        <v>1527.6010010725777</v>
      </c>
      <c r="F57" s="39">
        <f t="shared" si="41"/>
        <v>-66.200246024075213</v>
      </c>
      <c r="G57" s="39">
        <f t="shared" si="41"/>
        <v>132.12452069929159</v>
      </c>
      <c r="H57" s="39">
        <f t="shared" si="41"/>
        <v>169.05395189965566</v>
      </c>
      <c r="I57" s="39">
        <f t="shared" si="41"/>
        <v>175.5353909550667</v>
      </c>
      <c r="J57" s="39">
        <f t="shared" si="41"/>
        <v>-31.352347573871526</v>
      </c>
      <c r="K57" s="39">
        <f t="shared" si="41"/>
        <v>67.260463888033115</v>
      </c>
      <c r="L57" s="39">
        <f t="shared" si="41"/>
        <v>-19.81179241249103</v>
      </c>
      <c r="M57" s="39">
        <f t="shared" si="41"/>
        <v>-31.71666126591002</v>
      </c>
      <c r="N57" s="39">
        <f t="shared" si="41"/>
        <v>-53.321919865441224</v>
      </c>
      <c r="O57" s="39" t="str">
        <f t="shared" si="41"/>
        <v>--</v>
      </c>
      <c r="P57" s="39">
        <f t="shared" si="32"/>
        <v>1766.1334534457244</v>
      </c>
      <c r="Q57" s="39">
        <f t="shared" si="33"/>
        <v>2.1036784892409344</v>
      </c>
      <c r="R57" s="39">
        <f t="shared" si="34"/>
        <v>-15.42330593873767</v>
      </c>
      <c r="S57" s="39">
        <f t="shared" si="35"/>
        <v>0.36790395366980988</v>
      </c>
      <c r="T57" s="39">
        <f t="shared" si="36"/>
        <v>-6.6373019232421768</v>
      </c>
      <c r="U57" s="39">
        <f t="shared" si="27"/>
        <v>37.962106439169474</v>
      </c>
    </row>
    <row r="58" spans="1:21" x14ac:dyDescent="0.2">
      <c r="A58" s="105"/>
      <c r="B58" s="35" t="s">
        <v>797</v>
      </c>
      <c r="C58" s="38" t="s">
        <v>28</v>
      </c>
      <c r="D58" s="39">
        <f t="shared" ref="D58:O58" si="42">IFERROR(IF(C20=0,"--",(D20/C20)*100-100),"--")</f>
        <v>-100</v>
      </c>
      <c r="E58" s="39" t="str">
        <f t="shared" si="42"/>
        <v>--</v>
      </c>
      <c r="F58" s="39">
        <f t="shared" si="42"/>
        <v>-58.219178082191782</v>
      </c>
      <c r="G58" s="39">
        <f t="shared" si="42"/>
        <v>7581.9672131147545</v>
      </c>
      <c r="H58" s="39">
        <f t="shared" si="42"/>
        <v>0.32365912647603068</v>
      </c>
      <c r="I58" s="39">
        <f t="shared" si="42"/>
        <v>61.509554365937561</v>
      </c>
      <c r="J58" s="39">
        <f t="shared" si="42"/>
        <v>88.214763922119545</v>
      </c>
      <c r="K58" s="39">
        <f t="shared" si="42"/>
        <v>117.87159601142923</v>
      </c>
      <c r="L58" s="39">
        <f t="shared" si="42"/>
        <v>-16.372434614108158</v>
      </c>
      <c r="M58" s="39">
        <f t="shared" si="42"/>
        <v>94.392810507719503</v>
      </c>
      <c r="N58" s="39">
        <f t="shared" si="42"/>
        <v>-83.761063695274231</v>
      </c>
      <c r="O58" s="39" t="str">
        <f t="shared" si="42"/>
        <v>--</v>
      </c>
      <c r="P58" s="39">
        <f t="shared" si="32"/>
        <v>953.68736946691797</v>
      </c>
      <c r="Q58" s="39">
        <f t="shared" si="33"/>
        <v>55.446485787467282</v>
      </c>
      <c r="R58" s="39">
        <f t="shared" si="34"/>
        <v>8.4034747385713757</v>
      </c>
      <c r="S58" s="39">
        <f t="shared" si="35"/>
        <v>66.262587734424784</v>
      </c>
      <c r="T58" s="39">
        <f t="shared" si="36"/>
        <v>8.9854624506743335</v>
      </c>
      <c r="U58" s="39">
        <f t="shared" si="27"/>
        <v>39.442416318776168</v>
      </c>
    </row>
    <row r="59" spans="1:21" x14ac:dyDescent="0.2">
      <c r="A59" s="105"/>
      <c r="B59" s="35" t="s">
        <v>798</v>
      </c>
      <c r="C59" s="38" t="s">
        <v>28</v>
      </c>
      <c r="D59" s="39">
        <f t="shared" ref="D59:O59" si="43">IFERROR(IF(C21=0,"--",(D21/C21)*100-100),"--")</f>
        <v>326.57312561379132</v>
      </c>
      <c r="E59" s="39">
        <f t="shared" si="43"/>
        <v>49.541696118046218</v>
      </c>
      <c r="F59" s="39">
        <f t="shared" si="43"/>
        <v>22.396371781124898</v>
      </c>
      <c r="G59" s="39">
        <f t="shared" si="43"/>
        <v>-68.44290489912791</v>
      </c>
      <c r="H59" s="39">
        <f t="shared" si="43"/>
        <v>160.10546655526366</v>
      </c>
      <c r="I59" s="39">
        <f t="shared" si="43"/>
        <v>91.170891007269802</v>
      </c>
      <c r="J59" s="39">
        <f t="shared" si="43"/>
        <v>-25.356936058435238</v>
      </c>
      <c r="K59" s="39">
        <f t="shared" si="43"/>
        <v>16.932198895083175</v>
      </c>
      <c r="L59" s="39">
        <f t="shared" si="43"/>
        <v>-10.033141857924107</v>
      </c>
      <c r="M59" s="39">
        <f t="shared" si="43"/>
        <v>28.894251165892598</v>
      </c>
      <c r="N59" s="39">
        <f t="shared" si="43"/>
        <v>-40.665120489558667</v>
      </c>
      <c r="O59" s="39" t="str">
        <f t="shared" si="43"/>
        <v>--</v>
      </c>
      <c r="P59" s="39">
        <f t="shared" si="32"/>
        <v>111.81298153451965</v>
      </c>
      <c r="Q59" s="39">
        <f t="shared" si="33"/>
        <v>-10.594735512448949</v>
      </c>
      <c r="R59" s="39">
        <f t="shared" si="34"/>
        <v>19.807920352497959</v>
      </c>
      <c r="S59" s="39">
        <f t="shared" si="35"/>
        <v>-8.8230587015587787</v>
      </c>
      <c r="T59" s="39">
        <f t="shared" si="36"/>
        <v>7.6442135687853465</v>
      </c>
      <c r="U59" s="39">
        <f t="shared" si="27"/>
        <v>14.242970742975004</v>
      </c>
    </row>
    <row r="60" spans="1:21" x14ac:dyDescent="0.2">
      <c r="A60" s="105"/>
      <c r="B60" s="35" t="s">
        <v>799</v>
      </c>
      <c r="C60" s="38" t="s">
        <v>28</v>
      </c>
      <c r="D60" s="39">
        <f t="shared" ref="D60:O60" si="44">IFERROR(IF(C22=0,"--",(D22/C22)*100-100),"--")</f>
        <v>351.55879831952393</v>
      </c>
      <c r="E60" s="39">
        <f t="shared" si="44"/>
        <v>30.74398241372117</v>
      </c>
      <c r="F60" s="39">
        <f t="shared" si="44"/>
        <v>22.230731468584381</v>
      </c>
      <c r="G60" s="39">
        <f t="shared" si="44"/>
        <v>-61.199250054689927</v>
      </c>
      <c r="H60" s="39">
        <f t="shared" si="44"/>
        <v>123.57676512966867</v>
      </c>
      <c r="I60" s="39">
        <f t="shared" si="44"/>
        <v>87.875626284290121</v>
      </c>
      <c r="J60" s="39">
        <f t="shared" si="44"/>
        <v>-16.589858092161023</v>
      </c>
      <c r="K60" s="39">
        <f t="shared" si="44"/>
        <v>24.710062685320594</v>
      </c>
      <c r="L60" s="39">
        <f t="shared" si="44"/>
        <v>0.45089788380595053</v>
      </c>
      <c r="M60" s="39">
        <f t="shared" si="44"/>
        <v>16.387444231124277</v>
      </c>
      <c r="N60" s="39">
        <f t="shared" si="44"/>
        <v>-40.924646181585658</v>
      </c>
      <c r="O60" s="39" t="str">
        <f t="shared" si="44"/>
        <v>--</v>
      </c>
      <c r="P60" s="39">
        <f t="shared" si="32"/>
        <v>183.75193259116742</v>
      </c>
      <c r="Q60" s="39">
        <f t="shared" si="33"/>
        <v>-7.330254852631839</v>
      </c>
      <c r="R60" s="39">
        <f t="shared" si="34"/>
        <v>31.023764116581759</v>
      </c>
      <c r="S60" s="39">
        <f t="shared" si="35"/>
        <v>-17.495539818485753</v>
      </c>
      <c r="T60" s="39">
        <f t="shared" si="36"/>
        <v>9.9188905029890151</v>
      </c>
      <c r="U60" s="39">
        <f t="shared" si="27"/>
        <v>16.868116402872005</v>
      </c>
    </row>
    <row r="61" spans="1:21" x14ac:dyDescent="0.2">
      <c r="A61" s="74"/>
      <c r="B61" s="35" t="s">
        <v>79</v>
      </c>
      <c r="C61" s="38" t="s">
        <v>28</v>
      </c>
      <c r="D61" s="39">
        <f t="shared" ref="D61:O61" si="45">IFERROR(IF(C23=0,"--",(D23/C23)*100-100),"--")</f>
        <v>125.5970261984121</v>
      </c>
      <c r="E61" s="39">
        <f t="shared" si="45"/>
        <v>6.0034039309293803</v>
      </c>
      <c r="F61" s="39">
        <f t="shared" si="45"/>
        <v>5.7783939791021766</v>
      </c>
      <c r="G61" s="39">
        <f t="shared" si="45"/>
        <v>0.7097846402021446</v>
      </c>
      <c r="H61" s="39">
        <f t="shared" si="45"/>
        <v>69.670301607614192</v>
      </c>
      <c r="I61" s="39">
        <f t="shared" si="45"/>
        <v>39.13270444976942</v>
      </c>
      <c r="J61" s="39">
        <f t="shared" si="45"/>
        <v>4.3194204004387728</v>
      </c>
      <c r="K61" s="39">
        <f t="shared" si="45"/>
        <v>6.199059150346244</v>
      </c>
      <c r="L61" s="39">
        <f t="shared" si="45"/>
        <v>55.488388364652138</v>
      </c>
      <c r="M61" s="39">
        <f t="shared" si="45"/>
        <v>42.040592571985258</v>
      </c>
      <c r="N61" s="39">
        <f t="shared" si="45"/>
        <v>5.8587492895272959</v>
      </c>
      <c r="O61" s="39">
        <f t="shared" si="45"/>
        <v>-68.317919941276131</v>
      </c>
      <c r="P61" s="39">
        <f t="shared" ref="P61:P63" si="46">IF(N23=0,"--",(P23/N23)*100-100)</f>
        <v>6.1465379919471133</v>
      </c>
      <c r="Q61" s="39">
        <f t="shared" ref="Q61:R63" si="47">IF(P23=0,"--",(Q23/P23)*100-100)</f>
        <v>-0.35387951123803418</v>
      </c>
      <c r="R61" s="39">
        <f t="shared" si="47"/>
        <v>-0.15472825266564882</v>
      </c>
      <c r="S61" s="39">
        <f t="shared" ref="S61:T63" si="48">IF(R23=0,"--",(S23/R23)*100-100)</f>
        <v>-9.6150923092662879</v>
      </c>
      <c r="T61" s="39">
        <f t="shared" si="48"/>
        <v>-9.2175268511206809</v>
      </c>
      <c r="U61" s="39">
        <f t="shared" si="27"/>
        <v>13.193752016585549</v>
      </c>
    </row>
    <row r="62" spans="1:21" x14ac:dyDescent="0.2">
      <c r="A62" s="74"/>
      <c r="B62" s="35" t="s">
        <v>80</v>
      </c>
      <c r="C62" s="38" t="s">
        <v>28</v>
      </c>
      <c r="D62" s="39">
        <f t="shared" ref="D62:O62" si="49">IFERROR(IF(C24=0,"--",(D24/C24)*100-100),"--")</f>
        <v>110.72340296296704</v>
      </c>
      <c r="E62" s="39">
        <f t="shared" si="49"/>
        <v>8.5116367459006028</v>
      </c>
      <c r="F62" s="39">
        <f t="shared" si="49"/>
        <v>1.1853193045608776</v>
      </c>
      <c r="G62" s="39">
        <f t="shared" si="49"/>
        <v>20.120668861105614</v>
      </c>
      <c r="H62" s="39">
        <f t="shared" si="49"/>
        <v>91.507472299174538</v>
      </c>
      <c r="I62" s="39">
        <f t="shared" si="49"/>
        <v>47.939919627498483</v>
      </c>
      <c r="J62" s="39">
        <f t="shared" si="49"/>
        <v>20.24981557306576</v>
      </c>
      <c r="K62" s="39">
        <f t="shared" si="49"/>
        <v>11.207192502588697</v>
      </c>
      <c r="L62" s="39">
        <f t="shared" si="49"/>
        <v>34.753357968584794</v>
      </c>
      <c r="M62" s="39">
        <f t="shared" si="49"/>
        <v>67.159655173119518</v>
      </c>
      <c r="N62" s="39">
        <f t="shared" si="49"/>
        <v>15.18118051562692</v>
      </c>
      <c r="O62" s="39">
        <f t="shared" si="49"/>
        <v>-63.099039764398832</v>
      </c>
      <c r="P62" s="39">
        <f t="shared" si="46"/>
        <v>3.4647272341618418</v>
      </c>
      <c r="Q62" s="39">
        <f t="shared" si="47"/>
        <v>6.2849711193900362</v>
      </c>
      <c r="R62" s="39">
        <f t="shared" si="47"/>
        <v>4.4263868103657273</v>
      </c>
      <c r="S62" s="39">
        <f t="shared" si="48"/>
        <v>-0.83658710270098879</v>
      </c>
      <c r="T62" s="39">
        <f t="shared" si="48"/>
        <v>-0.89788148972350257</v>
      </c>
      <c r="U62" s="39">
        <f t="shared" si="27"/>
        <v>17.734442330869669</v>
      </c>
    </row>
    <row r="63" spans="1:21" x14ac:dyDescent="0.2">
      <c r="A63" s="74"/>
      <c r="B63" s="35" t="s">
        <v>81</v>
      </c>
      <c r="C63" s="38" t="s">
        <v>28</v>
      </c>
      <c r="D63" s="39">
        <f t="shared" ref="D63:O63" si="50">IFERROR(IF(C25=0,"--",(D25/C25)*100-100),"--")</f>
        <v>122.71707605009635</v>
      </c>
      <c r="E63" s="39">
        <f t="shared" si="50"/>
        <v>6.4629142770609178</v>
      </c>
      <c r="F63" s="39">
        <f t="shared" si="50"/>
        <v>4.9207462951919894</v>
      </c>
      <c r="G63" s="39">
        <f t="shared" si="50"/>
        <v>4.2052650099034139</v>
      </c>
      <c r="H63" s="39">
        <f t="shared" si="50"/>
        <v>74.203304503566358</v>
      </c>
      <c r="I63" s="39">
        <f t="shared" si="50"/>
        <v>41.142526330097866</v>
      </c>
      <c r="J63" s="39">
        <f t="shared" si="50"/>
        <v>8.129841766263894</v>
      </c>
      <c r="K63" s="39">
        <f t="shared" si="50"/>
        <v>7.5312338777972201</v>
      </c>
      <c r="L63" s="39">
        <f t="shared" si="50"/>
        <v>49.784273924466703</v>
      </c>
      <c r="M63" s="39">
        <f t="shared" si="50"/>
        <v>48.25729900959746</v>
      </c>
      <c r="N63" s="39">
        <f t="shared" si="50"/>
        <v>8.4601155459306909</v>
      </c>
      <c r="O63" s="39">
        <f t="shared" si="50"/>
        <v>-66.771380135059374</v>
      </c>
      <c r="P63" s="39">
        <f t="shared" si="46"/>
        <v>5.3518220856438177</v>
      </c>
      <c r="Q63" s="39">
        <f t="shared" si="47"/>
        <v>1.5782086541310321</v>
      </c>
      <c r="R63" s="39">
        <f t="shared" si="47"/>
        <v>1.2402792779302416</v>
      </c>
      <c r="S63" s="39">
        <f t="shared" si="48"/>
        <v>-6.8577998056052678</v>
      </c>
      <c r="T63" s="39">
        <f t="shared" si="48"/>
        <v>-6.4354312084261096</v>
      </c>
      <c r="U63" s="39">
        <f t="shared" si="27"/>
        <v>14.396952849876698</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4:U4"/>
    <mergeCell ref="C5:U5"/>
  </mergeCells>
  <phoneticPr fontId="7" type="noConversion"/>
  <hyperlinks>
    <hyperlink ref="A1" location="INDICE!A1" display="ÍNDICE"/>
  </hyperlinks>
  <pageMargins left="0.75" right="0.75" top="1" bottom="1" header="0" footer="0"/>
  <headerFooter alignWithMargins="0"/>
  <ignoredErrors>
    <ignoredError sqref="P62:P63 P47:P51" formula="1"/>
    <ignoredError sqref="C23:U23"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3" zoomScale="55" zoomScaleNormal="55" workbookViewId="0">
      <selection activeCell="B53" sqref="B53:B63"/>
    </sheetView>
  </sheetViews>
  <sheetFormatPr baseColWidth="10" defaultColWidth="10.85546875" defaultRowHeight="12.75" x14ac:dyDescent="0.2"/>
  <cols>
    <col min="1" max="1" width="10.85546875" style="1"/>
    <col min="2" max="2" width="16.42578125" style="1" customWidth="1"/>
    <col min="3" max="16384" width="10.85546875" style="1"/>
  </cols>
  <sheetData>
    <row r="1" spans="1:21" x14ac:dyDescent="0.2">
      <c r="A1" s="5" t="s">
        <v>75</v>
      </c>
    </row>
    <row r="2" spans="1:21" x14ac:dyDescent="0.2">
      <c r="B2" s="110"/>
      <c r="C2" s="201" t="s">
        <v>178</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744</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140</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29</v>
      </c>
      <c r="C9" s="9">
        <v>246.17500150000001</v>
      </c>
      <c r="D9" s="9">
        <v>349.16073999999998</v>
      </c>
      <c r="E9" s="9">
        <v>331.16014200000001</v>
      </c>
      <c r="F9" s="9">
        <v>345.34369349999997</v>
      </c>
      <c r="G9" s="9">
        <v>442.27925549999998</v>
      </c>
      <c r="H9" s="9">
        <v>510.18875200000002</v>
      </c>
      <c r="I9" s="9">
        <v>630.732033</v>
      </c>
      <c r="J9" s="9">
        <v>3519.1316965000001</v>
      </c>
      <c r="K9" s="9">
        <v>1286.3885845</v>
      </c>
      <c r="L9" s="14">
        <v>2177.2452629999998</v>
      </c>
      <c r="M9" s="14">
        <v>3390.3040019999999</v>
      </c>
      <c r="N9" s="14">
        <v>3686.1288559999998</v>
      </c>
      <c r="O9" s="14">
        <v>871.22304499999996</v>
      </c>
      <c r="P9" s="14">
        <v>3742.9025139999999</v>
      </c>
      <c r="Q9" s="14">
        <v>3356.1671740000002</v>
      </c>
      <c r="R9" s="14">
        <v>3054.089747</v>
      </c>
      <c r="S9" s="14">
        <v>2677.3797610000001</v>
      </c>
      <c r="T9" s="14">
        <v>2563.2820179999999</v>
      </c>
      <c r="U9" s="9">
        <f>(SUM(C9:N9)+P9+Q9+R9+S9+T9)</f>
        <v>32308.059233500004</v>
      </c>
    </row>
    <row r="10" spans="1:21" x14ac:dyDescent="0.2">
      <c r="A10" s="74"/>
      <c r="B10" s="35" t="s">
        <v>30</v>
      </c>
      <c r="C10" s="9">
        <v>2.6444679999999998</v>
      </c>
      <c r="D10" s="9">
        <v>44.763267999999997</v>
      </c>
      <c r="E10" s="9">
        <v>73.2065755</v>
      </c>
      <c r="F10" s="9">
        <v>133.340767</v>
      </c>
      <c r="G10" s="9">
        <v>164.007778</v>
      </c>
      <c r="H10" s="9">
        <v>267.84631050000002</v>
      </c>
      <c r="I10" s="9">
        <v>324.55678</v>
      </c>
      <c r="J10" s="9">
        <v>1772.4861845</v>
      </c>
      <c r="K10" s="9">
        <v>693.30832050000004</v>
      </c>
      <c r="L10" s="14">
        <v>1269.986474</v>
      </c>
      <c r="M10" s="14">
        <v>2190.5118189999998</v>
      </c>
      <c r="N10" s="14">
        <v>2897.9032739999998</v>
      </c>
      <c r="O10" s="14">
        <v>0</v>
      </c>
      <c r="P10" s="14">
        <v>3460.320029</v>
      </c>
      <c r="Q10" s="14">
        <v>3385.7235559999999</v>
      </c>
      <c r="R10" s="14">
        <v>2922.8498159999999</v>
      </c>
      <c r="S10" s="14">
        <v>2113.1301579999999</v>
      </c>
      <c r="T10" s="14">
        <v>1673.8596500000001</v>
      </c>
      <c r="U10" s="9">
        <f t="shared" ref="U10:U25" si="0">(SUM(C10:N10)+P10+Q10+R10+S10+T10)</f>
        <v>23390.445227999997</v>
      </c>
    </row>
    <row r="11" spans="1:21" x14ac:dyDescent="0.2">
      <c r="A11" s="74"/>
      <c r="B11" s="35" t="s">
        <v>34</v>
      </c>
      <c r="C11" s="9">
        <v>35.058082499999998</v>
      </c>
      <c r="D11" s="9">
        <v>126.7865935</v>
      </c>
      <c r="E11" s="9">
        <v>94.5654605</v>
      </c>
      <c r="F11" s="9">
        <v>99.2965035</v>
      </c>
      <c r="G11" s="9">
        <v>161.7201555</v>
      </c>
      <c r="H11" s="9">
        <v>182.9246005</v>
      </c>
      <c r="I11" s="9">
        <v>188.28647950000001</v>
      </c>
      <c r="J11" s="9">
        <v>406.80057399999998</v>
      </c>
      <c r="K11" s="9">
        <v>221.2205505</v>
      </c>
      <c r="L11" s="14">
        <v>395.434325</v>
      </c>
      <c r="M11" s="14">
        <v>483.30266399999999</v>
      </c>
      <c r="N11" s="14">
        <v>550.57176900000002</v>
      </c>
      <c r="O11" s="14">
        <v>520.81571399999996</v>
      </c>
      <c r="P11" s="14">
        <v>637.27292399999999</v>
      </c>
      <c r="Q11" s="14">
        <v>733.72485099999994</v>
      </c>
      <c r="R11" s="14">
        <v>813.94009500000004</v>
      </c>
      <c r="S11" s="14">
        <v>824.733025</v>
      </c>
      <c r="T11" s="14">
        <v>928.46602900000005</v>
      </c>
      <c r="U11" s="9">
        <f t="shared" si="0"/>
        <v>6884.1046820000001</v>
      </c>
    </row>
    <row r="12" spans="1:21" x14ac:dyDescent="0.2">
      <c r="A12" s="74"/>
      <c r="B12" s="35" t="s">
        <v>38</v>
      </c>
      <c r="C12" s="9">
        <v>5.0110900000000003</v>
      </c>
      <c r="D12" s="9">
        <v>14.966839999999999</v>
      </c>
      <c r="E12" s="9">
        <v>6.0317600000000002</v>
      </c>
      <c r="F12" s="9">
        <v>6.7004714999999999</v>
      </c>
      <c r="G12" s="9">
        <v>10.887715500000001</v>
      </c>
      <c r="H12" s="9">
        <v>13.2439055</v>
      </c>
      <c r="I12" s="9">
        <v>16.542344</v>
      </c>
      <c r="J12" s="9">
        <v>707.67413399999998</v>
      </c>
      <c r="K12" s="9">
        <v>179.23645149999999</v>
      </c>
      <c r="L12" s="14">
        <v>413.29414600000001</v>
      </c>
      <c r="M12" s="14">
        <v>778.82279000000005</v>
      </c>
      <c r="N12" s="14">
        <v>683.00725699999998</v>
      </c>
      <c r="O12" s="14">
        <v>86.623399000000006</v>
      </c>
      <c r="P12" s="14">
        <v>587.77337699999998</v>
      </c>
      <c r="Q12" s="14">
        <v>730.31458199999997</v>
      </c>
      <c r="R12" s="14">
        <v>597.46191599999997</v>
      </c>
      <c r="S12" s="14">
        <v>471.14314100000001</v>
      </c>
      <c r="T12" s="14">
        <v>433.87957</v>
      </c>
      <c r="U12" s="9">
        <f t="shared" si="0"/>
        <v>5655.9914909999998</v>
      </c>
    </row>
    <row r="13" spans="1:21" x14ac:dyDescent="0.2">
      <c r="A13" s="74"/>
      <c r="B13" s="35" t="s">
        <v>31</v>
      </c>
      <c r="C13" s="9">
        <v>8.7864424999999997</v>
      </c>
      <c r="D13" s="9">
        <v>29.060930500000001</v>
      </c>
      <c r="E13" s="9">
        <v>22.793678499999999</v>
      </c>
      <c r="F13" s="9">
        <v>20.449325999999999</v>
      </c>
      <c r="G13" s="9">
        <v>17.254543000000002</v>
      </c>
      <c r="H13" s="9">
        <v>64.515572500000005</v>
      </c>
      <c r="I13" s="9">
        <v>82.321671499999994</v>
      </c>
      <c r="J13" s="9">
        <v>527.85629649999998</v>
      </c>
      <c r="K13" s="9">
        <v>134.81736799999999</v>
      </c>
      <c r="L13" s="14">
        <v>242.908748</v>
      </c>
      <c r="M13" s="14">
        <v>323.02795500000002</v>
      </c>
      <c r="N13" s="14">
        <v>294.07553300000001</v>
      </c>
      <c r="O13" s="14">
        <v>101.61410100000001</v>
      </c>
      <c r="P13" s="14">
        <v>292.33694600000001</v>
      </c>
      <c r="Q13" s="14">
        <v>281.83956899999998</v>
      </c>
      <c r="R13" s="14">
        <v>289.81568499999997</v>
      </c>
      <c r="S13" s="14">
        <v>173.46282299999999</v>
      </c>
      <c r="T13" s="14">
        <v>136.49409199999999</v>
      </c>
      <c r="U13" s="9">
        <f t="shared" si="0"/>
        <v>2941.8171799999996</v>
      </c>
    </row>
    <row r="14" spans="1:21" x14ac:dyDescent="0.2">
      <c r="A14" s="74"/>
      <c r="B14" s="35" t="s">
        <v>44</v>
      </c>
      <c r="C14" s="9">
        <v>0</v>
      </c>
      <c r="D14" s="9">
        <v>5.2395499999999998E-2</v>
      </c>
      <c r="E14" s="9">
        <v>0.27042450000000001</v>
      </c>
      <c r="F14" s="9">
        <v>0.58346100000000001</v>
      </c>
      <c r="G14" s="9">
        <v>2.3674205000000001</v>
      </c>
      <c r="H14" s="9">
        <v>4.1178185000000003</v>
      </c>
      <c r="I14" s="9">
        <v>2.1024984999999998</v>
      </c>
      <c r="J14" s="9">
        <v>39.137034499999999</v>
      </c>
      <c r="K14" s="9">
        <v>18.571194500000001</v>
      </c>
      <c r="L14" s="14">
        <v>31.359368</v>
      </c>
      <c r="M14" s="14">
        <v>37.260973999999997</v>
      </c>
      <c r="N14" s="14">
        <v>30.579104000000001</v>
      </c>
      <c r="O14" s="14">
        <v>15.377722000000002</v>
      </c>
      <c r="P14" s="14">
        <v>38.557530999999997</v>
      </c>
      <c r="Q14" s="14">
        <v>44.928061</v>
      </c>
      <c r="R14" s="14">
        <v>38.437241</v>
      </c>
      <c r="S14" s="14">
        <v>21.620162000000001</v>
      </c>
      <c r="T14" s="14">
        <v>32.672167999999999</v>
      </c>
      <c r="U14" s="9">
        <f t="shared" si="0"/>
        <v>342.61685650000004</v>
      </c>
    </row>
    <row r="15" spans="1:21" x14ac:dyDescent="0.2">
      <c r="A15" s="105" t="s">
        <v>139</v>
      </c>
      <c r="B15" s="35" t="s">
        <v>792</v>
      </c>
      <c r="C15" s="9">
        <v>2.4419E-2</v>
      </c>
      <c r="D15" s="9">
        <v>0.15040200000000001</v>
      </c>
      <c r="E15" s="9">
        <v>0.60442899999999999</v>
      </c>
      <c r="F15" s="9">
        <v>1.3024439999999999</v>
      </c>
      <c r="G15" s="9">
        <v>4.0062430000000004</v>
      </c>
      <c r="H15" s="9">
        <v>7.3362150000000002</v>
      </c>
      <c r="I15" s="9">
        <v>2.5859109999999998</v>
      </c>
      <c r="J15" s="9">
        <v>29.218969999999999</v>
      </c>
      <c r="K15" s="9">
        <v>38.460932</v>
      </c>
      <c r="L15" s="14">
        <v>33.396324</v>
      </c>
      <c r="M15" s="14">
        <v>38.819899999999997</v>
      </c>
      <c r="N15" s="14">
        <v>31.445419999999999</v>
      </c>
      <c r="O15" s="188" t="s">
        <v>28</v>
      </c>
      <c r="P15" s="14">
        <v>40.337321000000003</v>
      </c>
      <c r="Q15" s="14">
        <v>46.011060999999998</v>
      </c>
      <c r="R15" s="14">
        <v>38.821582999999997</v>
      </c>
      <c r="S15" s="14">
        <v>21.808751000000001</v>
      </c>
      <c r="T15" s="14">
        <v>32.800978999999998</v>
      </c>
      <c r="U15" s="9">
        <f t="shared" si="0"/>
        <v>367.131304</v>
      </c>
    </row>
    <row r="16" spans="1:21" x14ac:dyDescent="0.2">
      <c r="A16" s="105"/>
      <c r="B16" s="35" t="s">
        <v>793</v>
      </c>
      <c r="C16" s="9">
        <v>0</v>
      </c>
      <c r="D16" s="9">
        <v>0</v>
      </c>
      <c r="E16" s="9">
        <v>0</v>
      </c>
      <c r="F16" s="9">
        <v>0</v>
      </c>
      <c r="G16" s="9">
        <v>0</v>
      </c>
      <c r="H16" s="9">
        <v>1.6230000000000001E-3</v>
      </c>
      <c r="I16" s="9">
        <v>0</v>
      </c>
      <c r="J16" s="9">
        <v>1.1249E-2</v>
      </c>
      <c r="K16" s="9">
        <v>1.3578E-2</v>
      </c>
      <c r="L16" s="14">
        <v>9.7079999999999996E-3</v>
      </c>
      <c r="M16" s="14">
        <v>5.4988000000000002E-2</v>
      </c>
      <c r="N16" s="14">
        <v>1.7181999999999999E-2</v>
      </c>
      <c r="O16" s="188" t="s">
        <v>28</v>
      </c>
      <c r="P16" s="14">
        <v>0.11811000000000001</v>
      </c>
      <c r="Q16" s="14">
        <v>4.8839E-2</v>
      </c>
      <c r="R16" s="14">
        <v>5.6950000000000004E-3</v>
      </c>
      <c r="S16" s="14">
        <v>2.2735999999999999E-2</v>
      </c>
      <c r="T16" s="14">
        <v>2.7264E-2</v>
      </c>
      <c r="U16" s="9">
        <f t="shared" si="0"/>
        <v>0.33097200000000004</v>
      </c>
    </row>
    <row r="17" spans="1:21" x14ac:dyDescent="0.2">
      <c r="A17" s="105"/>
      <c r="B17" s="35" t="s">
        <v>794</v>
      </c>
      <c r="C17" s="9">
        <v>0</v>
      </c>
      <c r="D17" s="9">
        <v>0</v>
      </c>
      <c r="E17" s="9">
        <v>0</v>
      </c>
      <c r="F17" s="9">
        <v>0</v>
      </c>
      <c r="G17" s="9">
        <v>0</v>
      </c>
      <c r="H17" s="9">
        <v>0</v>
      </c>
      <c r="I17" s="9">
        <v>0</v>
      </c>
      <c r="J17" s="9">
        <v>0</v>
      </c>
      <c r="K17" s="9">
        <v>0</v>
      </c>
      <c r="L17" s="14">
        <v>0</v>
      </c>
      <c r="M17" s="14">
        <v>0</v>
      </c>
      <c r="N17" s="14">
        <v>0</v>
      </c>
      <c r="O17" s="188" t="s">
        <v>28</v>
      </c>
      <c r="P17" s="14">
        <v>0</v>
      </c>
      <c r="Q17" s="14">
        <v>0</v>
      </c>
      <c r="R17" s="14">
        <v>0</v>
      </c>
      <c r="S17" s="14">
        <v>0</v>
      </c>
      <c r="T17" s="14">
        <v>0</v>
      </c>
      <c r="U17" s="9">
        <f t="shared" si="0"/>
        <v>0</v>
      </c>
    </row>
    <row r="18" spans="1:21" x14ac:dyDescent="0.2">
      <c r="A18" s="105"/>
      <c r="B18" s="35" t="s">
        <v>795</v>
      </c>
      <c r="C18" s="9">
        <v>0</v>
      </c>
      <c r="D18" s="9">
        <v>0</v>
      </c>
      <c r="E18" s="9">
        <v>0</v>
      </c>
      <c r="F18" s="9">
        <v>0</v>
      </c>
      <c r="G18" s="9">
        <v>0</v>
      </c>
      <c r="H18" s="9">
        <v>5.0199999999999995E-4</v>
      </c>
      <c r="I18" s="9">
        <v>0</v>
      </c>
      <c r="J18" s="9">
        <v>3.2200000000000002E-4</v>
      </c>
      <c r="K18" s="9">
        <v>0</v>
      </c>
      <c r="L18" s="14">
        <v>0</v>
      </c>
      <c r="M18" s="14">
        <v>0</v>
      </c>
      <c r="N18" s="14">
        <v>0</v>
      </c>
      <c r="O18" s="188" t="s">
        <v>28</v>
      </c>
      <c r="P18" s="14">
        <v>0</v>
      </c>
      <c r="Q18" s="14">
        <v>0</v>
      </c>
      <c r="R18" s="14">
        <v>0</v>
      </c>
      <c r="S18" s="14">
        <v>0</v>
      </c>
      <c r="T18" s="14">
        <v>0</v>
      </c>
      <c r="U18" s="9">
        <f t="shared" si="0"/>
        <v>8.2399999999999997E-4</v>
      </c>
    </row>
    <row r="19" spans="1:21" x14ac:dyDescent="0.2">
      <c r="A19" s="105"/>
      <c r="B19" s="35" t="s">
        <v>796</v>
      </c>
      <c r="C19" s="9">
        <v>0</v>
      </c>
      <c r="D19" s="9">
        <v>0</v>
      </c>
      <c r="E19" s="9">
        <v>0</v>
      </c>
      <c r="F19" s="9">
        <v>0</v>
      </c>
      <c r="G19" s="9">
        <v>0</v>
      </c>
      <c r="H19" s="9">
        <v>0</v>
      </c>
      <c r="I19" s="9">
        <v>0</v>
      </c>
      <c r="J19" s="9">
        <v>0</v>
      </c>
      <c r="K19" s="9">
        <v>6.0999999999999999E-5</v>
      </c>
      <c r="L19" s="14">
        <v>0</v>
      </c>
      <c r="M19" s="14">
        <v>0</v>
      </c>
      <c r="N19" s="14">
        <v>0</v>
      </c>
      <c r="O19" s="188" t="s">
        <v>28</v>
      </c>
      <c r="P19" s="14">
        <v>0</v>
      </c>
      <c r="Q19" s="14">
        <v>0</v>
      </c>
      <c r="R19" s="14">
        <v>0</v>
      </c>
      <c r="S19" s="14">
        <v>0</v>
      </c>
      <c r="T19" s="14">
        <v>0</v>
      </c>
      <c r="U19" s="9">
        <f t="shared" si="0"/>
        <v>6.0999999999999999E-5</v>
      </c>
    </row>
    <row r="20" spans="1:21" x14ac:dyDescent="0.2">
      <c r="A20" s="105"/>
      <c r="B20" s="35" t="s">
        <v>797</v>
      </c>
      <c r="C20" s="9">
        <v>0</v>
      </c>
      <c r="D20" s="9">
        <v>0</v>
      </c>
      <c r="E20" s="9">
        <v>0</v>
      </c>
      <c r="F20" s="9">
        <v>0</v>
      </c>
      <c r="G20" s="9">
        <v>0</v>
      </c>
      <c r="H20" s="9">
        <v>0</v>
      </c>
      <c r="I20" s="9">
        <v>0</v>
      </c>
      <c r="J20" s="9">
        <v>0</v>
      </c>
      <c r="K20" s="9">
        <v>0</v>
      </c>
      <c r="L20" s="14">
        <v>0</v>
      </c>
      <c r="M20" s="14">
        <v>0</v>
      </c>
      <c r="N20" s="14">
        <v>0</v>
      </c>
      <c r="O20" s="188" t="s">
        <v>28</v>
      </c>
      <c r="P20" s="14">
        <v>0</v>
      </c>
      <c r="Q20" s="14">
        <v>3.5000000000000001E-3</v>
      </c>
      <c r="R20" s="14">
        <v>0</v>
      </c>
      <c r="S20" s="14">
        <v>0</v>
      </c>
      <c r="T20" s="14">
        <v>0</v>
      </c>
      <c r="U20" s="9">
        <f t="shared" si="0"/>
        <v>3.5000000000000001E-3</v>
      </c>
    </row>
    <row r="21" spans="1:21" x14ac:dyDescent="0.2">
      <c r="A21" s="105"/>
      <c r="B21" s="35" t="s">
        <v>798</v>
      </c>
      <c r="C21" s="9">
        <v>1.9486E-2</v>
      </c>
      <c r="D21" s="9">
        <v>0</v>
      </c>
      <c r="E21" s="9">
        <v>0</v>
      </c>
      <c r="F21" s="9">
        <v>0</v>
      </c>
      <c r="G21" s="9">
        <v>0</v>
      </c>
      <c r="H21" s="9">
        <v>0</v>
      </c>
      <c r="I21" s="9">
        <v>0</v>
      </c>
      <c r="J21" s="9">
        <v>1.47E-4</v>
      </c>
      <c r="K21" s="9">
        <v>0</v>
      </c>
      <c r="L21" s="14">
        <v>1.9900000000000001E-4</v>
      </c>
      <c r="M21" s="14">
        <v>0</v>
      </c>
      <c r="N21" s="14">
        <v>0</v>
      </c>
      <c r="O21" s="188" t="s">
        <v>28</v>
      </c>
      <c r="P21" s="14">
        <v>7.4910000000000003E-3</v>
      </c>
      <c r="Q21" s="14">
        <v>2.5399999999999999E-4</v>
      </c>
      <c r="R21" s="14">
        <v>0</v>
      </c>
      <c r="S21" s="14">
        <v>0</v>
      </c>
      <c r="T21" s="14">
        <v>0</v>
      </c>
      <c r="U21" s="9">
        <f t="shared" si="0"/>
        <v>2.7577000000000004E-2</v>
      </c>
    </row>
    <row r="22" spans="1:21" x14ac:dyDescent="0.2">
      <c r="A22" s="105"/>
      <c r="B22" s="35" t="s">
        <v>799</v>
      </c>
      <c r="C22" s="9">
        <v>1.9486E-2</v>
      </c>
      <c r="D22" s="9">
        <v>0</v>
      </c>
      <c r="E22" s="9">
        <v>0</v>
      </c>
      <c r="F22" s="9">
        <v>0</v>
      </c>
      <c r="G22" s="9">
        <v>0</v>
      </c>
      <c r="H22" s="9">
        <v>2.1250000000000002E-3</v>
      </c>
      <c r="I22" s="9">
        <v>0</v>
      </c>
      <c r="J22" s="9">
        <v>1.1717999999999999E-2</v>
      </c>
      <c r="K22" s="9">
        <v>1.3639E-2</v>
      </c>
      <c r="L22" s="14">
        <v>9.9069999999999991E-3</v>
      </c>
      <c r="M22" s="14">
        <v>5.4988000000000002E-2</v>
      </c>
      <c r="N22" s="14">
        <v>1.7181999999999999E-2</v>
      </c>
      <c r="O22" s="188" t="s">
        <v>28</v>
      </c>
      <c r="P22" s="14">
        <v>0.12560100000000002</v>
      </c>
      <c r="Q22" s="14">
        <v>5.2593000000000001E-2</v>
      </c>
      <c r="R22" s="14">
        <v>5.6950000000000004E-3</v>
      </c>
      <c r="S22" s="14">
        <v>2.2735999999999999E-2</v>
      </c>
      <c r="T22" s="14">
        <v>2.7264E-2</v>
      </c>
      <c r="U22" s="9">
        <f t="shared" si="0"/>
        <v>0.36293400000000003</v>
      </c>
    </row>
    <row r="23" spans="1:21" x14ac:dyDescent="0.2">
      <c r="A23" s="74"/>
      <c r="B23" s="35" t="s">
        <v>79</v>
      </c>
      <c r="C23" s="9">
        <f>SUM(C9:C14)</f>
        <v>297.67508450000003</v>
      </c>
      <c r="D23" s="9">
        <f t="shared" ref="D23:K23" si="1">SUM(D9:D14)</f>
        <v>564.79076750000002</v>
      </c>
      <c r="E23" s="9">
        <f t="shared" si="1"/>
        <v>528.02804100000003</v>
      </c>
      <c r="F23" s="9">
        <f t="shared" si="1"/>
        <v>605.71422250000012</v>
      </c>
      <c r="G23" s="9">
        <f t="shared" si="1"/>
        <v>798.51686800000004</v>
      </c>
      <c r="H23" s="9">
        <f t="shared" si="1"/>
        <v>1042.8369595000001</v>
      </c>
      <c r="I23" s="9">
        <f t="shared" si="1"/>
        <v>1244.5418064999999</v>
      </c>
      <c r="J23" s="9">
        <f t="shared" si="1"/>
        <v>6973.0859199999995</v>
      </c>
      <c r="K23" s="9">
        <f t="shared" si="1"/>
        <v>2533.5424694999997</v>
      </c>
      <c r="L23" s="9">
        <f t="shared" ref="L23:Q23" si="2">SUM(L9:L14)</f>
        <v>4530.2283240000006</v>
      </c>
      <c r="M23" s="9">
        <f t="shared" si="2"/>
        <v>7203.2302040000004</v>
      </c>
      <c r="N23" s="9">
        <f t="shared" si="2"/>
        <v>8142.2657930000005</v>
      </c>
      <c r="O23" s="9">
        <f t="shared" si="2"/>
        <v>1595.6539810000002</v>
      </c>
      <c r="P23" s="9">
        <f t="shared" si="2"/>
        <v>8759.163321</v>
      </c>
      <c r="Q23" s="9">
        <f t="shared" si="2"/>
        <v>8532.6977930000012</v>
      </c>
      <c r="R23" s="9">
        <f t="shared" ref="R23:T23" si="3">SUM(R9:R14)</f>
        <v>7716.5944999999992</v>
      </c>
      <c r="S23" s="9">
        <f t="shared" si="3"/>
        <v>6281.4690700000001</v>
      </c>
      <c r="T23" s="9">
        <f t="shared" si="3"/>
        <v>5768.6535270000004</v>
      </c>
      <c r="U23" s="9">
        <f t="shared" si="0"/>
        <v>71523.034671000001</v>
      </c>
    </row>
    <row r="24" spans="1:21" x14ac:dyDescent="0.2">
      <c r="A24" s="74"/>
      <c r="B24" s="35" t="s">
        <v>80</v>
      </c>
      <c r="C24" s="9">
        <f>C25-C23</f>
        <v>123.81031099999996</v>
      </c>
      <c r="D24" s="9">
        <f t="shared" ref="D24:K24" si="4">D25-D23</f>
        <v>537.04276450000009</v>
      </c>
      <c r="E24" s="9">
        <f t="shared" si="4"/>
        <v>588.7699685</v>
      </c>
      <c r="F24" s="9">
        <f t="shared" si="4"/>
        <v>506.4644404999998</v>
      </c>
      <c r="G24" s="9">
        <f t="shared" si="4"/>
        <v>550.60466199999985</v>
      </c>
      <c r="H24" s="9">
        <f t="shared" si="4"/>
        <v>497.41740649999974</v>
      </c>
      <c r="I24" s="9">
        <f t="shared" si="4"/>
        <v>609.40862900000002</v>
      </c>
      <c r="J24" s="9">
        <f t="shared" si="4"/>
        <v>1979.9813169999998</v>
      </c>
      <c r="K24" s="9">
        <f t="shared" si="4"/>
        <v>762.74356600000056</v>
      </c>
      <c r="L24" s="9">
        <f t="shared" ref="L24:Q24" si="5">L25-L23</f>
        <v>1404.7947390000027</v>
      </c>
      <c r="M24" s="9">
        <f t="shared" si="5"/>
        <v>2436.1215240000101</v>
      </c>
      <c r="N24" s="9">
        <f t="shared" si="5"/>
        <v>2542.2922159999998</v>
      </c>
      <c r="O24" s="9">
        <f t="shared" si="5"/>
        <v>875.0995660000001</v>
      </c>
      <c r="P24" s="9">
        <f t="shared" si="5"/>
        <v>2382.670846999994</v>
      </c>
      <c r="Q24" s="9">
        <f t="shared" si="5"/>
        <v>2430.0010349999993</v>
      </c>
      <c r="R24" s="9">
        <f t="shared" ref="R24:T24" si="6">R25-R23</f>
        <v>2418.8255459999982</v>
      </c>
      <c r="S24" s="9">
        <f t="shared" si="6"/>
        <v>2304.7219250000007</v>
      </c>
      <c r="T24" s="9">
        <f t="shared" si="6"/>
        <v>2201.7391179999995</v>
      </c>
      <c r="U24" s="9">
        <f t="shared" si="0"/>
        <v>24277.410015000009</v>
      </c>
    </row>
    <row r="25" spans="1:21" x14ac:dyDescent="0.2">
      <c r="A25" s="74"/>
      <c r="B25" s="35" t="s">
        <v>81</v>
      </c>
      <c r="C25" s="9">
        <v>421.48539549999998</v>
      </c>
      <c r="D25" s="9">
        <v>1101.8335320000001</v>
      </c>
      <c r="E25" s="9">
        <v>1116.7980095</v>
      </c>
      <c r="F25" s="9">
        <v>1112.1786629999999</v>
      </c>
      <c r="G25" s="9">
        <v>1349.1215299999999</v>
      </c>
      <c r="H25" s="9">
        <v>1540.2543659999999</v>
      </c>
      <c r="I25" s="9">
        <v>1853.9504354999999</v>
      </c>
      <c r="J25" s="9">
        <v>8953.0672369999993</v>
      </c>
      <c r="K25" s="9">
        <v>3296.2860355000003</v>
      </c>
      <c r="L25" s="14">
        <v>5935.0230630000033</v>
      </c>
      <c r="M25" s="9">
        <v>9639.3517280000106</v>
      </c>
      <c r="N25" s="9">
        <v>10684.558009</v>
      </c>
      <c r="O25" s="9">
        <v>2470.7535470000003</v>
      </c>
      <c r="P25" s="9">
        <v>11141.834167999994</v>
      </c>
      <c r="Q25" s="9">
        <v>10962.698828000001</v>
      </c>
      <c r="R25" s="9">
        <v>10135.420045999997</v>
      </c>
      <c r="S25" s="9">
        <v>8586.1909950000008</v>
      </c>
      <c r="T25" s="9">
        <v>7970.3926449999999</v>
      </c>
      <c r="U25" s="9">
        <f t="shared" si="0"/>
        <v>95800.444686000017</v>
      </c>
    </row>
    <row r="26" spans="1:21" x14ac:dyDescent="0.2">
      <c r="A26" s="74"/>
      <c r="B26" s="46"/>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29</v>
      </c>
      <c r="C28" s="37">
        <f>IFERROR(C9/C$25*100,"--")</f>
        <v>58.406531786935901</v>
      </c>
      <c r="D28" s="37">
        <f t="shared" ref="D28:U28" si="7">IFERROR(D9/D$25*100,"--")</f>
        <v>31.68906462360232</v>
      </c>
      <c r="E28" s="37">
        <f t="shared" si="7"/>
        <v>29.65264436209581</v>
      </c>
      <c r="F28" s="37">
        <f t="shared" si="7"/>
        <v>31.051098621912693</v>
      </c>
      <c r="G28" s="37">
        <f t="shared" si="7"/>
        <v>32.782758681495508</v>
      </c>
      <c r="H28" s="37">
        <f t="shared" si="7"/>
        <v>33.123668613577564</v>
      </c>
      <c r="I28" s="37">
        <f t="shared" si="7"/>
        <v>34.020976015461549</v>
      </c>
      <c r="J28" s="37">
        <f t="shared" si="7"/>
        <v>39.306436591435599</v>
      </c>
      <c r="K28" s="37">
        <f t="shared" si="7"/>
        <v>39.025393143859041</v>
      </c>
      <c r="L28" s="37">
        <f t="shared" si="7"/>
        <v>36.684697597442153</v>
      </c>
      <c r="M28" s="37">
        <f t="shared" si="7"/>
        <v>35.171493868741997</v>
      </c>
      <c r="N28" s="37">
        <f t="shared" si="7"/>
        <v>34.499591399990869</v>
      </c>
      <c r="O28" s="37">
        <f t="shared" si="7"/>
        <v>35.261430508026301</v>
      </c>
      <c r="P28" s="37">
        <f t="shared" si="7"/>
        <v>33.593234808231458</v>
      </c>
      <c r="Q28" s="37">
        <f t="shared" si="7"/>
        <v>30.614424665466146</v>
      </c>
      <c r="R28" s="37">
        <f t="shared" si="7"/>
        <v>30.132838433324867</v>
      </c>
      <c r="S28" s="37">
        <f t="shared" si="7"/>
        <v>31.182392315278328</v>
      </c>
      <c r="T28" s="37">
        <f t="shared" si="7"/>
        <v>32.160046965917068</v>
      </c>
      <c r="U28" s="37">
        <f t="shared" si="7"/>
        <v>33.724331175491301</v>
      </c>
    </row>
    <row r="29" spans="1:21" x14ac:dyDescent="0.2">
      <c r="A29" s="74"/>
      <c r="B29" s="35" t="s">
        <v>30</v>
      </c>
      <c r="C29" s="37">
        <f t="shared" ref="C29:U29" si="8">IFERROR(C10/C$25*100,"--")</f>
        <v>0.62741628256488424</v>
      </c>
      <c r="D29" s="37">
        <f t="shared" si="8"/>
        <v>4.0626162392015486</v>
      </c>
      <c r="E29" s="37">
        <f t="shared" si="8"/>
        <v>6.5550417244005663</v>
      </c>
      <c r="F29" s="37">
        <f t="shared" si="8"/>
        <v>11.989149894345708</v>
      </c>
      <c r="G29" s="37">
        <f t="shared" si="8"/>
        <v>12.156634843711968</v>
      </c>
      <c r="H29" s="37">
        <f t="shared" si="8"/>
        <v>17.389745253285007</v>
      </c>
      <c r="I29" s="37">
        <f t="shared" si="8"/>
        <v>17.50622744736263</v>
      </c>
      <c r="J29" s="37">
        <f t="shared" si="8"/>
        <v>19.797530137771265</v>
      </c>
      <c r="K29" s="37">
        <f t="shared" si="8"/>
        <v>21.033014520987557</v>
      </c>
      <c r="L29" s="37">
        <f t="shared" si="8"/>
        <v>21.398172517935492</v>
      </c>
      <c r="M29" s="37">
        <f t="shared" si="8"/>
        <v>22.724679841664944</v>
      </c>
      <c r="N29" s="37">
        <f t="shared" si="8"/>
        <v>27.122350513320143</v>
      </c>
      <c r="O29" s="37">
        <f t="shared" si="8"/>
        <v>0</v>
      </c>
      <c r="P29" s="37">
        <f t="shared" si="8"/>
        <v>31.057005308320274</v>
      </c>
      <c r="Q29" s="37">
        <f t="shared" si="8"/>
        <v>30.884033294360602</v>
      </c>
      <c r="R29" s="37">
        <f t="shared" si="8"/>
        <v>28.837974180986407</v>
      </c>
      <c r="S29" s="37">
        <f t="shared" si="8"/>
        <v>24.610798423078865</v>
      </c>
      <c r="T29" s="37">
        <f t="shared" si="8"/>
        <v>21.000968516275652</v>
      </c>
      <c r="U29" s="37">
        <f t="shared" si="8"/>
        <v>24.415800265505659</v>
      </c>
    </row>
    <row r="30" spans="1:21" x14ac:dyDescent="0.2">
      <c r="A30" s="74"/>
      <c r="B30" s="35" t="s">
        <v>34</v>
      </c>
      <c r="C30" s="37">
        <f t="shared" ref="C30:U30" si="9">IFERROR(C11/C$25*100,"--")</f>
        <v>8.3177454958815993</v>
      </c>
      <c r="D30" s="37">
        <f t="shared" si="9"/>
        <v>11.506873753411961</v>
      </c>
      <c r="E30" s="37">
        <f t="shared" si="9"/>
        <v>8.4675527441473282</v>
      </c>
      <c r="F30" s="37">
        <f t="shared" si="9"/>
        <v>8.9281072190466944</v>
      </c>
      <c r="G30" s="37">
        <f t="shared" si="9"/>
        <v>11.98707098685172</v>
      </c>
      <c r="H30" s="37">
        <f t="shared" si="9"/>
        <v>11.876259177570155</v>
      </c>
      <c r="I30" s="37">
        <f t="shared" si="9"/>
        <v>10.155960801035127</v>
      </c>
      <c r="J30" s="37">
        <f t="shared" si="9"/>
        <v>4.5437006472913639</v>
      </c>
      <c r="K30" s="37">
        <f t="shared" si="9"/>
        <v>6.7112061307035189</v>
      </c>
      <c r="L30" s="37">
        <f t="shared" si="9"/>
        <v>6.6627260046419767</v>
      </c>
      <c r="M30" s="37">
        <f t="shared" si="9"/>
        <v>5.0138502841028343</v>
      </c>
      <c r="N30" s="37">
        <f t="shared" si="9"/>
        <v>5.1529671937410324</v>
      </c>
      <c r="O30" s="37">
        <f t="shared" si="9"/>
        <v>21.079225592223743</v>
      </c>
      <c r="P30" s="37">
        <f t="shared" si="9"/>
        <v>5.7196410787577996</v>
      </c>
      <c r="Q30" s="37">
        <f t="shared" si="9"/>
        <v>6.6929217203886129</v>
      </c>
      <c r="R30" s="37">
        <f t="shared" si="9"/>
        <v>8.0306498527530312</v>
      </c>
      <c r="S30" s="37">
        <f t="shared" si="9"/>
        <v>9.6053421765281843</v>
      </c>
      <c r="T30" s="37">
        <f t="shared" si="9"/>
        <v>11.648937139658319</v>
      </c>
      <c r="U30" s="37">
        <f t="shared" si="9"/>
        <v>7.1858796736942736</v>
      </c>
    </row>
    <row r="31" spans="1:21" x14ac:dyDescent="0.2">
      <c r="A31" s="74"/>
      <c r="B31" s="35" t="s">
        <v>38</v>
      </c>
      <c r="C31" s="37">
        <f t="shared" ref="C31:U31" si="10">IFERROR(C12/C$25*100,"--")</f>
        <v>1.1889118943386974</v>
      </c>
      <c r="D31" s="37">
        <f t="shared" si="10"/>
        <v>1.3583576434484479</v>
      </c>
      <c r="E31" s="37">
        <f t="shared" si="10"/>
        <v>0.54009408583208973</v>
      </c>
      <c r="F31" s="37">
        <f t="shared" si="10"/>
        <v>0.60246358997088578</v>
      </c>
      <c r="G31" s="37">
        <f t="shared" si="10"/>
        <v>0.80702258898796186</v>
      </c>
      <c r="H31" s="37">
        <f t="shared" si="10"/>
        <v>0.85985183956297262</v>
      </c>
      <c r="I31" s="37">
        <f t="shared" si="10"/>
        <v>0.89227541811486588</v>
      </c>
      <c r="J31" s="37">
        <f t="shared" si="10"/>
        <v>7.9042647091426073</v>
      </c>
      <c r="K31" s="37">
        <f t="shared" si="10"/>
        <v>5.4375272524798461</v>
      </c>
      <c r="L31" s="37">
        <f t="shared" si="10"/>
        <v>6.9636485252525766</v>
      </c>
      <c r="M31" s="37">
        <f t="shared" si="10"/>
        <v>8.0796179242812176</v>
      </c>
      <c r="N31" s="37">
        <f t="shared" si="10"/>
        <v>6.3924708577058373</v>
      </c>
      <c r="O31" s="37">
        <f t="shared" si="10"/>
        <v>3.5059506078693485</v>
      </c>
      <c r="P31" s="37">
        <f t="shared" si="10"/>
        <v>5.2753735887410693</v>
      </c>
      <c r="Q31" s="37">
        <f t="shared" si="10"/>
        <v>6.6618137874470476</v>
      </c>
      <c r="R31" s="37">
        <f t="shared" si="10"/>
        <v>5.8947918614955856</v>
      </c>
      <c r="S31" s="37">
        <f t="shared" si="10"/>
        <v>5.4872194349550449</v>
      </c>
      <c r="T31" s="37">
        <f t="shared" si="10"/>
        <v>5.4436411018242881</v>
      </c>
      <c r="U31" s="37">
        <f t="shared" si="10"/>
        <v>5.9039303100714609</v>
      </c>
    </row>
    <row r="32" spans="1:21" x14ac:dyDescent="0.2">
      <c r="A32" s="74"/>
      <c r="B32" s="35" t="s">
        <v>31</v>
      </c>
      <c r="C32" s="37">
        <f t="shared" ref="C32:U32" si="11">IFERROR(C13/C$25*100,"--")</f>
        <v>2.0846374735183439</v>
      </c>
      <c r="D32" s="37">
        <f t="shared" si="11"/>
        <v>2.6375064522904714</v>
      </c>
      <c r="E32" s="37">
        <f t="shared" si="11"/>
        <v>2.0409848787431959</v>
      </c>
      <c r="F32" s="37">
        <f t="shared" si="11"/>
        <v>1.838672749290102</v>
      </c>
      <c r="G32" s="37">
        <f t="shared" si="11"/>
        <v>1.27894653048788</v>
      </c>
      <c r="H32" s="37">
        <f t="shared" si="11"/>
        <v>4.1886310419976445</v>
      </c>
      <c r="I32" s="37">
        <f t="shared" si="11"/>
        <v>4.4403383134564924</v>
      </c>
      <c r="J32" s="37">
        <f t="shared" si="11"/>
        <v>5.8958151717944034</v>
      </c>
      <c r="K32" s="37">
        <f t="shared" si="11"/>
        <v>4.0899778280178918</v>
      </c>
      <c r="L32" s="37">
        <f t="shared" si="11"/>
        <v>4.0928020905990516</v>
      </c>
      <c r="M32" s="37">
        <f t="shared" si="11"/>
        <v>3.3511377540222034</v>
      </c>
      <c r="N32" s="37">
        <f t="shared" si="11"/>
        <v>2.7523415826119271</v>
      </c>
      <c r="O32" s="37">
        <f t="shared" si="11"/>
        <v>4.1126765202211404</v>
      </c>
      <c r="P32" s="37">
        <f t="shared" si="11"/>
        <v>2.6237775719154843</v>
      </c>
      <c r="Q32" s="37">
        <f t="shared" si="11"/>
        <v>2.5708958480200983</v>
      </c>
      <c r="R32" s="37">
        <f t="shared" si="11"/>
        <v>2.8594343765197716</v>
      </c>
      <c r="S32" s="37">
        <f t="shared" si="11"/>
        <v>2.02025348726825</v>
      </c>
      <c r="T32" s="37">
        <f t="shared" si="11"/>
        <v>1.7125140263400409</v>
      </c>
      <c r="U32" s="37">
        <f t="shared" si="11"/>
        <v>3.0707761218042737</v>
      </c>
    </row>
    <row r="33" spans="1:21" x14ac:dyDescent="0.2">
      <c r="A33" s="74"/>
      <c r="B33" s="35" t="s">
        <v>44</v>
      </c>
      <c r="C33" s="37">
        <f t="shared" ref="C33:U33" si="12">IFERROR(C14/C$25*100,"--")</f>
        <v>0</v>
      </c>
      <c r="D33" s="37">
        <f t="shared" si="12"/>
        <v>4.7553009123704904E-3</v>
      </c>
      <c r="E33" s="37">
        <f t="shared" si="12"/>
        <v>2.4214271309551436E-2</v>
      </c>
      <c r="F33" s="37">
        <f t="shared" si="12"/>
        <v>5.2461085562113506E-2</v>
      </c>
      <c r="G33" s="37">
        <f t="shared" si="12"/>
        <v>0.17547866870081008</v>
      </c>
      <c r="H33" s="37">
        <f t="shared" si="12"/>
        <v>0.26734665331245688</v>
      </c>
      <c r="I33" s="37">
        <f t="shared" si="12"/>
        <v>0.113406402875758</v>
      </c>
      <c r="J33" s="37">
        <f t="shared" si="12"/>
        <v>0.43713549182630812</v>
      </c>
      <c r="K33" s="37">
        <f t="shared" si="12"/>
        <v>0.56339754196067549</v>
      </c>
      <c r="L33" s="37">
        <f t="shared" si="12"/>
        <v>0.52837819949681264</v>
      </c>
      <c r="M33" s="37">
        <f t="shared" si="12"/>
        <v>0.3865506213635278</v>
      </c>
      <c r="N33" s="37">
        <f t="shared" si="12"/>
        <v>0.28619905450690691</v>
      </c>
      <c r="O33" s="37">
        <f t="shared" si="12"/>
        <v>0.6223899594790302</v>
      </c>
      <c r="P33" s="37">
        <f t="shared" si="12"/>
        <v>0.34606089463025314</v>
      </c>
      <c r="Q33" s="37">
        <f t="shared" si="12"/>
        <v>0.40982664674914299</v>
      </c>
      <c r="R33" s="37">
        <f t="shared" si="12"/>
        <v>0.379236783730236</v>
      </c>
      <c r="S33" s="37">
        <f t="shared" si="12"/>
        <v>0.25180154986757308</v>
      </c>
      <c r="T33" s="37">
        <f t="shared" si="12"/>
        <v>0.4099191778274055</v>
      </c>
      <c r="U33" s="37">
        <f t="shared" si="12"/>
        <v>0.35763597718463308</v>
      </c>
    </row>
    <row r="34" spans="1:21" x14ac:dyDescent="0.2">
      <c r="A34" s="105"/>
      <c r="B34" s="35" t="s">
        <v>792</v>
      </c>
      <c r="C34" s="37">
        <f t="shared" ref="C34:U34" si="13">IFERROR(C15/C$25*100,"--")</f>
        <v>5.7935577983745353E-3</v>
      </c>
      <c r="D34" s="37">
        <f t="shared" si="13"/>
        <v>1.3650156364999791E-2</v>
      </c>
      <c r="E34" s="37">
        <f t="shared" si="13"/>
        <v>5.4121604341917477E-2</v>
      </c>
      <c r="F34" s="37">
        <f t="shared" si="13"/>
        <v>0.11710744355468722</v>
      </c>
      <c r="G34" s="37">
        <f t="shared" si="13"/>
        <v>0.29695197288861003</v>
      </c>
      <c r="H34" s="37">
        <f t="shared" si="13"/>
        <v>0.47629892581002431</v>
      </c>
      <c r="I34" s="37">
        <f t="shared" si="13"/>
        <v>0.13948112907897639</v>
      </c>
      <c r="J34" s="37">
        <f t="shared" si="13"/>
        <v>0.32635709334615376</v>
      </c>
      <c r="K34" s="37">
        <f t="shared" si="13"/>
        <v>1.1667959511337134</v>
      </c>
      <c r="L34" s="37">
        <f t="shared" si="13"/>
        <v>0.56269914447676983</v>
      </c>
      <c r="M34" s="37">
        <f t="shared" si="13"/>
        <v>0.40272314047050983</v>
      </c>
      <c r="N34" s="37">
        <f t="shared" si="13"/>
        <v>0.29430716716135896</v>
      </c>
      <c r="O34" s="37" t="str">
        <f t="shared" si="13"/>
        <v>--</v>
      </c>
      <c r="P34" s="37">
        <f t="shared" si="13"/>
        <v>0.36203483548383059</v>
      </c>
      <c r="Q34" s="37">
        <f t="shared" si="13"/>
        <v>0.41970560098287502</v>
      </c>
      <c r="R34" s="37">
        <f t="shared" si="13"/>
        <v>0.38302885153063942</v>
      </c>
      <c r="S34" s="37">
        <f t="shared" si="13"/>
        <v>0.25399797200760965</v>
      </c>
      <c r="T34" s="37">
        <f t="shared" si="13"/>
        <v>0.41153529645213605</v>
      </c>
      <c r="U34" s="37">
        <f t="shared" si="13"/>
        <v>0.38322505203741652</v>
      </c>
    </row>
    <row r="35" spans="1:21" x14ac:dyDescent="0.2">
      <c r="A35" s="105"/>
      <c r="B35" s="35" t="s">
        <v>793</v>
      </c>
      <c r="C35" s="37">
        <f t="shared" ref="C35:U35" si="14">IFERROR(C16/C$25*100,"--")</f>
        <v>0</v>
      </c>
      <c r="D35" s="37">
        <f t="shared" si="14"/>
        <v>0</v>
      </c>
      <c r="E35" s="37">
        <f t="shared" si="14"/>
        <v>0</v>
      </c>
      <c r="F35" s="37">
        <f t="shared" si="14"/>
        <v>0</v>
      </c>
      <c r="G35" s="37">
        <f t="shared" si="14"/>
        <v>0</v>
      </c>
      <c r="H35" s="37">
        <f t="shared" si="14"/>
        <v>1.053722057750038E-4</v>
      </c>
      <c r="I35" s="37">
        <f t="shared" si="14"/>
        <v>0</v>
      </c>
      <c r="J35" s="37">
        <f t="shared" si="14"/>
        <v>1.2564409159703042E-4</v>
      </c>
      <c r="K35" s="37">
        <f t="shared" si="14"/>
        <v>4.1191813616200354E-4</v>
      </c>
      <c r="L35" s="37">
        <f t="shared" si="14"/>
        <v>1.6357139470141928E-4</v>
      </c>
      <c r="M35" s="37">
        <f t="shared" si="14"/>
        <v>5.7045329967857716E-4</v>
      </c>
      <c r="N35" s="37">
        <f t="shared" si="14"/>
        <v>1.6081151869386606E-4</v>
      </c>
      <c r="O35" s="37" t="str">
        <f t="shared" si="14"/>
        <v>--</v>
      </c>
      <c r="P35" s="37">
        <f t="shared" si="14"/>
        <v>1.0600588576270404E-3</v>
      </c>
      <c r="Q35" s="37">
        <f t="shared" si="14"/>
        <v>4.455016120233053E-4</v>
      </c>
      <c r="R35" s="37">
        <f t="shared" si="14"/>
        <v>5.6189087123701062E-5</v>
      </c>
      <c r="S35" s="37">
        <f t="shared" si="14"/>
        <v>2.6479727754996201E-4</v>
      </c>
      <c r="T35" s="37">
        <f t="shared" si="14"/>
        <v>3.4206595853346442E-4</v>
      </c>
      <c r="U35" s="37">
        <f t="shared" si="14"/>
        <v>3.4548065103957425E-4</v>
      </c>
    </row>
    <row r="36" spans="1:21" x14ac:dyDescent="0.2">
      <c r="A36" s="105"/>
      <c r="B36" s="35" t="s">
        <v>794</v>
      </c>
      <c r="C36" s="37">
        <f t="shared" ref="C36:U36" si="15">IFERROR(C17/C$25*100,"--")</f>
        <v>0</v>
      </c>
      <c r="D36" s="37">
        <f t="shared" si="15"/>
        <v>0</v>
      </c>
      <c r="E36" s="37">
        <f t="shared" si="15"/>
        <v>0</v>
      </c>
      <c r="F36" s="37">
        <f t="shared" si="15"/>
        <v>0</v>
      </c>
      <c r="G36" s="37">
        <f t="shared" si="15"/>
        <v>0</v>
      </c>
      <c r="H36" s="37">
        <f t="shared" si="15"/>
        <v>0</v>
      </c>
      <c r="I36" s="37">
        <f t="shared" si="15"/>
        <v>0</v>
      </c>
      <c r="J36" s="37">
        <f t="shared" si="15"/>
        <v>0</v>
      </c>
      <c r="K36" s="37">
        <f t="shared" si="15"/>
        <v>0</v>
      </c>
      <c r="L36" s="37">
        <f t="shared" si="15"/>
        <v>0</v>
      </c>
      <c r="M36" s="37">
        <f t="shared" si="15"/>
        <v>0</v>
      </c>
      <c r="N36" s="37">
        <f t="shared" si="15"/>
        <v>0</v>
      </c>
      <c r="O36" s="37" t="str">
        <f t="shared" si="15"/>
        <v>--</v>
      </c>
      <c r="P36" s="37">
        <f t="shared" si="15"/>
        <v>0</v>
      </c>
      <c r="Q36" s="37">
        <f t="shared" si="15"/>
        <v>0</v>
      </c>
      <c r="R36" s="37">
        <f t="shared" si="15"/>
        <v>0</v>
      </c>
      <c r="S36" s="37">
        <f t="shared" si="15"/>
        <v>0</v>
      </c>
      <c r="T36" s="37">
        <f t="shared" si="15"/>
        <v>0</v>
      </c>
      <c r="U36" s="37">
        <f t="shared" si="15"/>
        <v>0</v>
      </c>
    </row>
    <row r="37" spans="1:21" x14ac:dyDescent="0.2">
      <c r="A37" s="105"/>
      <c r="B37" s="35" t="s">
        <v>795</v>
      </c>
      <c r="C37" s="37">
        <f t="shared" ref="C37:U37" si="16">IFERROR(C18/C$25*100,"--")</f>
        <v>0</v>
      </c>
      <c r="D37" s="37">
        <f t="shared" si="16"/>
        <v>0</v>
      </c>
      <c r="E37" s="37">
        <f t="shared" si="16"/>
        <v>0</v>
      </c>
      <c r="F37" s="37">
        <f t="shared" si="16"/>
        <v>0</v>
      </c>
      <c r="G37" s="37">
        <f t="shared" si="16"/>
        <v>0</v>
      </c>
      <c r="H37" s="37">
        <f t="shared" si="16"/>
        <v>3.2592019284690018E-5</v>
      </c>
      <c r="I37" s="37">
        <f t="shared" si="16"/>
        <v>0</v>
      </c>
      <c r="J37" s="37">
        <f t="shared" si="16"/>
        <v>3.5965328024041067E-6</v>
      </c>
      <c r="K37" s="37">
        <f t="shared" si="16"/>
        <v>0</v>
      </c>
      <c r="L37" s="37">
        <f t="shared" si="16"/>
        <v>0</v>
      </c>
      <c r="M37" s="37">
        <f t="shared" si="16"/>
        <v>0</v>
      </c>
      <c r="N37" s="37">
        <f t="shared" si="16"/>
        <v>0</v>
      </c>
      <c r="O37" s="37" t="str">
        <f t="shared" si="16"/>
        <v>--</v>
      </c>
      <c r="P37" s="37">
        <f t="shared" si="16"/>
        <v>0</v>
      </c>
      <c r="Q37" s="37">
        <f t="shared" si="16"/>
        <v>0</v>
      </c>
      <c r="R37" s="37">
        <f t="shared" si="16"/>
        <v>0</v>
      </c>
      <c r="S37" s="37">
        <f t="shared" si="16"/>
        <v>0</v>
      </c>
      <c r="T37" s="37">
        <f t="shared" si="16"/>
        <v>0</v>
      </c>
      <c r="U37" s="37">
        <f t="shared" si="16"/>
        <v>8.6012126843542385E-7</v>
      </c>
    </row>
    <row r="38" spans="1:21" x14ac:dyDescent="0.2">
      <c r="A38" s="105"/>
      <c r="B38" s="35" t="s">
        <v>796</v>
      </c>
      <c r="C38" s="37">
        <f t="shared" ref="C38:U38" si="17">IFERROR(C19/C$25*100,"--")</f>
        <v>0</v>
      </c>
      <c r="D38" s="37">
        <f t="shared" si="17"/>
        <v>0</v>
      </c>
      <c r="E38" s="37">
        <f t="shared" si="17"/>
        <v>0</v>
      </c>
      <c r="F38" s="37">
        <f t="shared" si="17"/>
        <v>0</v>
      </c>
      <c r="G38" s="37">
        <f t="shared" si="17"/>
        <v>0</v>
      </c>
      <c r="H38" s="37">
        <f t="shared" si="17"/>
        <v>0</v>
      </c>
      <c r="I38" s="37">
        <f t="shared" si="17"/>
        <v>0</v>
      </c>
      <c r="J38" s="37">
        <f t="shared" si="17"/>
        <v>0</v>
      </c>
      <c r="K38" s="37">
        <f t="shared" si="17"/>
        <v>1.8505675582473277E-6</v>
      </c>
      <c r="L38" s="37">
        <f t="shared" si="17"/>
        <v>0</v>
      </c>
      <c r="M38" s="37">
        <f t="shared" si="17"/>
        <v>0</v>
      </c>
      <c r="N38" s="37">
        <f t="shared" si="17"/>
        <v>0</v>
      </c>
      <c r="O38" s="37" t="str">
        <f t="shared" si="17"/>
        <v>--</v>
      </c>
      <c r="P38" s="37">
        <f t="shared" si="17"/>
        <v>0</v>
      </c>
      <c r="Q38" s="37">
        <f t="shared" si="17"/>
        <v>0</v>
      </c>
      <c r="R38" s="37">
        <f t="shared" si="17"/>
        <v>0</v>
      </c>
      <c r="S38" s="37">
        <f t="shared" si="17"/>
        <v>0</v>
      </c>
      <c r="T38" s="37">
        <f t="shared" si="17"/>
        <v>0</v>
      </c>
      <c r="U38" s="37">
        <f t="shared" si="17"/>
        <v>6.3674025940001037E-8</v>
      </c>
    </row>
    <row r="39" spans="1:21" x14ac:dyDescent="0.2">
      <c r="A39" s="105"/>
      <c r="B39" s="35" t="s">
        <v>797</v>
      </c>
      <c r="C39" s="37">
        <f t="shared" ref="C39:U39" si="18">IFERROR(C20/C$25*100,"--")</f>
        <v>0</v>
      </c>
      <c r="D39" s="37">
        <f t="shared" si="18"/>
        <v>0</v>
      </c>
      <c r="E39" s="37">
        <f t="shared" si="18"/>
        <v>0</v>
      </c>
      <c r="F39" s="37">
        <f t="shared" si="18"/>
        <v>0</v>
      </c>
      <c r="G39" s="37">
        <f t="shared" si="18"/>
        <v>0</v>
      </c>
      <c r="H39" s="37">
        <f t="shared" si="18"/>
        <v>0</v>
      </c>
      <c r="I39" s="37">
        <f t="shared" si="18"/>
        <v>0</v>
      </c>
      <c r="J39" s="37">
        <f t="shared" si="18"/>
        <v>0</v>
      </c>
      <c r="K39" s="37">
        <f t="shared" si="18"/>
        <v>0</v>
      </c>
      <c r="L39" s="37">
        <f t="shared" si="18"/>
        <v>0</v>
      </c>
      <c r="M39" s="37">
        <f t="shared" si="18"/>
        <v>0</v>
      </c>
      <c r="N39" s="37">
        <f t="shared" si="18"/>
        <v>0</v>
      </c>
      <c r="O39" s="37" t="str">
        <f t="shared" si="18"/>
        <v>--</v>
      </c>
      <c r="P39" s="37">
        <f t="shared" si="18"/>
        <v>0</v>
      </c>
      <c r="Q39" s="37">
        <f t="shared" si="18"/>
        <v>3.1926444892024173E-5</v>
      </c>
      <c r="R39" s="37">
        <f t="shared" si="18"/>
        <v>0</v>
      </c>
      <c r="S39" s="37">
        <f t="shared" si="18"/>
        <v>0</v>
      </c>
      <c r="T39" s="37">
        <f t="shared" si="18"/>
        <v>0</v>
      </c>
      <c r="U39" s="37">
        <f t="shared" si="18"/>
        <v>3.6534277178689123E-6</v>
      </c>
    </row>
    <row r="40" spans="1:21" x14ac:dyDescent="0.2">
      <c r="A40" s="105"/>
      <c r="B40" s="35" t="s">
        <v>798</v>
      </c>
      <c r="C40" s="37">
        <f t="shared" ref="C40:U40" si="19">IFERROR(C21/C$25*100,"--")</f>
        <v>4.623173236378484E-3</v>
      </c>
      <c r="D40" s="37">
        <f t="shared" si="19"/>
        <v>0</v>
      </c>
      <c r="E40" s="37">
        <f t="shared" si="19"/>
        <v>0</v>
      </c>
      <c r="F40" s="37">
        <f t="shared" si="19"/>
        <v>0</v>
      </c>
      <c r="G40" s="37">
        <f t="shared" si="19"/>
        <v>0</v>
      </c>
      <c r="H40" s="37">
        <f t="shared" si="19"/>
        <v>0</v>
      </c>
      <c r="I40" s="37">
        <f t="shared" si="19"/>
        <v>0</v>
      </c>
      <c r="J40" s="37">
        <f t="shared" si="19"/>
        <v>1.6418954097931791E-6</v>
      </c>
      <c r="K40" s="37">
        <f t="shared" si="19"/>
        <v>0</v>
      </c>
      <c r="L40" s="37">
        <f t="shared" si="19"/>
        <v>3.3529777035004572E-6</v>
      </c>
      <c r="M40" s="37">
        <f t="shared" si="19"/>
        <v>0</v>
      </c>
      <c r="N40" s="37">
        <f t="shared" si="19"/>
        <v>0</v>
      </c>
      <c r="O40" s="37" t="str">
        <f t="shared" si="19"/>
        <v>--</v>
      </c>
      <c r="P40" s="37">
        <f t="shared" si="19"/>
        <v>6.7233095440556769E-5</v>
      </c>
      <c r="Q40" s="37">
        <f t="shared" si="19"/>
        <v>2.3169477150211828E-6</v>
      </c>
      <c r="R40" s="37">
        <f t="shared" si="19"/>
        <v>0</v>
      </c>
      <c r="S40" s="37">
        <f t="shared" si="19"/>
        <v>0</v>
      </c>
      <c r="T40" s="37">
        <f t="shared" si="19"/>
        <v>0</v>
      </c>
      <c r="U40" s="37">
        <f t="shared" si="19"/>
        <v>2.8785878907334573E-5</v>
      </c>
    </row>
    <row r="41" spans="1:21" x14ac:dyDescent="0.2">
      <c r="A41" s="105"/>
      <c r="B41" s="35" t="s">
        <v>799</v>
      </c>
      <c r="C41" s="37">
        <f t="shared" ref="C41:U41" si="20">IFERROR(C22/C$25*100,"--")</f>
        <v>4.623173236378484E-3</v>
      </c>
      <c r="D41" s="37">
        <f t="shared" si="20"/>
        <v>0</v>
      </c>
      <c r="E41" s="37">
        <f t="shared" si="20"/>
        <v>0</v>
      </c>
      <c r="F41" s="37">
        <f t="shared" si="20"/>
        <v>0</v>
      </c>
      <c r="G41" s="37">
        <f t="shared" si="20"/>
        <v>0</v>
      </c>
      <c r="H41" s="37">
        <f t="shared" si="20"/>
        <v>1.3796422505969383E-4</v>
      </c>
      <c r="I41" s="37">
        <f t="shared" si="20"/>
        <v>0</v>
      </c>
      <c r="J41" s="37">
        <f t="shared" si="20"/>
        <v>1.308825198092277E-4</v>
      </c>
      <c r="K41" s="37">
        <f t="shared" si="20"/>
        <v>4.1376870372025092E-4</v>
      </c>
      <c r="L41" s="37">
        <f t="shared" si="20"/>
        <v>1.6692437240491972E-4</v>
      </c>
      <c r="M41" s="37">
        <f t="shared" si="20"/>
        <v>5.7045329967857716E-4</v>
      </c>
      <c r="N41" s="37">
        <f t="shared" si="20"/>
        <v>1.6081151869386606E-4</v>
      </c>
      <c r="O41" s="37" t="str">
        <f t="shared" si="20"/>
        <v>--</v>
      </c>
      <c r="P41" s="37">
        <f t="shared" si="20"/>
        <v>1.1272919530675974E-3</v>
      </c>
      <c r="Q41" s="37">
        <f t="shared" si="20"/>
        <v>4.7974500463035069E-4</v>
      </c>
      <c r="R41" s="37">
        <f t="shared" si="20"/>
        <v>5.6189087123701062E-5</v>
      </c>
      <c r="S41" s="37">
        <f t="shared" si="20"/>
        <v>2.6479727754996201E-4</v>
      </c>
      <c r="T41" s="37">
        <f t="shared" si="20"/>
        <v>3.4206595853346442E-4</v>
      </c>
      <c r="U41" s="37">
        <f t="shared" si="20"/>
        <v>3.7884375295915311E-4</v>
      </c>
    </row>
    <row r="42" spans="1:21" x14ac:dyDescent="0.2">
      <c r="A42" s="74"/>
      <c r="B42" s="35" t="s">
        <v>79</v>
      </c>
      <c r="C42" s="37">
        <f t="shared" ref="C42:U42" si="21">IFERROR(C23/C$25*100,"--")</f>
        <v>70.625242933239434</v>
      </c>
      <c r="D42" s="37">
        <f t="shared" si="21"/>
        <v>51.259174012867128</v>
      </c>
      <c r="E42" s="37">
        <f t="shared" si="21"/>
        <v>47.280532066528544</v>
      </c>
      <c r="F42" s="37">
        <f t="shared" si="21"/>
        <v>54.461953160128203</v>
      </c>
      <c r="G42" s="37">
        <f t="shared" si="21"/>
        <v>59.187912300235858</v>
      </c>
      <c r="H42" s="37">
        <f t="shared" si="21"/>
        <v>67.705502579305801</v>
      </c>
      <c r="I42" s="37">
        <f t="shared" si="21"/>
        <v>67.129184398306421</v>
      </c>
      <c r="J42" s="37">
        <f t="shared" si="21"/>
        <v>77.884882749261536</v>
      </c>
      <c r="K42" s="37">
        <f t="shared" si="21"/>
        <v>76.860516418008515</v>
      </c>
      <c r="L42" s="37">
        <f t="shared" si="21"/>
        <v>76.330424935368086</v>
      </c>
      <c r="M42" s="37">
        <f t="shared" si="21"/>
        <v>74.727330294176724</v>
      </c>
      <c r="N42" s="37">
        <f t="shared" si="21"/>
        <v>76.205920601876727</v>
      </c>
      <c r="O42" s="37">
        <f t="shared" si="21"/>
        <v>64.581673187819561</v>
      </c>
      <c r="P42" s="37">
        <f t="shared" si="21"/>
        <v>78.615093250596331</v>
      </c>
      <c r="Q42" s="37">
        <f t="shared" si="21"/>
        <v>77.833915962431661</v>
      </c>
      <c r="R42" s="37">
        <f t="shared" si="21"/>
        <v>76.134925488809884</v>
      </c>
      <c r="S42" s="37">
        <f t="shared" si="21"/>
        <v>73.157807386976245</v>
      </c>
      <c r="T42" s="37">
        <f t="shared" si="21"/>
        <v>72.376026927842787</v>
      </c>
      <c r="U42" s="37">
        <f t="shared" si="21"/>
        <v>74.658353523751614</v>
      </c>
    </row>
    <row r="43" spans="1:21" x14ac:dyDescent="0.2">
      <c r="A43" s="74"/>
      <c r="B43" s="35" t="s">
        <v>80</v>
      </c>
      <c r="C43" s="37">
        <f t="shared" ref="C43:U43" si="22">IFERROR(C24/C$25*100,"--")</f>
        <v>29.374757066760566</v>
      </c>
      <c r="D43" s="37">
        <f t="shared" si="22"/>
        <v>48.740825987132872</v>
      </c>
      <c r="E43" s="37">
        <f t="shared" si="22"/>
        <v>52.719467933471456</v>
      </c>
      <c r="F43" s="37">
        <f t="shared" si="22"/>
        <v>45.538046839871797</v>
      </c>
      <c r="G43" s="37">
        <f t="shared" si="22"/>
        <v>40.812087699764149</v>
      </c>
      <c r="H43" s="37">
        <f t="shared" si="22"/>
        <v>32.294497420694199</v>
      </c>
      <c r="I43" s="37">
        <f t="shared" si="22"/>
        <v>32.870815601693579</v>
      </c>
      <c r="J43" s="37">
        <f t="shared" si="22"/>
        <v>22.115117250738457</v>
      </c>
      <c r="K43" s="37">
        <f t="shared" si="22"/>
        <v>23.139483581991485</v>
      </c>
      <c r="L43" s="37">
        <f t="shared" si="22"/>
        <v>23.669575064631925</v>
      </c>
      <c r="M43" s="37">
        <f t="shared" si="22"/>
        <v>25.272669705823265</v>
      </c>
      <c r="N43" s="37">
        <f t="shared" si="22"/>
        <v>23.794079398123277</v>
      </c>
      <c r="O43" s="37">
        <f t="shared" si="22"/>
        <v>35.418326812180432</v>
      </c>
      <c r="P43" s="37">
        <f t="shared" si="22"/>
        <v>21.384906749403662</v>
      </c>
      <c r="Q43" s="37">
        <f t="shared" si="22"/>
        <v>22.166084037568336</v>
      </c>
      <c r="R43" s="37">
        <f t="shared" si="22"/>
        <v>23.865074511190109</v>
      </c>
      <c r="S43" s="37">
        <f t="shared" si="22"/>
        <v>26.842192613023752</v>
      </c>
      <c r="T43" s="37">
        <f t="shared" si="22"/>
        <v>27.62397307215722</v>
      </c>
      <c r="U43" s="37">
        <f t="shared" si="22"/>
        <v>25.341646476248386</v>
      </c>
    </row>
    <row r="44" spans="1:21" x14ac:dyDescent="0.2">
      <c r="A44" s="74"/>
      <c r="B44" s="35" t="s">
        <v>81</v>
      </c>
      <c r="C44" s="37">
        <f t="shared" ref="C44:U44" si="23">IFERROR(C25/C$25*100,"--")</f>
        <v>100</v>
      </c>
      <c r="D44" s="37">
        <f t="shared" si="23"/>
        <v>100</v>
      </c>
      <c r="E44" s="37">
        <f t="shared" si="23"/>
        <v>100</v>
      </c>
      <c r="F44" s="37">
        <f t="shared" si="23"/>
        <v>100</v>
      </c>
      <c r="G44" s="37">
        <f t="shared" si="23"/>
        <v>100</v>
      </c>
      <c r="H44" s="37">
        <f t="shared" si="23"/>
        <v>100</v>
      </c>
      <c r="I44" s="37">
        <f t="shared" si="23"/>
        <v>100</v>
      </c>
      <c r="J44" s="37">
        <f t="shared" si="23"/>
        <v>100</v>
      </c>
      <c r="K44" s="37">
        <f t="shared" si="23"/>
        <v>100</v>
      </c>
      <c r="L44" s="37">
        <f t="shared" si="23"/>
        <v>100</v>
      </c>
      <c r="M44" s="37">
        <f t="shared" si="23"/>
        <v>100</v>
      </c>
      <c r="N44" s="37">
        <f t="shared" si="23"/>
        <v>100</v>
      </c>
      <c r="O44" s="37">
        <f t="shared" si="23"/>
        <v>100</v>
      </c>
      <c r="P44" s="37">
        <f t="shared" si="23"/>
        <v>100</v>
      </c>
      <c r="Q44" s="37">
        <f t="shared" si="23"/>
        <v>100</v>
      </c>
      <c r="R44" s="37">
        <f t="shared" si="23"/>
        <v>100</v>
      </c>
      <c r="S44" s="37">
        <f t="shared" si="23"/>
        <v>100</v>
      </c>
      <c r="T44" s="37">
        <f t="shared" si="23"/>
        <v>100</v>
      </c>
      <c r="U44" s="37">
        <f t="shared" si="23"/>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29</v>
      </c>
      <c r="C47" s="38" t="s">
        <v>28</v>
      </c>
      <c r="D47" s="39">
        <f t="shared" ref="D47" si="24">IFERROR(IF(C9=0,"--",(D9/C9)*100-100),"--")</f>
        <v>41.834360870309553</v>
      </c>
      <c r="E47" s="39">
        <f>IFERROR(IF(D9=0,"--",(E9/D9)*100-100),"--")</f>
        <v>-5.1553900361191722</v>
      </c>
      <c r="F47" s="39">
        <f t="shared" ref="F47:O47" si="25">IFERROR(IF(E9=0,"--",(F9/E9)*100-100),"--")</f>
        <v>4.2829887118480485</v>
      </c>
      <c r="G47" s="39">
        <f t="shared" si="25"/>
        <v>28.069301343706172</v>
      </c>
      <c r="H47" s="39">
        <f t="shared" si="25"/>
        <v>15.354438548836711</v>
      </c>
      <c r="I47" s="39">
        <f t="shared" si="25"/>
        <v>23.627192980530467</v>
      </c>
      <c r="J47" s="39">
        <f t="shared" si="25"/>
        <v>457.94402573176421</v>
      </c>
      <c r="K47" s="39">
        <f t="shared" si="25"/>
        <v>-63.445852686348871</v>
      </c>
      <c r="L47" s="39">
        <f t="shared" si="25"/>
        <v>69.252532961979171</v>
      </c>
      <c r="M47" s="39">
        <f t="shared" si="25"/>
        <v>55.715300412620536</v>
      </c>
      <c r="N47" s="39">
        <f t="shared" si="25"/>
        <v>8.7256143940333146</v>
      </c>
      <c r="O47" s="39">
        <f t="shared" si="25"/>
        <v>-76.36482393766866</v>
      </c>
      <c r="P47" s="39">
        <f>IF(N9=0,"--",(P9/N9)*100-100)</f>
        <v>1.5401973240188909</v>
      </c>
      <c r="Q47" s="39">
        <f t="shared" ref="Q47:T51" si="26">IF(P9=0,"--",(Q9/P9)*100-100)</f>
        <v>-10.332498336610414</v>
      </c>
      <c r="R47" s="39">
        <f t="shared" si="26"/>
        <v>-9.0006668720251355</v>
      </c>
      <c r="S47" s="39">
        <f t="shared" si="26"/>
        <v>-12.334607598550036</v>
      </c>
      <c r="T47" s="39">
        <f t="shared" si="26"/>
        <v>-4.261544987453874</v>
      </c>
      <c r="U47" s="39">
        <f>IFERROR(POWER(T9/C9,1/21)*100-100,"--")</f>
        <v>11.803365837724655</v>
      </c>
    </row>
    <row r="48" spans="1:21" x14ac:dyDescent="0.2">
      <c r="A48" s="74"/>
      <c r="B48" s="35" t="s">
        <v>30</v>
      </c>
      <c r="C48" s="38" t="s">
        <v>28</v>
      </c>
      <c r="D48" s="39">
        <f t="shared" ref="D48:O48" si="27">IFERROR(IF(C10=0,"--",(D10/C10)*100-100),"--")</f>
        <v>1592.7135438961634</v>
      </c>
      <c r="E48" s="39">
        <f t="shared" si="27"/>
        <v>63.541624128068577</v>
      </c>
      <c r="F48" s="39">
        <f t="shared" si="27"/>
        <v>82.143155979205716</v>
      </c>
      <c r="G48" s="39">
        <f t="shared" si="27"/>
        <v>22.99897599959057</v>
      </c>
      <c r="H48" s="39">
        <f t="shared" si="27"/>
        <v>63.313175610488429</v>
      </c>
      <c r="I48" s="39">
        <f t="shared" si="27"/>
        <v>21.172764856882353</v>
      </c>
      <c r="J48" s="39">
        <f t="shared" si="27"/>
        <v>446.1251447281428</v>
      </c>
      <c r="K48" s="39">
        <f t="shared" si="27"/>
        <v>-60.884980285723636</v>
      </c>
      <c r="L48" s="39">
        <f t="shared" si="27"/>
        <v>83.177734414626855</v>
      </c>
      <c r="M48" s="39">
        <f t="shared" si="27"/>
        <v>72.483082603287613</v>
      </c>
      <c r="N48" s="39">
        <f t="shared" si="27"/>
        <v>32.293432469263479</v>
      </c>
      <c r="O48" s="39">
        <f t="shared" si="27"/>
        <v>-100</v>
      </c>
      <c r="P48" s="39">
        <f>IF(N10=0,"--",(P10/N10)*100-100)</f>
        <v>19.407713157509619</v>
      </c>
      <c r="Q48" s="39">
        <f t="shared" si="26"/>
        <v>-2.1557680322868151</v>
      </c>
      <c r="R48" s="39">
        <f t="shared" si="26"/>
        <v>-13.671338853986455</v>
      </c>
      <c r="S48" s="39">
        <f t="shared" si="26"/>
        <v>-27.703088046724318</v>
      </c>
      <c r="T48" s="39">
        <f t="shared" si="26"/>
        <v>-20.787669246827335</v>
      </c>
      <c r="U48" s="39">
        <f t="shared" ref="U48:U63" si="28">IFERROR(POWER(T10/C10,1/21)*100-100,"--")</f>
        <v>35.956220234631218</v>
      </c>
    </row>
    <row r="49" spans="1:21" x14ac:dyDescent="0.2">
      <c r="A49" s="74"/>
      <c r="B49" s="35" t="s">
        <v>34</v>
      </c>
      <c r="C49" s="38" t="s">
        <v>28</v>
      </c>
      <c r="D49" s="39">
        <f t="shared" ref="D49:O49" si="29">IFERROR(IF(C11=0,"--",(D11/C11)*100-100),"--")</f>
        <v>261.64725637804065</v>
      </c>
      <c r="E49" s="39">
        <f t="shared" si="29"/>
        <v>-25.413675145393029</v>
      </c>
      <c r="F49" s="39">
        <f t="shared" si="29"/>
        <v>5.0029291614352047</v>
      </c>
      <c r="G49" s="39">
        <f t="shared" si="29"/>
        <v>62.865911487004183</v>
      </c>
      <c r="H49" s="39">
        <f t="shared" si="29"/>
        <v>13.111813388034975</v>
      </c>
      <c r="I49" s="39">
        <f t="shared" si="29"/>
        <v>2.9311962334995059</v>
      </c>
      <c r="J49" s="39">
        <f t="shared" si="29"/>
        <v>116.05405501248427</v>
      </c>
      <c r="K49" s="39">
        <f t="shared" si="29"/>
        <v>-45.619410433771904</v>
      </c>
      <c r="L49" s="39">
        <f t="shared" si="29"/>
        <v>78.751171220867207</v>
      </c>
      <c r="M49" s="39">
        <f t="shared" si="29"/>
        <v>22.220716170757299</v>
      </c>
      <c r="N49" s="39">
        <f t="shared" si="29"/>
        <v>13.918629051877105</v>
      </c>
      <c r="O49" s="39">
        <f t="shared" si="29"/>
        <v>-5.4045733318375113</v>
      </c>
      <c r="P49" s="39">
        <f>IF(N11=0,"--",(P11/N11)*100-100)</f>
        <v>15.747475602949052</v>
      </c>
      <c r="Q49" s="39">
        <f t="shared" si="26"/>
        <v>15.13510512805027</v>
      </c>
      <c r="R49" s="39">
        <f t="shared" si="26"/>
        <v>10.932605579690275</v>
      </c>
      <c r="S49" s="39">
        <f t="shared" si="26"/>
        <v>1.3260103619787884</v>
      </c>
      <c r="T49" s="39">
        <f t="shared" si="26"/>
        <v>12.577767696400912</v>
      </c>
      <c r="U49" s="39">
        <f t="shared" si="28"/>
        <v>16.885556922163758</v>
      </c>
    </row>
    <row r="50" spans="1:21" x14ac:dyDescent="0.2">
      <c r="A50" s="74"/>
      <c r="B50" s="35" t="s">
        <v>38</v>
      </c>
      <c r="C50" s="38" t="s">
        <v>28</v>
      </c>
      <c r="D50" s="39">
        <f t="shared" ref="D50:O50" si="30">IFERROR(IF(C12=0,"--",(D12/C12)*100-100),"--")</f>
        <v>198.67434031318533</v>
      </c>
      <c r="E50" s="39">
        <f t="shared" si="30"/>
        <v>-59.699174976147269</v>
      </c>
      <c r="F50" s="39">
        <f t="shared" si="30"/>
        <v>11.086507089141477</v>
      </c>
      <c r="G50" s="39">
        <f t="shared" si="30"/>
        <v>62.4917813619534</v>
      </c>
      <c r="H50" s="39">
        <f t="shared" si="30"/>
        <v>21.640811610112337</v>
      </c>
      <c r="I50" s="39">
        <f t="shared" si="30"/>
        <v>24.905330984126991</v>
      </c>
      <c r="J50" s="39">
        <f t="shared" si="30"/>
        <v>4177.9556149962791</v>
      </c>
      <c r="K50" s="39">
        <f t="shared" si="30"/>
        <v>-74.672459697389485</v>
      </c>
      <c r="L50" s="39">
        <f t="shared" si="30"/>
        <v>130.58598992627347</v>
      </c>
      <c r="M50" s="39">
        <f t="shared" si="30"/>
        <v>88.442734439311437</v>
      </c>
      <c r="N50" s="39">
        <f t="shared" si="30"/>
        <v>-12.30261032808248</v>
      </c>
      <c r="O50" s="39">
        <f t="shared" si="30"/>
        <v>-87.317353057055442</v>
      </c>
      <c r="P50" s="39">
        <f>IF(N12=0,"--",(P12/N12)*100-100)</f>
        <v>-13.943318906785791</v>
      </c>
      <c r="Q50" s="39">
        <f t="shared" si="26"/>
        <v>24.251048206288516</v>
      </c>
      <c r="R50" s="39">
        <f t="shared" si="26"/>
        <v>-18.191156150295797</v>
      </c>
      <c r="S50" s="39">
        <f t="shared" si="26"/>
        <v>-21.142565177325878</v>
      </c>
      <c r="T50" s="39">
        <f t="shared" si="26"/>
        <v>-7.9091825301559453</v>
      </c>
      <c r="U50" s="39">
        <f t="shared" si="28"/>
        <v>23.668446324277653</v>
      </c>
    </row>
    <row r="51" spans="1:21" x14ac:dyDescent="0.2">
      <c r="A51" s="74"/>
      <c r="B51" s="35" t="s">
        <v>31</v>
      </c>
      <c r="C51" s="38" t="s">
        <v>28</v>
      </c>
      <c r="D51" s="39">
        <f t="shared" ref="D51:O51" si="31">IFERROR(IF(C13=0,"--",(D13/C13)*100-100),"--")</f>
        <v>230.74740431067522</v>
      </c>
      <c r="E51" s="39">
        <f t="shared" si="31"/>
        <v>-21.565902716019366</v>
      </c>
      <c r="F51" s="39">
        <f t="shared" si="31"/>
        <v>-10.285099441057739</v>
      </c>
      <c r="G51" s="39">
        <f t="shared" si="31"/>
        <v>-15.6229256651295</v>
      </c>
      <c r="H51" s="39">
        <f t="shared" si="31"/>
        <v>273.90484639320783</v>
      </c>
      <c r="I51" s="39">
        <f t="shared" si="31"/>
        <v>27.599691531839056</v>
      </c>
      <c r="J51" s="39">
        <f t="shared" si="31"/>
        <v>541.21183022869013</v>
      </c>
      <c r="K51" s="39">
        <f t="shared" si="31"/>
        <v>-74.45945631530418</v>
      </c>
      <c r="L51" s="39">
        <f t="shared" si="31"/>
        <v>80.176153565021423</v>
      </c>
      <c r="M51" s="39">
        <f t="shared" si="31"/>
        <v>32.983253036238949</v>
      </c>
      <c r="N51" s="39">
        <f t="shared" si="31"/>
        <v>-8.962822428170341</v>
      </c>
      <c r="O51" s="39">
        <f t="shared" si="31"/>
        <v>-65.446257985699205</v>
      </c>
      <c r="P51" s="39">
        <f>IF(N13=0,"--",(P13/N13)*100-100)</f>
        <v>-0.5912042332335119</v>
      </c>
      <c r="Q51" s="39">
        <f t="shared" si="26"/>
        <v>-3.5908485545990629</v>
      </c>
      <c r="R51" s="39">
        <f t="shared" si="26"/>
        <v>2.8300199394642078</v>
      </c>
      <c r="S51" s="39">
        <f t="shared" si="26"/>
        <v>-40.147192861559574</v>
      </c>
      <c r="T51" s="39">
        <f t="shared" si="26"/>
        <v>-21.312192641993377</v>
      </c>
      <c r="U51" s="39">
        <f t="shared" si="28"/>
        <v>13.95374662559712</v>
      </c>
    </row>
    <row r="52" spans="1:21" x14ac:dyDescent="0.2">
      <c r="A52" s="74"/>
      <c r="B52" s="35" t="s">
        <v>44</v>
      </c>
      <c r="C52" s="38" t="s">
        <v>28</v>
      </c>
      <c r="D52" s="39" t="str">
        <f t="shared" ref="D52:O52" si="32">IFERROR(IF(C14=0,"--",(D14/C14)*100-100),"--")</f>
        <v>--</v>
      </c>
      <c r="E52" s="39">
        <f t="shared" si="32"/>
        <v>416.12161349734242</v>
      </c>
      <c r="F52" s="39">
        <f t="shared" si="32"/>
        <v>115.75744801229177</v>
      </c>
      <c r="G52" s="39">
        <f t="shared" si="32"/>
        <v>305.75471196875196</v>
      </c>
      <c r="H52" s="39">
        <f t="shared" si="32"/>
        <v>73.936928399496423</v>
      </c>
      <c r="I52" s="39">
        <f t="shared" si="32"/>
        <v>-48.941448002139978</v>
      </c>
      <c r="J52" s="39">
        <f t="shared" si="32"/>
        <v>1761.4536229157834</v>
      </c>
      <c r="K52" s="39">
        <f t="shared" si="32"/>
        <v>-52.548283902297193</v>
      </c>
      <c r="L52" s="39">
        <f t="shared" si="32"/>
        <v>68.860263673400226</v>
      </c>
      <c r="M52" s="39">
        <f t="shared" si="32"/>
        <v>18.819275949693875</v>
      </c>
      <c r="N52" s="39">
        <f t="shared" si="32"/>
        <v>-17.932623017315635</v>
      </c>
      <c r="O52" s="39">
        <f t="shared" si="32"/>
        <v>-49.711665848678891</v>
      </c>
      <c r="P52" s="39">
        <f t="shared" ref="P52:P60" si="33">IF(N14=0,"--",(P14/N14)*100-100)</f>
        <v>26.091107836253144</v>
      </c>
      <c r="Q52" s="39">
        <f t="shared" ref="Q52:Q60" si="34">IF(P14=0,"--",(Q14/P14)*100-100)</f>
        <v>16.522141939015754</v>
      </c>
      <c r="R52" s="39">
        <f t="shared" ref="R52:R60" si="35">IF(Q14=0,"--",(R14/Q14)*100-100)</f>
        <v>-14.447140284999165</v>
      </c>
      <c r="S52" s="39">
        <f t="shared" ref="S52:S60" si="36">IF(R14=0,"--",(S14/R14)*100-100)</f>
        <v>-43.752045054430411</v>
      </c>
      <c r="T52" s="39">
        <f t="shared" ref="T52:T60" si="37">IF(S14=0,"--",(T14/S14)*100-100)</f>
        <v>51.118978664452186</v>
      </c>
      <c r="U52" s="39" t="str">
        <f t="shared" si="28"/>
        <v>--</v>
      </c>
    </row>
    <row r="53" spans="1:21" x14ac:dyDescent="0.2">
      <c r="A53" s="105"/>
      <c r="B53" s="35" t="s">
        <v>792</v>
      </c>
      <c r="C53" s="38" t="s">
        <v>28</v>
      </c>
      <c r="D53" s="39">
        <f t="shared" ref="D53:O53" si="38">IFERROR(IF(C15=0,"--",(D15/C15)*100-100),"--")</f>
        <v>515.92202792907165</v>
      </c>
      <c r="E53" s="39">
        <f t="shared" si="38"/>
        <v>301.87563995159633</v>
      </c>
      <c r="F53" s="39">
        <f t="shared" si="38"/>
        <v>115.48337356414069</v>
      </c>
      <c r="G53" s="39">
        <f t="shared" si="38"/>
        <v>207.59426125038777</v>
      </c>
      <c r="H53" s="39">
        <f t="shared" si="38"/>
        <v>83.119571129359827</v>
      </c>
      <c r="I53" s="39">
        <f t="shared" si="38"/>
        <v>-64.751428359174326</v>
      </c>
      <c r="J53" s="39">
        <f t="shared" si="38"/>
        <v>1029.9294523284057</v>
      </c>
      <c r="K53" s="39">
        <f t="shared" si="38"/>
        <v>31.630006122734642</v>
      </c>
      <c r="L53" s="39">
        <f t="shared" si="38"/>
        <v>-13.168188435995248</v>
      </c>
      <c r="M53" s="39">
        <f t="shared" si="38"/>
        <v>16.240038873739508</v>
      </c>
      <c r="N53" s="39">
        <f t="shared" si="38"/>
        <v>-18.996648626091257</v>
      </c>
      <c r="O53" s="39" t="str">
        <f t="shared" si="38"/>
        <v>--</v>
      </c>
      <c r="P53" s="39">
        <f t="shared" si="33"/>
        <v>28.277253094409303</v>
      </c>
      <c r="Q53" s="39">
        <f t="shared" si="34"/>
        <v>14.065733319275211</v>
      </c>
      <c r="R53" s="39">
        <f t="shared" si="35"/>
        <v>-15.625542736343334</v>
      </c>
      <c r="S53" s="39">
        <f t="shared" si="36"/>
        <v>-43.823127974972067</v>
      </c>
      <c r="T53" s="39">
        <f t="shared" si="37"/>
        <v>50.402831413866835</v>
      </c>
      <c r="U53" s="39">
        <f t="shared" si="28"/>
        <v>40.915883897642544</v>
      </c>
    </row>
    <row r="54" spans="1:21" x14ac:dyDescent="0.2">
      <c r="A54" s="105"/>
      <c r="B54" s="35" t="s">
        <v>793</v>
      </c>
      <c r="C54" s="38" t="s">
        <v>28</v>
      </c>
      <c r="D54" s="39" t="str">
        <f t="shared" ref="D54:O54" si="39">IFERROR(IF(C16=0,"--",(D16/C16)*100-100),"--")</f>
        <v>--</v>
      </c>
      <c r="E54" s="39" t="str">
        <f t="shared" si="39"/>
        <v>--</v>
      </c>
      <c r="F54" s="39" t="str">
        <f t="shared" si="39"/>
        <v>--</v>
      </c>
      <c r="G54" s="39" t="str">
        <f t="shared" si="39"/>
        <v>--</v>
      </c>
      <c r="H54" s="39" t="str">
        <f t="shared" si="39"/>
        <v>--</v>
      </c>
      <c r="I54" s="39">
        <f t="shared" si="39"/>
        <v>-100</v>
      </c>
      <c r="J54" s="39" t="str">
        <f t="shared" si="39"/>
        <v>--</v>
      </c>
      <c r="K54" s="39">
        <f t="shared" si="39"/>
        <v>20.704062583340743</v>
      </c>
      <c r="L54" s="39">
        <f t="shared" si="39"/>
        <v>-28.501988510826337</v>
      </c>
      <c r="M54" s="39">
        <f t="shared" si="39"/>
        <v>466.4194478780388</v>
      </c>
      <c r="N54" s="39">
        <f t="shared" si="39"/>
        <v>-68.753182512548193</v>
      </c>
      <c r="O54" s="39" t="str">
        <f t="shared" si="39"/>
        <v>--</v>
      </c>
      <c r="P54" s="39">
        <f t="shared" si="33"/>
        <v>587.40542428122455</v>
      </c>
      <c r="Q54" s="39">
        <f t="shared" si="34"/>
        <v>-58.649563965794599</v>
      </c>
      <c r="R54" s="39">
        <f t="shared" si="35"/>
        <v>-88.339237085116395</v>
      </c>
      <c r="S54" s="39">
        <f t="shared" si="36"/>
        <v>299.22739244951708</v>
      </c>
      <c r="T54" s="39">
        <f t="shared" si="37"/>
        <v>19.915552427867709</v>
      </c>
      <c r="U54" s="39" t="str">
        <f t="shared" si="28"/>
        <v>--</v>
      </c>
    </row>
    <row r="55" spans="1:21" x14ac:dyDescent="0.2">
      <c r="A55" s="105"/>
      <c r="B55" s="35" t="s">
        <v>794</v>
      </c>
      <c r="C55" s="38" t="s">
        <v>28</v>
      </c>
      <c r="D55" s="39" t="str">
        <f t="shared" ref="D55:O55" si="40">IFERROR(IF(C17=0,"--",(D17/C17)*100-100),"--")</f>
        <v>--</v>
      </c>
      <c r="E55" s="39" t="str">
        <f t="shared" si="40"/>
        <v>--</v>
      </c>
      <c r="F55" s="39" t="str">
        <f t="shared" si="40"/>
        <v>--</v>
      </c>
      <c r="G55" s="39" t="str">
        <f t="shared" si="40"/>
        <v>--</v>
      </c>
      <c r="H55" s="39" t="str">
        <f t="shared" si="40"/>
        <v>--</v>
      </c>
      <c r="I55" s="39" t="str">
        <f t="shared" si="40"/>
        <v>--</v>
      </c>
      <c r="J55" s="39" t="str">
        <f t="shared" si="40"/>
        <v>--</v>
      </c>
      <c r="K55" s="39" t="str">
        <f t="shared" si="40"/>
        <v>--</v>
      </c>
      <c r="L55" s="39" t="str">
        <f t="shared" si="40"/>
        <v>--</v>
      </c>
      <c r="M55" s="39" t="str">
        <f t="shared" si="40"/>
        <v>--</v>
      </c>
      <c r="N55" s="39" t="str">
        <f t="shared" si="40"/>
        <v>--</v>
      </c>
      <c r="O55" s="39" t="str">
        <f t="shared" si="40"/>
        <v>--</v>
      </c>
      <c r="P55" s="39" t="str">
        <f t="shared" si="33"/>
        <v>--</v>
      </c>
      <c r="Q55" s="39" t="str">
        <f t="shared" si="34"/>
        <v>--</v>
      </c>
      <c r="R55" s="39" t="str">
        <f t="shared" si="35"/>
        <v>--</v>
      </c>
      <c r="S55" s="39" t="str">
        <f t="shared" si="36"/>
        <v>--</v>
      </c>
      <c r="T55" s="39" t="str">
        <f t="shared" si="37"/>
        <v>--</v>
      </c>
      <c r="U55" s="39" t="str">
        <f t="shared" si="28"/>
        <v>--</v>
      </c>
    </row>
    <row r="56" spans="1:21" x14ac:dyDescent="0.2">
      <c r="A56" s="105"/>
      <c r="B56" s="35" t="s">
        <v>795</v>
      </c>
      <c r="C56" s="38" t="s">
        <v>28</v>
      </c>
      <c r="D56" s="39" t="str">
        <f t="shared" ref="D56:O56" si="41">IFERROR(IF(C18=0,"--",(D18/C18)*100-100),"--")</f>
        <v>--</v>
      </c>
      <c r="E56" s="39" t="str">
        <f t="shared" si="41"/>
        <v>--</v>
      </c>
      <c r="F56" s="39" t="str">
        <f t="shared" si="41"/>
        <v>--</v>
      </c>
      <c r="G56" s="39" t="str">
        <f t="shared" si="41"/>
        <v>--</v>
      </c>
      <c r="H56" s="39" t="str">
        <f t="shared" si="41"/>
        <v>--</v>
      </c>
      <c r="I56" s="39">
        <f t="shared" si="41"/>
        <v>-100</v>
      </c>
      <c r="J56" s="39" t="str">
        <f t="shared" si="41"/>
        <v>--</v>
      </c>
      <c r="K56" s="39">
        <f t="shared" si="41"/>
        <v>-100</v>
      </c>
      <c r="L56" s="39" t="str">
        <f t="shared" si="41"/>
        <v>--</v>
      </c>
      <c r="M56" s="39" t="str">
        <f t="shared" si="41"/>
        <v>--</v>
      </c>
      <c r="N56" s="39" t="str">
        <f t="shared" si="41"/>
        <v>--</v>
      </c>
      <c r="O56" s="39" t="str">
        <f t="shared" si="41"/>
        <v>--</v>
      </c>
      <c r="P56" s="39" t="str">
        <f t="shared" si="33"/>
        <v>--</v>
      </c>
      <c r="Q56" s="39" t="str">
        <f t="shared" si="34"/>
        <v>--</v>
      </c>
      <c r="R56" s="39" t="str">
        <f t="shared" si="35"/>
        <v>--</v>
      </c>
      <c r="S56" s="39" t="str">
        <f t="shared" si="36"/>
        <v>--</v>
      </c>
      <c r="T56" s="39" t="str">
        <f t="shared" si="37"/>
        <v>--</v>
      </c>
      <c r="U56" s="39" t="str">
        <f t="shared" si="28"/>
        <v>--</v>
      </c>
    </row>
    <row r="57" spans="1:21" x14ac:dyDescent="0.2">
      <c r="A57" s="105"/>
      <c r="B57" s="35" t="s">
        <v>796</v>
      </c>
      <c r="C57" s="38" t="s">
        <v>28</v>
      </c>
      <c r="D57" s="39" t="str">
        <f t="shared" ref="D57:O57" si="42">IFERROR(IF(C19=0,"--",(D19/C19)*100-100),"--")</f>
        <v>--</v>
      </c>
      <c r="E57" s="39" t="str">
        <f t="shared" si="42"/>
        <v>--</v>
      </c>
      <c r="F57" s="39" t="str">
        <f t="shared" si="42"/>
        <v>--</v>
      </c>
      <c r="G57" s="39" t="str">
        <f t="shared" si="42"/>
        <v>--</v>
      </c>
      <c r="H57" s="39" t="str">
        <f t="shared" si="42"/>
        <v>--</v>
      </c>
      <c r="I57" s="39" t="str">
        <f t="shared" si="42"/>
        <v>--</v>
      </c>
      <c r="J57" s="39" t="str">
        <f t="shared" si="42"/>
        <v>--</v>
      </c>
      <c r="K57" s="39" t="str">
        <f t="shared" si="42"/>
        <v>--</v>
      </c>
      <c r="L57" s="39">
        <f t="shared" si="42"/>
        <v>-100</v>
      </c>
      <c r="M57" s="39" t="str">
        <f t="shared" si="42"/>
        <v>--</v>
      </c>
      <c r="N57" s="39" t="str">
        <f t="shared" si="42"/>
        <v>--</v>
      </c>
      <c r="O57" s="39" t="str">
        <f t="shared" si="42"/>
        <v>--</v>
      </c>
      <c r="P57" s="39" t="str">
        <f t="shared" si="33"/>
        <v>--</v>
      </c>
      <c r="Q57" s="39" t="str">
        <f t="shared" si="34"/>
        <v>--</v>
      </c>
      <c r="R57" s="39" t="str">
        <f t="shared" si="35"/>
        <v>--</v>
      </c>
      <c r="S57" s="39" t="str">
        <f t="shared" si="36"/>
        <v>--</v>
      </c>
      <c r="T57" s="39" t="str">
        <f t="shared" si="37"/>
        <v>--</v>
      </c>
      <c r="U57" s="39" t="str">
        <f t="shared" si="28"/>
        <v>--</v>
      </c>
    </row>
    <row r="58" spans="1:21" x14ac:dyDescent="0.2">
      <c r="A58" s="105"/>
      <c r="B58" s="35" t="s">
        <v>797</v>
      </c>
      <c r="C58" s="38" t="s">
        <v>28</v>
      </c>
      <c r="D58" s="39" t="str">
        <f t="shared" ref="D58:O58" si="43">IFERROR(IF(C20=0,"--",(D20/C20)*100-100),"--")</f>
        <v>--</v>
      </c>
      <c r="E58" s="39" t="str">
        <f t="shared" si="43"/>
        <v>--</v>
      </c>
      <c r="F58" s="39" t="str">
        <f t="shared" si="43"/>
        <v>--</v>
      </c>
      <c r="G58" s="39" t="str">
        <f t="shared" si="43"/>
        <v>--</v>
      </c>
      <c r="H58" s="39" t="str">
        <f t="shared" si="43"/>
        <v>--</v>
      </c>
      <c r="I58" s="39" t="str">
        <f t="shared" si="43"/>
        <v>--</v>
      </c>
      <c r="J58" s="39" t="str">
        <f t="shared" si="43"/>
        <v>--</v>
      </c>
      <c r="K58" s="39" t="str">
        <f t="shared" si="43"/>
        <v>--</v>
      </c>
      <c r="L58" s="39" t="str">
        <f t="shared" si="43"/>
        <v>--</v>
      </c>
      <c r="M58" s="39" t="str">
        <f t="shared" si="43"/>
        <v>--</v>
      </c>
      <c r="N58" s="39" t="str">
        <f t="shared" si="43"/>
        <v>--</v>
      </c>
      <c r="O58" s="39" t="str">
        <f t="shared" si="43"/>
        <v>--</v>
      </c>
      <c r="P58" s="39" t="str">
        <f t="shared" si="33"/>
        <v>--</v>
      </c>
      <c r="Q58" s="39" t="str">
        <f t="shared" si="34"/>
        <v>--</v>
      </c>
      <c r="R58" s="39">
        <f t="shared" si="35"/>
        <v>-100</v>
      </c>
      <c r="S58" s="39" t="str">
        <f t="shared" si="36"/>
        <v>--</v>
      </c>
      <c r="T58" s="39" t="str">
        <f t="shared" si="37"/>
        <v>--</v>
      </c>
      <c r="U58" s="39" t="str">
        <f t="shared" si="28"/>
        <v>--</v>
      </c>
    </row>
    <row r="59" spans="1:21" x14ac:dyDescent="0.2">
      <c r="A59" s="105"/>
      <c r="B59" s="35" t="s">
        <v>798</v>
      </c>
      <c r="C59" s="38" t="s">
        <v>28</v>
      </c>
      <c r="D59" s="39">
        <f t="shared" ref="D59:O59" si="44">IFERROR(IF(C21=0,"--",(D21/C21)*100-100),"--")</f>
        <v>-100</v>
      </c>
      <c r="E59" s="39" t="str">
        <f t="shared" si="44"/>
        <v>--</v>
      </c>
      <c r="F59" s="39" t="str">
        <f t="shared" si="44"/>
        <v>--</v>
      </c>
      <c r="G59" s="39" t="str">
        <f t="shared" si="44"/>
        <v>--</v>
      </c>
      <c r="H59" s="39" t="str">
        <f t="shared" si="44"/>
        <v>--</v>
      </c>
      <c r="I59" s="39" t="str">
        <f t="shared" si="44"/>
        <v>--</v>
      </c>
      <c r="J59" s="39" t="str">
        <f t="shared" si="44"/>
        <v>--</v>
      </c>
      <c r="K59" s="39">
        <f t="shared" si="44"/>
        <v>-100</v>
      </c>
      <c r="L59" s="39" t="str">
        <f t="shared" si="44"/>
        <v>--</v>
      </c>
      <c r="M59" s="39">
        <f t="shared" si="44"/>
        <v>-100</v>
      </c>
      <c r="N59" s="39" t="str">
        <f t="shared" si="44"/>
        <v>--</v>
      </c>
      <c r="O59" s="39" t="str">
        <f t="shared" si="44"/>
        <v>--</v>
      </c>
      <c r="P59" s="39" t="str">
        <f t="shared" si="33"/>
        <v>--</v>
      </c>
      <c r="Q59" s="39">
        <f t="shared" si="34"/>
        <v>-96.609264450674146</v>
      </c>
      <c r="R59" s="39">
        <f t="shared" si="35"/>
        <v>-100</v>
      </c>
      <c r="S59" s="39" t="str">
        <f t="shared" si="36"/>
        <v>--</v>
      </c>
      <c r="T59" s="39" t="str">
        <f t="shared" si="37"/>
        <v>--</v>
      </c>
      <c r="U59" s="39">
        <f t="shared" si="28"/>
        <v>-100</v>
      </c>
    </row>
    <row r="60" spans="1:21" x14ac:dyDescent="0.2">
      <c r="A60" s="105"/>
      <c r="B60" s="35" t="s">
        <v>799</v>
      </c>
      <c r="C60" s="38" t="s">
        <v>28</v>
      </c>
      <c r="D60" s="39">
        <f t="shared" ref="D60:O60" si="45">IFERROR(IF(C22=0,"--",(D22/C22)*100-100),"--")</f>
        <v>-100</v>
      </c>
      <c r="E60" s="39" t="str">
        <f t="shared" si="45"/>
        <v>--</v>
      </c>
      <c r="F60" s="39" t="str">
        <f t="shared" si="45"/>
        <v>--</v>
      </c>
      <c r="G60" s="39" t="str">
        <f t="shared" si="45"/>
        <v>--</v>
      </c>
      <c r="H60" s="39" t="str">
        <f t="shared" si="45"/>
        <v>--</v>
      </c>
      <c r="I60" s="39">
        <f t="shared" si="45"/>
        <v>-100</v>
      </c>
      <c r="J60" s="39" t="str">
        <f t="shared" si="45"/>
        <v>--</v>
      </c>
      <c r="K60" s="39">
        <f t="shared" si="45"/>
        <v>16.393582522614778</v>
      </c>
      <c r="L60" s="39">
        <f t="shared" si="45"/>
        <v>-27.362709876090634</v>
      </c>
      <c r="M60" s="39">
        <f t="shared" si="45"/>
        <v>455.04188957302927</v>
      </c>
      <c r="N60" s="39">
        <f t="shared" si="45"/>
        <v>-68.753182512548193</v>
      </c>
      <c r="O60" s="39" t="str">
        <f t="shared" si="45"/>
        <v>--</v>
      </c>
      <c r="P60" s="39">
        <f t="shared" si="33"/>
        <v>631.00337562565483</v>
      </c>
      <c r="Q60" s="39">
        <f t="shared" si="34"/>
        <v>-58.126925741037098</v>
      </c>
      <c r="R60" s="39">
        <f t="shared" si="35"/>
        <v>-89.171562755499778</v>
      </c>
      <c r="S60" s="39">
        <f t="shared" si="36"/>
        <v>299.22739244951708</v>
      </c>
      <c r="T60" s="39">
        <f t="shared" si="37"/>
        <v>19.915552427867709</v>
      </c>
      <c r="U60" s="39">
        <f t="shared" si="28"/>
        <v>1.6122438248903137</v>
      </c>
    </row>
    <row r="61" spans="1:21" x14ac:dyDescent="0.2">
      <c r="A61" s="74"/>
      <c r="B61" s="35" t="s">
        <v>79</v>
      </c>
      <c r="C61" s="38" t="s">
        <v>28</v>
      </c>
      <c r="D61" s="39">
        <f t="shared" ref="D61:O61" si="46">IFERROR(IF(C23=0,"--",(D23/C23)*100-100),"--")</f>
        <v>89.733974023613655</v>
      </c>
      <c r="E61" s="39">
        <f t="shared" si="46"/>
        <v>-6.5090877215870933</v>
      </c>
      <c r="F61" s="39">
        <f t="shared" si="46"/>
        <v>14.712510599413434</v>
      </c>
      <c r="G61" s="39">
        <f t="shared" si="46"/>
        <v>31.830628758267267</v>
      </c>
      <c r="H61" s="39">
        <f t="shared" si="46"/>
        <v>30.596735183808306</v>
      </c>
      <c r="I61" s="39">
        <f t="shared" si="46"/>
        <v>19.34193501318839</v>
      </c>
      <c r="J61" s="39">
        <f t="shared" si="46"/>
        <v>460.29342554672951</v>
      </c>
      <c r="K61" s="39">
        <f t="shared" si="46"/>
        <v>-63.666839924725899</v>
      </c>
      <c r="L61" s="39">
        <f t="shared" si="46"/>
        <v>78.810040823750285</v>
      </c>
      <c r="M61" s="39">
        <f t="shared" si="46"/>
        <v>59.003690075379069</v>
      </c>
      <c r="N61" s="39">
        <f t="shared" si="46"/>
        <v>13.036312354401062</v>
      </c>
      <c r="O61" s="39">
        <f t="shared" si="46"/>
        <v>-80.402826171901651</v>
      </c>
      <c r="P61" s="39">
        <f t="shared" ref="P61:P63" si="47">IF(N23=0,"--",(P23/N23)*100-100)</f>
        <v>7.5764847731985441</v>
      </c>
      <c r="Q61" s="39">
        <f t="shared" ref="Q61:R63" si="48">IF(P23=0,"--",(Q23/P23)*100-100)</f>
        <v>-2.5854698639657698</v>
      </c>
      <c r="R61" s="39">
        <f t="shared" si="48"/>
        <v>-9.5644227980218801</v>
      </c>
      <c r="S61" s="39">
        <f t="shared" ref="S61:T63" si="49">IF(R23=0,"--",(S23/R23)*100-100)</f>
        <v>-18.59791168241378</v>
      </c>
      <c r="T61" s="39">
        <f t="shared" si="49"/>
        <v>-8.1639428179178992</v>
      </c>
      <c r="U61" s="39">
        <f t="shared" si="28"/>
        <v>15.159964512374728</v>
      </c>
    </row>
    <row r="62" spans="1:21" x14ac:dyDescent="0.2">
      <c r="A62" s="74"/>
      <c r="B62" s="35" t="s">
        <v>80</v>
      </c>
      <c r="C62" s="38" t="s">
        <v>28</v>
      </c>
      <c r="D62" s="39">
        <f t="shared" ref="D62:O62" si="50">IFERROR(IF(C24=0,"--",(D24/C24)*100-100),"--")</f>
        <v>333.7625518927905</v>
      </c>
      <c r="E62" s="39">
        <f t="shared" si="50"/>
        <v>9.6318594010216714</v>
      </c>
      <c r="F62" s="39">
        <f t="shared" si="50"/>
        <v>-13.979233385440608</v>
      </c>
      <c r="G62" s="39">
        <f t="shared" si="50"/>
        <v>8.7153643909181966</v>
      </c>
      <c r="H62" s="39">
        <f t="shared" si="50"/>
        <v>-9.6597902580055006</v>
      </c>
      <c r="I62" s="39">
        <f t="shared" si="50"/>
        <v>22.514536290157011</v>
      </c>
      <c r="J62" s="39">
        <f t="shared" si="50"/>
        <v>224.9020809319718</v>
      </c>
      <c r="K62" s="39">
        <f t="shared" si="50"/>
        <v>-61.477234181397044</v>
      </c>
      <c r="L62" s="39">
        <f t="shared" si="50"/>
        <v>84.176543942161771</v>
      </c>
      <c r="M62" s="39">
        <f t="shared" si="50"/>
        <v>73.414767038076548</v>
      </c>
      <c r="N62" s="39">
        <f t="shared" si="50"/>
        <v>4.3581853759767171</v>
      </c>
      <c r="O62" s="39">
        <f t="shared" si="50"/>
        <v>-65.578324926909175</v>
      </c>
      <c r="P62" s="39">
        <f t="shared" si="47"/>
        <v>-6.2786397250254424</v>
      </c>
      <c r="Q62" s="39">
        <f t="shared" si="48"/>
        <v>1.9864341757317732</v>
      </c>
      <c r="R62" s="39">
        <f t="shared" si="48"/>
        <v>-0.4598964707848836</v>
      </c>
      <c r="S62" s="39">
        <f t="shared" si="49"/>
        <v>-4.7173150287208756</v>
      </c>
      <c r="T62" s="39">
        <f t="shared" si="49"/>
        <v>-4.4683397976526464</v>
      </c>
      <c r="U62" s="39">
        <f t="shared" si="28"/>
        <v>14.689653378634176</v>
      </c>
    </row>
    <row r="63" spans="1:21" x14ac:dyDescent="0.2">
      <c r="A63" s="74"/>
      <c r="B63" s="35" t="s">
        <v>81</v>
      </c>
      <c r="C63" s="38" t="s">
        <v>28</v>
      </c>
      <c r="D63" s="39">
        <f t="shared" ref="D63:O63" si="51">IFERROR(IF(C25=0,"--",(D25/C25)*100-100),"--")</f>
        <v>161.41677594615498</v>
      </c>
      <c r="E63" s="39">
        <f t="shared" si="51"/>
        <v>1.3581432281187773</v>
      </c>
      <c r="F63" s="39">
        <f t="shared" si="51"/>
        <v>-0.41362417023542264</v>
      </c>
      <c r="G63" s="39">
        <f t="shared" si="51"/>
        <v>21.304388843503659</v>
      </c>
      <c r="H63" s="39">
        <f t="shared" si="51"/>
        <v>14.167206715617368</v>
      </c>
      <c r="I63" s="39">
        <f t="shared" si="51"/>
        <v>20.366510650747927</v>
      </c>
      <c r="J63" s="39">
        <f t="shared" si="51"/>
        <v>382.9183707160654</v>
      </c>
      <c r="K63" s="39">
        <f t="shared" si="51"/>
        <v>-63.182606047259817</v>
      </c>
      <c r="L63" s="39">
        <f t="shared" si="51"/>
        <v>80.051821931762163</v>
      </c>
      <c r="M63" s="39">
        <f t="shared" si="51"/>
        <v>62.414730754686616</v>
      </c>
      <c r="N63" s="39">
        <f t="shared" si="51"/>
        <v>10.843117986491933</v>
      </c>
      <c r="O63" s="39">
        <f t="shared" si="51"/>
        <v>-76.875472575292378</v>
      </c>
      <c r="P63" s="39">
        <f t="shared" si="47"/>
        <v>4.2797854493823024</v>
      </c>
      <c r="Q63" s="39">
        <f t="shared" si="48"/>
        <v>-1.6077724484042477</v>
      </c>
      <c r="R63" s="39">
        <f t="shared" si="48"/>
        <v>-7.5463058411040009</v>
      </c>
      <c r="S63" s="39">
        <f t="shared" si="49"/>
        <v>-15.28529694841221</v>
      </c>
      <c r="T63" s="39">
        <f t="shared" si="49"/>
        <v>-7.1719619370055767</v>
      </c>
      <c r="U63" s="39">
        <f t="shared" si="28"/>
        <v>15.025758054768474</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P62:P63 P47:P51" formula="1"/>
    <ignoredError sqref="C23:U23"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topLeftCell="A6" zoomScale="55" zoomScaleNormal="55" workbookViewId="0">
      <selection activeCell="B53" sqref="B53:B63"/>
    </sheetView>
  </sheetViews>
  <sheetFormatPr baseColWidth="10" defaultColWidth="10.85546875" defaultRowHeight="12.75" x14ac:dyDescent="0.2"/>
  <cols>
    <col min="1" max="1" width="10.85546875" style="1"/>
    <col min="2" max="2" width="16.7109375" style="1" customWidth="1"/>
    <col min="3" max="3" width="12.28515625" style="1" bestFit="1" customWidth="1"/>
    <col min="4" max="4" width="13" style="1" bestFit="1" customWidth="1"/>
    <col min="5" max="5" width="12.42578125" style="1" bestFit="1" customWidth="1"/>
    <col min="6" max="6" width="13" style="1" bestFit="1" customWidth="1"/>
    <col min="7" max="7" width="12.42578125" style="1" bestFit="1" customWidth="1"/>
    <col min="8" max="8" width="13.140625" style="1" bestFit="1" customWidth="1"/>
    <col min="9" max="9" width="13.42578125" style="1" bestFit="1" customWidth="1"/>
    <col min="10" max="10" width="14" style="1" bestFit="1" customWidth="1"/>
    <col min="11" max="11" width="12.28515625" style="1" bestFit="1" customWidth="1"/>
    <col min="12" max="20" width="12.28515625" style="1" customWidth="1"/>
    <col min="21" max="21" width="14.42578125" style="1" bestFit="1" customWidth="1"/>
    <col min="22" max="16384" width="10.85546875" style="1"/>
  </cols>
  <sheetData>
    <row r="1" spans="1:24" x14ac:dyDescent="0.2">
      <c r="A1" s="5" t="s">
        <v>75</v>
      </c>
    </row>
    <row r="2" spans="1:24" x14ac:dyDescent="0.2">
      <c r="C2" s="201" t="s">
        <v>67</v>
      </c>
      <c r="D2" s="201"/>
      <c r="E2" s="201"/>
      <c r="F2" s="201"/>
      <c r="G2" s="201"/>
      <c r="H2" s="201"/>
      <c r="I2" s="201"/>
      <c r="J2" s="201"/>
      <c r="K2" s="201"/>
      <c r="L2" s="201"/>
      <c r="M2" s="201"/>
      <c r="N2" s="201"/>
      <c r="O2" s="201"/>
      <c r="P2" s="201"/>
      <c r="Q2" s="201"/>
      <c r="R2" s="201"/>
      <c r="S2" s="201"/>
      <c r="T2" s="201"/>
      <c r="U2" s="201"/>
      <c r="V2" s="110"/>
      <c r="W2" s="110"/>
      <c r="X2" s="110"/>
    </row>
    <row r="3" spans="1:24" x14ac:dyDescent="0.2">
      <c r="A3" s="74"/>
      <c r="B3" s="74"/>
      <c r="C3" s="74"/>
      <c r="D3" s="74"/>
      <c r="E3" s="74"/>
      <c r="F3" s="74"/>
      <c r="G3" s="30"/>
      <c r="H3" s="30"/>
      <c r="I3" s="30"/>
      <c r="J3" s="30"/>
      <c r="K3" s="30"/>
      <c r="L3" s="30"/>
      <c r="M3" s="30"/>
      <c r="N3" s="30"/>
      <c r="O3" s="30"/>
      <c r="P3" s="30"/>
      <c r="Q3" s="30"/>
      <c r="R3" s="30"/>
      <c r="S3" s="30"/>
      <c r="T3" s="30"/>
      <c r="U3" s="30"/>
    </row>
    <row r="4" spans="1:24" x14ac:dyDescent="0.2">
      <c r="B4" s="110"/>
      <c r="C4" s="201" t="s">
        <v>745</v>
      </c>
      <c r="D4" s="201"/>
      <c r="E4" s="201"/>
      <c r="F4" s="201"/>
      <c r="G4" s="201"/>
      <c r="H4" s="201"/>
      <c r="I4" s="201"/>
      <c r="J4" s="201"/>
      <c r="K4" s="201"/>
      <c r="L4" s="201"/>
      <c r="M4" s="201"/>
      <c r="N4" s="201"/>
      <c r="O4" s="201"/>
      <c r="P4" s="201"/>
      <c r="Q4" s="201"/>
      <c r="R4" s="201"/>
      <c r="S4" s="201"/>
      <c r="T4" s="201"/>
      <c r="U4" s="201"/>
    </row>
    <row r="5" spans="1:24" ht="13.5" thickBot="1" x14ac:dyDescent="0.25">
      <c r="B5" s="63"/>
      <c r="C5" s="209" t="s">
        <v>142</v>
      </c>
      <c r="D5" s="209"/>
      <c r="E5" s="209"/>
      <c r="F5" s="209"/>
      <c r="G5" s="209"/>
      <c r="H5" s="209"/>
      <c r="I5" s="209"/>
      <c r="J5" s="209"/>
      <c r="K5" s="209"/>
      <c r="L5" s="209"/>
      <c r="M5" s="209"/>
      <c r="N5" s="209"/>
      <c r="O5" s="209"/>
      <c r="P5" s="209"/>
      <c r="Q5" s="209"/>
      <c r="R5" s="209"/>
      <c r="S5" s="209"/>
      <c r="T5" s="209"/>
      <c r="U5" s="209"/>
    </row>
    <row r="6" spans="1:24"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4" x14ac:dyDescent="0.2">
      <c r="A7" s="77"/>
      <c r="C7" s="204" t="s">
        <v>27</v>
      </c>
      <c r="D7" s="204"/>
      <c r="E7" s="204"/>
      <c r="F7" s="204"/>
      <c r="G7" s="204"/>
      <c r="H7" s="204"/>
      <c r="I7" s="204"/>
      <c r="J7" s="204"/>
      <c r="K7" s="204"/>
      <c r="L7" s="204"/>
      <c r="M7" s="204"/>
      <c r="N7" s="204"/>
      <c r="O7" s="204"/>
      <c r="P7" s="204"/>
      <c r="Q7" s="204"/>
      <c r="R7" s="204"/>
      <c r="S7" s="204"/>
      <c r="T7" s="204"/>
      <c r="U7" s="204"/>
    </row>
    <row r="8" spans="1:24" ht="13.5" thickBot="1" x14ac:dyDescent="0.25">
      <c r="A8" s="77"/>
      <c r="C8" s="205"/>
      <c r="D8" s="205"/>
      <c r="E8" s="205"/>
      <c r="F8" s="205"/>
      <c r="G8" s="205"/>
      <c r="H8" s="205"/>
      <c r="I8" s="205"/>
      <c r="J8" s="205"/>
      <c r="K8" s="205"/>
      <c r="L8" s="205"/>
      <c r="M8" s="205"/>
      <c r="N8" s="205"/>
      <c r="O8" s="205"/>
      <c r="P8" s="205"/>
      <c r="Q8" s="205"/>
      <c r="R8" s="205"/>
      <c r="S8" s="205"/>
      <c r="T8" s="205"/>
      <c r="U8" s="205"/>
    </row>
    <row r="9" spans="1:24" ht="14.25" thickTop="1" x14ac:dyDescent="0.2">
      <c r="B9" s="1" t="s">
        <v>34</v>
      </c>
      <c r="C9" s="9">
        <v>30.365367500000001</v>
      </c>
      <c r="D9" s="9">
        <v>105.39330649999999</v>
      </c>
      <c r="E9" s="9">
        <v>130.16897950000001</v>
      </c>
      <c r="F9" s="9">
        <v>161.5168855</v>
      </c>
      <c r="G9" s="9">
        <v>244.155294</v>
      </c>
      <c r="H9" s="9">
        <v>323.37069000000002</v>
      </c>
      <c r="I9" s="9">
        <v>438.08988349999998</v>
      </c>
      <c r="J9" s="9">
        <v>540.60958649999998</v>
      </c>
      <c r="K9" s="9">
        <v>689.02930500000002</v>
      </c>
      <c r="L9" s="14">
        <v>1426.7547569999999</v>
      </c>
      <c r="M9" s="14">
        <v>1721.118424</v>
      </c>
      <c r="N9" s="14">
        <v>1978.557421</v>
      </c>
      <c r="O9" s="14">
        <v>2139.8269009999995</v>
      </c>
      <c r="P9" s="14">
        <v>2220.4612059999999</v>
      </c>
      <c r="Q9" s="14">
        <v>2484.938169</v>
      </c>
      <c r="R9" s="9">
        <v>2691.1013459999999</v>
      </c>
      <c r="S9" s="9">
        <v>2938.5848759999999</v>
      </c>
      <c r="T9" s="9">
        <v>3078.8403109999999</v>
      </c>
      <c r="U9" s="9">
        <f>(SUM(C9:N9)+P9+Q9+R9+S9+T9)</f>
        <v>21203.055808000001</v>
      </c>
      <c r="W9" s="29">
        <v>39.624997999999998</v>
      </c>
    </row>
    <row r="10" spans="1:24" x14ac:dyDescent="0.2">
      <c r="B10" s="1" t="s">
        <v>29</v>
      </c>
      <c r="C10" s="9">
        <v>15.0826245</v>
      </c>
      <c r="D10" s="9">
        <v>86.958196999999998</v>
      </c>
      <c r="E10" s="9">
        <v>117.06395000000001</v>
      </c>
      <c r="F10" s="9">
        <v>127.8568045</v>
      </c>
      <c r="G10" s="9">
        <v>197.04984049999999</v>
      </c>
      <c r="H10" s="9">
        <v>237.690639</v>
      </c>
      <c r="I10" s="9">
        <v>270.73390499999999</v>
      </c>
      <c r="J10" s="9">
        <v>288.69865800000002</v>
      </c>
      <c r="K10" s="9">
        <v>323.753197</v>
      </c>
      <c r="L10" s="14">
        <v>655.56886799999995</v>
      </c>
      <c r="M10" s="14">
        <v>827.33461499999999</v>
      </c>
      <c r="N10" s="14">
        <v>980.95786199999998</v>
      </c>
      <c r="O10" s="14">
        <v>1026.363681</v>
      </c>
      <c r="P10" s="14">
        <v>1084.8097769999999</v>
      </c>
      <c r="Q10" s="14">
        <v>1064.294347</v>
      </c>
      <c r="R10" s="9">
        <v>1145.747554</v>
      </c>
      <c r="S10" s="9">
        <v>1063.085503</v>
      </c>
      <c r="T10" s="9">
        <v>1036.378827</v>
      </c>
      <c r="U10" s="9">
        <f t="shared" ref="U10:U25" si="0">(SUM(C10:N10)+P10+Q10+R10+S10+T10)</f>
        <v>9523.0651685000012</v>
      </c>
    </row>
    <row r="11" spans="1:24" x14ac:dyDescent="0.2">
      <c r="B11" s="1" t="s">
        <v>36</v>
      </c>
      <c r="C11" s="9">
        <v>12.6644255</v>
      </c>
      <c r="D11" s="9">
        <v>20.260510499999999</v>
      </c>
      <c r="E11" s="9">
        <v>21.366607500000001</v>
      </c>
      <c r="F11" s="9">
        <v>28.7399825</v>
      </c>
      <c r="G11" s="9">
        <v>59.995735500000002</v>
      </c>
      <c r="H11" s="9">
        <v>83.197624000000005</v>
      </c>
      <c r="I11" s="9">
        <v>113.495833</v>
      </c>
      <c r="J11" s="9">
        <v>168.92058299999999</v>
      </c>
      <c r="K11" s="9">
        <v>205.72133099999999</v>
      </c>
      <c r="L11" s="14">
        <v>431.06375400000002</v>
      </c>
      <c r="M11" s="14">
        <v>476.98822899999999</v>
      </c>
      <c r="N11" s="14">
        <v>595.238831</v>
      </c>
      <c r="O11" s="14">
        <v>609.67588000000001</v>
      </c>
      <c r="P11" s="14">
        <v>644.91914899999995</v>
      </c>
      <c r="Q11" s="14">
        <v>672.42003999999997</v>
      </c>
      <c r="R11" s="9">
        <v>716.86807399999998</v>
      </c>
      <c r="S11" s="9">
        <v>734.34370200000001</v>
      </c>
      <c r="T11" s="9">
        <v>780.83390399999996</v>
      </c>
      <c r="U11" s="9">
        <f t="shared" si="0"/>
        <v>5767.0383155</v>
      </c>
    </row>
    <row r="12" spans="1:24" x14ac:dyDescent="0.2">
      <c r="B12" s="1" t="s">
        <v>41</v>
      </c>
      <c r="C12" s="9">
        <v>15.394888</v>
      </c>
      <c r="D12" s="9">
        <v>11.629780999999999</v>
      </c>
      <c r="E12" s="9">
        <v>17.8779805</v>
      </c>
      <c r="F12" s="9">
        <v>31.4215485</v>
      </c>
      <c r="G12" s="9">
        <v>48.716420999999997</v>
      </c>
      <c r="H12" s="9">
        <v>51.560480499999997</v>
      </c>
      <c r="I12" s="9">
        <v>80.353317500000003</v>
      </c>
      <c r="J12" s="9">
        <v>88.085598500000003</v>
      </c>
      <c r="K12" s="9">
        <v>118.58610299999999</v>
      </c>
      <c r="L12" s="14">
        <v>290.47693099999998</v>
      </c>
      <c r="M12" s="14">
        <v>318.06142899999998</v>
      </c>
      <c r="N12" s="14">
        <v>397.77936099999999</v>
      </c>
      <c r="O12" s="14">
        <v>563.60785099999998</v>
      </c>
      <c r="P12" s="14">
        <v>574.24182299999995</v>
      </c>
      <c r="Q12" s="14">
        <v>686.38903900000003</v>
      </c>
      <c r="R12" s="9">
        <v>663.49884599999996</v>
      </c>
      <c r="S12" s="9">
        <v>746.15867000000003</v>
      </c>
      <c r="T12" s="9">
        <v>926.74666500000001</v>
      </c>
      <c r="U12" s="9">
        <f t="shared" si="0"/>
        <v>5066.9788824999996</v>
      </c>
    </row>
    <row r="13" spans="1:24" x14ac:dyDescent="0.2">
      <c r="B13" s="1" t="s">
        <v>26</v>
      </c>
      <c r="C13" s="9">
        <v>0.96904900000000005</v>
      </c>
      <c r="D13" s="9">
        <v>8.3712959999999992</v>
      </c>
      <c r="E13" s="9">
        <v>12.733465499999999</v>
      </c>
      <c r="F13" s="9">
        <v>14.375087499999999</v>
      </c>
      <c r="G13" s="9">
        <v>28.023606999999998</v>
      </c>
      <c r="H13" s="9">
        <v>41.311561500000003</v>
      </c>
      <c r="I13" s="9">
        <v>47.227142999999998</v>
      </c>
      <c r="J13" s="9">
        <v>69.501390000000001</v>
      </c>
      <c r="K13" s="9">
        <v>106.9606355</v>
      </c>
      <c r="L13" s="14">
        <v>216.83948100000001</v>
      </c>
      <c r="M13" s="14">
        <v>235.872094</v>
      </c>
      <c r="N13" s="14">
        <v>242.93346500000001</v>
      </c>
      <c r="O13" s="14">
        <v>252.19474</v>
      </c>
      <c r="P13" s="14">
        <v>273.82205699999997</v>
      </c>
      <c r="Q13" s="14">
        <v>343.55015400000002</v>
      </c>
      <c r="R13" s="9">
        <v>361.33415100000002</v>
      </c>
      <c r="S13" s="9">
        <v>376.770871</v>
      </c>
      <c r="T13" s="9">
        <v>380.16856000000001</v>
      </c>
      <c r="U13" s="9">
        <f t="shared" si="0"/>
        <v>2760.7640680000004</v>
      </c>
    </row>
    <row r="14" spans="1:24" x14ac:dyDescent="0.2">
      <c r="B14" s="1" t="s">
        <v>44</v>
      </c>
      <c r="C14" s="9">
        <v>0.14861650000000001</v>
      </c>
      <c r="D14" s="9">
        <v>0.74065150000000002</v>
      </c>
      <c r="E14" s="9">
        <v>1.0509035</v>
      </c>
      <c r="F14" s="9">
        <v>1.3167935</v>
      </c>
      <c r="G14" s="9">
        <v>4.8022625000000003</v>
      </c>
      <c r="H14" s="9">
        <v>6.0867699999999996</v>
      </c>
      <c r="I14" s="9">
        <v>10.8172725</v>
      </c>
      <c r="J14" s="9">
        <v>11.846667999999999</v>
      </c>
      <c r="K14" s="9">
        <v>17.997085999999999</v>
      </c>
      <c r="L14" s="14">
        <v>38.910510000000002</v>
      </c>
      <c r="M14" s="14">
        <v>49.334471000000001</v>
      </c>
      <c r="N14" s="14">
        <v>66.097509000000002</v>
      </c>
      <c r="O14" s="14">
        <v>50.874548000000004</v>
      </c>
      <c r="P14" s="14">
        <v>51.394018000000003</v>
      </c>
      <c r="Q14" s="14">
        <v>53.326303000000003</v>
      </c>
      <c r="R14" s="9">
        <v>58.014952000000001</v>
      </c>
      <c r="S14" s="9">
        <v>86.866648999999995</v>
      </c>
      <c r="T14" s="9">
        <v>77.035751000000005</v>
      </c>
      <c r="U14" s="9">
        <f t="shared" si="0"/>
        <v>535.78718700000002</v>
      </c>
    </row>
    <row r="15" spans="1:24" x14ac:dyDescent="0.2">
      <c r="A15" s="1" t="s">
        <v>141</v>
      </c>
      <c r="B15" s="1" t="s">
        <v>792</v>
      </c>
      <c r="C15" s="9">
        <v>14.874324</v>
      </c>
      <c r="D15" s="9">
        <v>20.485969999999998</v>
      </c>
      <c r="E15" s="9">
        <v>21.855353999999998</v>
      </c>
      <c r="F15" s="9">
        <v>24.186978</v>
      </c>
      <c r="G15" s="9">
        <v>78.108602000000005</v>
      </c>
      <c r="H15" s="9">
        <v>130.50781000000001</v>
      </c>
      <c r="I15" s="9">
        <v>171.412823</v>
      </c>
      <c r="J15" s="9">
        <v>243.904616</v>
      </c>
      <c r="K15" s="9">
        <v>347.48336799999998</v>
      </c>
      <c r="L15" s="14">
        <v>337.07079199999998</v>
      </c>
      <c r="M15" s="14">
        <v>439.42941200000001</v>
      </c>
      <c r="N15" s="14">
        <v>625.69176000000004</v>
      </c>
      <c r="O15" s="14">
        <v>0</v>
      </c>
      <c r="P15" s="14">
        <v>762.13628300000005</v>
      </c>
      <c r="Q15" s="14">
        <v>665.47207900000001</v>
      </c>
      <c r="R15" s="9">
        <v>709.63966000000005</v>
      </c>
      <c r="S15" s="9">
        <v>847.22029199999997</v>
      </c>
      <c r="T15" s="9">
        <v>697.46307400000001</v>
      </c>
      <c r="U15" s="9">
        <f t="shared" si="0"/>
        <v>6136.9431970000005</v>
      </c>
    </row>
    <row r="16" spans="1:24" x14ac:dyDescent="0.2">
      <c r="B16" s="1" t="s">
        <v>793</v>
      </c>
      <c r="C16" s="9">
        <v>0</v>
      </c>
      <c r="D16" s="9">
        <v>0.50445700000000004</v>
      </c>
      <c r="E16" s="9">
        <v>0.65060600000000002</v>
      </c>
      <c r="F16" s="9">
        <v>1.400136</v>
      </c>
      <c r="G16" s="9">
        <v>0.78964900000000005</v>
      </c>
      <c r="H16" s="9">
        <v>1.4830129999999999</v>
      </c>
      <c r="I16" s="9">
        <v>1.771701</v>
      </c>
      <c r="J16" s="9">
        <v>2.2130260000000002</v>
      </c>
      <c r="K16" s="9">
        <v>3.2778520000000002</v>
      </c>
      <c r="L16" s="14">
        <v>6.7224890000000004</v>
      </c>
      <c r="M16" s="14">
        <v>37.118505999999996</v>
      </c>
      <c r="N16" s="14">
        <v>12.958309</v>
      </c>
      <c r="O16" s="14">
        <v>0</v>
      </c>
      <c r="P16" s="14">
        <v>23.339966</v>
      </c>
      <c r="Q16" s="14">
        <v>21.677509000000001</v>
      </c>
      <c r="R16" s="9">
        <v>8.7571370000000002</v>
      </c>
      <c r="S16" s="9">
        <v>23.897973</v>
      </c>
      <c r="T16" s="9">
        <v>13.529769</v>
      </c>
      <c r="U16" s="9">
        <f t="shared" si="0"/>
        <v>160.09209799999999</v>
      </c>
    </row>
    <row r="17" spans="1:21" x14ac:dyDescent="0.2">
      <c r="B17" s="1" t="s">
        <v>794</v>
      </c>
      <c r="C17" s="9">
        <v>5.8512000000000002E-2</v>
      </c>
      <c r="D17" s="9">
        <v>8.3278000000000005E-2</v>
      </c>
      <c r="E17" s="9">
        <v>0.18540200000000001</v>
      </c>
      <c r="F17" s="9">
        <v>0.47206399999999998</v>
      </c>
      <c r="G17" s="9">
        <v>1.153295</v>
      </c>
      <c r="H17" s="9">
        <v>1.2887919999999999</v>
      </c>
      <c r="I17" s="9">
        <v>1.449335</v>
      </c>
      <c r="J17" s="9">
        <v>2.0062389999999999</v>
      </c>
      <c r="K17" s="9">
        <v>2.8771260000000001</v>
      </c>
      <c r="L17" s="14">
        <v>2.3084120000000001</v>
      </c>
      <c r="M17" s="14">
        <v>3.21299</v>
      </c>
      <c r="N17" s="14">
        <v>3.3892139999999999</v>
      </c>
      <c r="O17" s="14">
        <v>0</v>
      </c>
      <c r="P17" s="14">
        <v>4.5907859999999996</v>
      </c>
      <c r="Q17" s="14">
        <v>5.4742790000000001</v>
      </c>
      <c r="R17" s="9">
        <v>3.9557570000000002</v>
      </c>
      <c r="S17" s="9">
        <v>6.5028949999999996</v>
      </c>
      <c r="T17" s="9">
        <v>4.7014810000000002</v>
      </c>
      <c r="U17" s="9">
        <f t="shared" si="0"/>
        <v>43.709857000000007</v>
      </c>
    </row>
    <row r="18" spans="1:21" x14ac:dyDescent="0.2">
      <c r="B18" s="1" t="s">
        <v>795</v>
      </c>
      <c r="C18" s="9">
        <v>0.131553</v>
      </c>
      <c r="D18" s="9">
        <v>3.6221000000000003E-2</v>
      </c>
      <c r="E18" s="9">
        <v>0.19511300000000001</v>
      </c>
      <c r="F18" s="9">
        <v>0.24044099999999999</v>
      </c>
      <c r="G18" s="9">
        <v>0.54871099999999995</v>
      </c>
      <c r="H18" s="9">
        <v>1.037199</v>
      </c>
      <c r="I18" s="9">
        <v>2.013309</v>
      </c>
      <c r="J18" s="9">
        <v>4.790292</v>
      </c>
      <c r="K18" s="9">
        <v>4.3728740000000004</v>
      </c>
      <c r="L18" s="14">
        <v>4.5585740000000001</v>
      </c>
      <c r="M18" s="14">
        <v>4.9991950000000003</v>
      </c>
      <c r="N18" s="14">
        <v>5.0773859999999997</v>
      </c>
      <c r="O18" s="14">
        <v>0</v>
      </c>
      <c r="P18" s="14">
        <v>5.6259209999999999</v>
      </c>
      <c r="Q18" s="14">
        <v>7.5715019999999997</v>
      </c>
      <c r="R18" s="9">
        <v>7.550789</v>
      </c>
      <c r="S18" s="9">
        <v>8.7448739999999994</v>
      </c>
      <c r="T18" s="9">
        <v>10.375289</v>
      </c>
      <c r="U18" s="9">
        <f t="shared" si="0"/>
        <v>67.869242999999997</v>
      </c>
    </row>
    <row r="19" spans="1:21" x14ac:dyDescent="0.2">
      <c r="B19" s="1" t="s">
        <v>796</v>
      </c>
      <c r="C19" s="9">
        <v>6.6643999999999995E-2</v>
      </c>
      <c r="D19" s="9">
        <v>0.124733</v>
      </c>
      <c r="E19" s="9">
        <v>0.23732300000000001</v>
      </c>
      <c r="F19" s="9">
        <v>0.21273500000000001</v>
      </c>
      <c r="G19" s="9">
        <v>0.36681999999999998</v>
      </c>
      <c r="H19" s="9">
        <v>0.72243599999999997</v>
      </c>
      <c r="I19" s="9">
        <v>0.99966200000000005</v>
      </c>
      <c r="J19" s="9">
        <v>1.508508</v>
      </c>
      <c r="K19" s="9">
        <v>1.6037509999999999</v>
      </c>
      <c r="L19" s="14">
        <v>2.6152769999999999</v>
      </c>
      <c r="M19" s="14">
        <v>3.0671149999999998</v>
      </c>
      <c r="N19" s="14">
        <v>3.0353309999999998</v>
      </c>
      <c r="O19" s="14">
        <v>0</v>
      </c>
      <c r="P19" s="14">
        <v>3.1334040000000001</v>
      </c>
      <c r="Q19" s="14">
        <v>2.3680279999999998</v>
      </c>
      <c r="R19" s="9">
        <v>4.8801069999999998</v>
      </c>
      <c r="S19" s="9">
        <v>4.2501199999999999</v>
      </c>
      <c r="T19" s="9">
        <v>4.296481</v>
      </c>
      <c r="U19" s="9">
        <f t="shared" si="0"/>
        <v>33.488474999999994</v>
      </c>
    </row>
    <row r="20" spans="1:21" x14ac:dyDescent="0.2">
      <c r="B20" s="1" t="s">
        <v>797</v>
      </c>
      <c r="C20" s="9">
        <v>8.5622000000000004E-2</v>
      </c>
      <c r="D20" s="9">
        <v>8.3211999999999994E-2</v>
      </c>
      <c r="E20" s="9">
        <v>0.216221</v>
      </c>
      <c r="F20" s="9">
        <v>0.32779999999999998</v>
      </c>
      <c r="G20" s="9">
        <v>0.87643499999999996</v>
      </c>
      <c r="H20" s="9">
        <v>0.65424300000000002</v>
      </c>
      <c r="I20" s="9">
        <v>1.19367</v>
      </c>
      <c r="J20" s="9">
        <v>2.0661700000000001</v>
      </c>
      <c r="K20" s="9">
        <v>2.1450269999999998</v>
      </c>
      <c r="L20" s="14">
        <v>2.0307439999999999</v>
      </c>
      <c r="M20" s="14">
        <v>2.1559379999999999</v>
      </c>
      <c r="N20" s="14">
        <v>2.947079</v>
      </c>
      <c r="O20" s="14">
        <v>0</v>
      </c>
      <c r="P20" s="14">
        <v>3.585607</v>
      </c>
      <c r="Q20" s="14">
        <v>3.6018409999999998</v>
      </c>
      <c r="R20" s="9">
        <v>5.1251769999999999</v>
      </c>
      <c r="S20" s="9">
        <v>5.0884270000000003</v>
      </c>
      <c r="T20" s="9">
        <v>4.318956</v>
      </c>
      <c r="U20" s="9">
        <f t="shared" si="0"/>
        <v>36.502169000000002</v>
      </c>
    </row>
    <row r="21" spans="1:21" x14ac:dyDescent="0.2">
      <c r="B21" s="1" t="s">
        <v>798</v>
      </c>
      <c r="C21" s="9">
        <v>5.731E-2</v>
      </c>
      <c r="D21" s="9">
        <v>0.34413500000000002</v>
      </c>
      <c r="E21" s="9">
        <v>0.472414</v>
      </c>
      <c r="F21" s="9">
        <v>0.50544900000000004</v>
      </c>
      <c r="G21" s="9">
        <v>1.2127140000000001</v>
      </c>
      <c r="H21" s="9">
        <v>1.0948929999999999</v>
      </c>
      <c r="I21" s="9">
        <v>2.5153620000000001</v>
      </c>
      <c r="J21" s="9">
        <v>5.1367820000000002</v>
      </c>
      <c r="K21" s="9">
        <v>22.891915999999998</v>
      </c>
      <c r="L21" s="14">
        <v>7.3426669999999996</v>
      </c>
      <c r="M21" s="14">
        <v>9.1491749999999996</v>
      </c>
      <c r="N21" s="14">
        <v>15.104206</v>
      </c>
      <c r="O21" s="14">
        <v>0</v>
      </c>
      <c r="P21" s="14">
        <v>8.3347540000000002</v>
      </c>
      <c r="Q21" s="14">
        <v>11.995803</v>
      </c>
      <c r="R21" s="9">
        <v>9.8152889999999999</v>
      </c>
      <c r="S21" s="9">
        <v>9.107507</v>
      </c>
      <c r="T21" s="9">
        <v>9.1992720000000006</v>
      </c>
      <c r="U21" s="9">
        <f t="shared" si="0"/>
        <v>114.27964800000001</v>
      </c>
    </row>
    <row r="22" spans="1:21" x14ac:dyDescent="0.2">
      <c r="B22" s="1" t="s">
        <v>799</v>
      </c>
      <c r="C22" s="9">
        <v>0.39964100000000002</v>
      </c>
      <c r="D22" s="9">
        <v>1.1760359999999999</v>
      </c>
      <c r="E22" s="9">
        <v>1.9570790000000002</v>
      </c>
      <c r="F22" s="9">
        <v>3.1586249999999998</v>
      </c>
      <c r="G22" s="9">
        <v>4.9476239999999994</v>
      </c>
      <c r="H22" s="9">
        <v>6.2805759999999999</v>
      </c>
      <c r="I22" s="9">
        <v>9.9430389999999989</v>
      </c>
      <c r="J22" s="9">
        <v>17.721017</v>
      </c>
      <c r="K22" s="9">
        <v>37.168545999999992</v>
      </c>
      <c r="L22" s="14">
        <v>25.578162999999996</v>
      </c>
      <c r="M22" s="14">
        <v>59.702918999999994</v>
      </c>
      <c r="N22" s="14">
        <v>42.511524999999999</v>
      </c>
      <c r="O22" s="14">
        <v>0</v>
      </c>
      <c r="P22" s="14">
        <v>48.610438000000002</v>
      </c>
      <c r="Q22" s="14">
        <v>52.688962000000004</v>
      </c>
      <c r="R22" s="9">
        <v>40.084255999999996</v>
      </c>
      <c r="S22" s="9">
        <v>57.591796000000002</v>
      </c>
      <c r="T22" s="9">
        <v>46.421247999999999</v>
      </c>
      <c r="U22" s="9">
        <f t="shared" si="0"/>
        <v>455.94148999999993</v>
      </c>
    </row>
    <row r="23" spans="1:21" x14ac:dyDescent="0.2">
      <c r="B23" s="35" t="s">
        <v>79</v>
      </c>
      <c r="C23" s="9">
        <f t="shared" ref="C23:K23" si="1">SUM(C9:C14)</f>
        <v>74.624971000000002</v>
      </c>
      <c r="D23" s="9">
        <f t="shared" si="1"/>
        <v>233.35374250000001</v>
      </c>
      <c r="E23" s="9">
        <f t="shared" si="1"/>
        <v>300.2618865</v>
      </c>
      <c r="F23" s="9">
        <f t="shared" si="1"/>
        <v>365.227102</v>
      </c>
      <c r="G23" s="9">
        <f t="shared" si="1"/>
        <v>582.74316049999993</v>
      </c>
      <c r="H23" s="9">
        <f t="shared" si="1"/>
        <v>743.2177650000001</v>
      </c>
      <c r="I23" s="9">
        <f t="shared" si="1"/>
        <v>960.71735449999994</v>
      </c>
      <c r="J23" s="9">
        <f t="shared" si="1"/>
        <v>1167.6624839999997</v>
      </c>
      <c r="K23" s="9">
        <f t="shared" si="1"/>
        <v>1462.0476575000002</v>
      </c>
      <c r="L23" s="9">
        <f t="shared" ref="L23:Q23" si="2">SUM(L9:L14)</f>
        <v>3059.6143010000001</v>
      </c>
      <c r="M23" s="9">
        <f t="shared" si="2"/>
        <v>3628.7092619999999</v>
      </c>
      <c r="N23" s="9">
        <f t="shared" si="2"/>
        <v>4261.5644489999995</v>
      </c>
      <c r="O23" s="9">
        <f t="shared" si="2"/>
        <v>4642.5436009999985</v>
      </c>
      <c r="P23" s="9">
        <f t="shared" si="2"/>
        <v>4849.6480300000003</v>
      </c>
      <c r="Q23" s="9">
        <f t="shared" si="2"/>
        <v>5304.9180519999991</v>
      </c>
      <c r="R23" s="9">
        <f t="shared" ref="R23:T23" si="3">SUM(R9:R14)</f>
        <v>5636.5649229999999</v>
      </c>
      <c r="S23" s="9">
        <f t="shared" si="3"/>
        <v>5945.8102709999994</v>
      </c>
      <c r="T23" s="9">
        <f t="shared" si="3"/>
        <v>6280.0040180000005</v>
      </c>
      <c r="U23" s="9">
        <f t="shared" si="0"/>
        <v>44856.689429500002</v>
      </c>
    </row>
    <row r="24" spans="1:21" x14ac:dyDescent="0.2">
      <c r="B24" s="35" t="s">
        <v>80</v>
      </c>
      <c r="C24" s="9">
        <f>C25-C23</f>
        <v>35.419234000000003</v>
      </c>
      <c r="D24" s="9">
        <f t="shared" ref="D24:K24" si="4">D25-D23</f>
        <v>94.347727499999962</v>
      </c>
      <c r="E24" s="9">
        <f t="shared" si="4"/>
        <v>119.21806750000002</v>
      </c>
      <c r="F24" s="9">
        <f t="shared" si="4"/>
        <v>165.75839400000001</v>
      </c>
      <c r="G24" s="9">
        <f t="shared" si="4"/>
        <v>383.94878600000004</v>
      </c>
      <c r="H24" s="9">
        <f t="shared" si="4"/>
        <v>581.79603199999997</v>
      </c>
      <c r="I24" s="9">
        <f t="shared" si="4"/>
        <v>784.78519949999998</v>
      </c>
      <c r="J24" s="9">
        <f t="shared" si="4"/>
        <v>1106.6315555000003</v>
      </c>
      <c r="K24" s="9">
        <f t="shared" si="4"/>
        <v>1396.2772800000012</v>
      </c>
      <c r="L24" s="9">
        <f t="shared" ref="L24:Q24" si="5">L25-L23</f>
        <v>2711.9448509999988</v>
      </c>
      <c r="M24" s="9">
        <f t="shared" si="5"/>
        <v>3334.6536799999981</v>
      </c>
      <c r="N24" s="9">
        <f t="shared" si="5"/>
        <v>4048.63688</v>
      </c>
      <c r="O24" s="9">
        <f t="shared" si="5"/>
        <v>4354.0592179999994</v>
      </c>
      <c r="P24" s="9">
        <f t="shared" si="5"/>
        <v>4668.8316769999983</v>
      </c>
      <c r="Q24" s="9">
        <f t="shared" si="5"/>
        <v>4921.7681800000009</v>
      </c>
      <c r="R24" s="9">
        <f t="shared" ref="R24:T24" si="6">R25-R23</f>
        <v>5405.8004740000015</v>
      </c>
      <c r="S24" s="9">
        <f t="shared" si="6"/>
        <v>5828.1629760000005</v>
      </c>
      <c r="T24" s="9">
        <f t="shared" si="6"/>
        <v>5610.0355739999986</v>
      </c>
      <c r="U24" s="9">
        <f t="shared" si="0"/>
        <v>41198.016567999999</v>
      </c>
    </row>
    <row r="25" spans="1:21" x14ac:dyDescent="0.2">
      <c r="B25" s="35" t="s">
        <v>81</v>
      </c>
      <c r="C25" s="9">
        <v>110.04420500000001</v>
      </c>
      <c r="D25" s="9">
        <v>327.70146999999997</v>
      </c>
      <c r="E25" s="9">
        <v>419.47995400000002</v>
      </c>
      <c r="F25" s="9">
        <v>530.98549600000001</v>
      </c>
      <c r="G25" s="9">
        <v>966.69194649999997</v>
      </c>
      <c r="H25" s="9">
        <v>1325.0137970000001</v>
      </c>
      <c r="I25" s="9">
        <v>1745.5025539999999</v>
      </c>
      <c r="J25" s="9">
        <v>2274.2940395000001</v>
      </c>
      <c r="K25" s="9">
        <v>2858.3249375000014</v>
      </c>
      <c r="L25" s="14">
        <v>5771.5591519999989</v>
      </c>
      <c r="M25" s="9">
        <v>6963.3629419999979</v>
      </c>
      <c r="N25" s="9">
        <v>8310.2013289999995</v>
      </c>
      <c r="O25" s="9">
        <v>8996.6028189999979</v>
      </c>
      <c r="P25" s="9">
        <v>9518.4797069999986</v>
      </c>
      <c r="Q25" s="9">
        <v>10226.686232</v>
      </c>
      <c r="R25" s="9">
        <v>11042.365397000001</v>
      </c>
      <c r="S25" s="9">
        <v>11773.973247</v>
      </c>
      <c r="T25" s="9">
        <v>11890.039591999999</v>
      </c>
      <c r="U25" s="9">
        <f t="shared" si="0"/>
        <v>86054.705997499987</v>
      </c>
    </row>
    <row r="26" spans="1:21" ht="12" customHeight="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34</v>
      </c>
      <c r="C28" s="37">
        <f>C9/C$25*100</f>
        <v>27.593790604421198</v>
      </c>
      <c r="D28" s="37">
        <f t="shared" ref="D28:U28" si="7">D9/D$25*100</f>
        <v>32.161377396323552</v>
      </c>
      <c r="E28" s="37">
        <f t="shared" si="7"/>
        <v>31.031036944378037</v>
      </c>
      <c r="F28" s="37">
        <f t="shared" si="7"/>
        <v>30.418323422529042</v>
      </c>
      <c r="G28" s="37">
        <f t="shared" si="7"/>
        <v>25.256783702811163</v>
      </c>
      <c r="H28" s="37">
        <f t="shared" si="7"/>
        <v>24.40508096837576</v>
      </c>
      <c r="I28" s="37">
        <f t="shared" si="7"/>
        <v>25.098209251889759</v>
      </c>
      <c r="J28" s="37">
        <f t="shared" si="7"/>
        <v>23.770435005794244</v>
      </c>
      <c r="K28" s="37">
        <f t="shared" si="7"/>
        <v>24.10605232317117</v>
      </c>
      <c r="L28" s="37">
        <f t="shared" ref="L28:Q32" si="8">L9/L$25*100</f>
        <v>24.720438956353615</v>
      </c>
      <c r="M28" s="37">
        <f t="shared" si="8"/>
        <v>24.716770306757343</v>
      </c>
      <c r="N28" s="37">
        <f t="shared" si="8"/>
        <v>23.80877842388071</v>
      </c>
      <c r="O28" s="37">
        <f t="shared" si="8"/>
        <v>23.784832386741382</v>
      </c>
      <c r="P28" s="37">
        <f t="shared" si="8"/>
        <v>23.32789767222015</v>
      </c>
      <c r="Q28" s="37">
        <f t="shared" si="8"/>
        <v>24.298566638570161</v>
      </c>
      <c r="R28" s="37">
        <f t="shared" ref="R28:T28" si="9">R9/R$25*100</f>
        <v>24.370696397450502</v>
      </c>
      <c r="S28" s="37">
        <f t="shared" si="9"/>
        <v>24.958311135527246</v>
      </c>
      <c r="T28" s="37">
        <f t="shared" si="9"/>
        <v>25.894281404004261</v>
      </c>
      <c r="U28" s="37">
        <f t="shared" si="7"/>
        <v>24.639042760329669</v>
      </c>
    </row>
    <row r="29" spans="1:21" x14ac:dyDescent="0.2">
      <c r="B29" s="1" t="s">
        <v>29</v>
      </c>
      <c r="C29" s="37">
        <f>C10/C$25*100</f>
        <v>13.705968887684724</v>
      </c>
      <c r="D29" s="37">
        <f t="shared" ref="D29:K32" si="10">D10/D$25*100</f>
        <v>26.535797047233267</v>
      </c>
      <c r="E29" s="37">
        <f t="shared" si="10"/>
        <v>27.906923533227999</v>
      </c>
      <c r="F29" s="37">
        <f t="shared" si="10"/>
        <v>24.079151966139577</v>
      </c>
      <c r="G29" s="37">
        <f t="shared" si="10"/>
        <v>20.383933187137604</v>
      </c>
      <c r="H29" s="37">
        <f t="shared" si="10"/>
        <v>17.938729358000792</v>
      </c>
      <c r="I29" s="37">
        <f t="shared" si="10"/>
        <v>15.510370029513002</v>
      </c>
      <c r="J29" s="37">
        <f t="shared" si="10"/>
        <v>12.693990002430381</v>
      </c>
      <c r="K29" s="37">
        <f t="shared" si="10"/>
        <v>11.326675730687453</v>
      </c>
      <c r="L29" s="37">
        <f t="shared" si="8"/>
        <v>11.358609532275658</v>
      </c>
      <c r="M29" s="37">
        <f t="shared" si="8"/>
        <v>11.881250796362702</v>
      </c>
      <c r="N29" s="37">
        <f t="shared" si="8"/>
        <v>11.804261090242957</v>
      </c>
      <c r="O29" s="37">
        <f t="shared" si="8"/>
        <v>11.408347146685351</v>
      </c>
      <c r="P29" s="37">
        <f t="shared" si="8"/>
        <v>11.396880703566751</v>
      </c>
      <c r="Q29" s="37">
        <f t="shared" si="8"/>
        <v>10.407030418805167</v>
      </c>
      <c r="R29" s="37">
        <f t="shared" ref="R29:T29" si="11">R10/R$25*100</f>
        <v>10.37592501975417</v>
      </c>
      <c r="S29" s="37">
        <f t="shared" si="11"/>
        <v>9.0291143074481965</v>
      </c>
      <c r="T29" s="37">
        <f t="shared" si="11"/>
        <v>8.7163614467466459</v>
      </c>
      <c r="U29" s="37">
        <f>U10/U$25*100</f>
        <v>11.06629214301965</v>
      </c>
    </row>
    <row r="30" spans="1:21" x14ac:dyDescent="0.2">
      <c r="B30" s="1" t="s">
        <v>36</v>
      </c>
      <c r="C30" s="37">
        <f>C11/C$25*100</f>
        <v>11.50848924757101</v>
      </c>
      <c r="D30" s="37">
        <f t="shared" si="10"/>
        <v>6.1826120279533683</v>
      </c>
      <c r="E30" s="37">
        <f t="shared" si="10"/>
        <v>5.0935944128572119</v>
      </c>
      <c r="F30" s="37">
        <f t="shared" si="10"/>
        <v>5.4125739246180835</v>
      </c>
      <c r="G30" s="37">
        <f t="shared" si="10"/>
        <v>6.206293092356904</v>
      </c>
      <c r="H30" s="37">
        <f t="shared" si="10"/>
        <v>6.2790005800973558</v>
      </c>
      <c r="I30" s="37">
        <f t="shared" si="10"/>
        <v>6.5021865903268115</v>
      </c>
      <c r="J30" s="37">
        <f t="shared" si="10"/>
        <v>7.4273853805261218</v>
      </c>
      <c r="K30" s="37">
        <f t="shared" si="10"/>
        <v>7.1972688724442788</v>
      </c>
      <c r="L30" s="37">
        <f t="shared" si="8"/>
        <v>7.468757447467639</v>
      </c>
      <c r="M30" s="37">
        <f t="shared" si="8"/>
        <v>6.8499693750416633</v>
      </c>
      <c r="N30" s="37">
        <f t="shared" si="8"/>
        <v>7.1627486198535637</v>
      </c>
      <c r="O30" s="37">
        <f t="shared" si="8"/>
        <v>6.7767344214909722</v>
      </c>
      <c r="P30" s="37">
        <f t="shared" si="8"/>
        <v>6.7754428107433897</v>
      </c>
      <c r="Q30" s="37">
        <f t="shared" si="8"/>
        <v>6.5751507843855794</v>
      </c>
      <c r="R30" s="37">
        <f t="shared" ref="R30:T30" si="12">R11/R$25*100</f>
        <v>6.4919792836665176</v>
      </c>
      <c r="S30" s="37">
        <f t="shared" si="12"/>
        <v>6.2370084133417771</v>
      </c>
      <c r="T30" s="37">
        <f t="shared" si="12"/>
        <v>6.5671261895996551</v>
      </c>
      <c r="U30" s="37">
        <f>U11/U$25*100</f>
        <v>6.7015955125888649</v>
      </c>
    </row>
    <row r="31" spans="1:21" x14ac:dyDescent="0.2">
      <c r="B31" s="1" t="s">
        <v>41</v>
      </c>
      <c r="C31" s="37">
        <f>C12/C$25*100</f>
        <v>13.989730763196482</v>
      </c>
      <c r="D31" s="37">
        <f t="shared" si="10"/>
        <v>3.5488949744412199</v>
      </c>
      <c r="E31" s="37">
        <f t="shared" si="10"/>
        <v>4.261939177193673</v>
      </c>
      <c r="F31" s="37">
        <f t="shared" si="10"/>
        <v>5.9175907320828207</v>
      </c>
      <c r="G31" s="37">
        <f t="shared" si="10"/>
        <v>5.0394979679289174</v>
      </c>
      <c r="H31" s="37">
        <f t="shared" si="10"/>
        <v>3.8913164992500069</v>
      </c>
      <c r="I31" s="37">
        <f t="shared" si="10"/>
        <v>4.6034488643893443</v>
      </c>
      <c r="J31" s="37">
        <f t="shared" si="10"/>
        <v>3.873096309014004</v>
      </c>
      <c r="K31" s="37">
        <f t="shared" si="10"/>
        <v>4.1487971309420075</v>
      </c>
      <c r="L31" s="37">
        <f t="shared" si="8"/>
        <v>5.0329022600304114</v>
      </c>
      <c r="M31" s="37">
        <f t="shared" si="8"/>
        <v>4.5676411189425554</v>
      </c>
      <c r="N31" s="37">
        <f t="shared" si="8"/>
        <v>4.7866392792660104</v>
      </c>
      <c r="O31" s="37">
        <f t="shared" si="8"/>
        <v>6.264674147998532</v>
      </c>
      <c r="P31" s="37">
        <f t="shared" si="8"/>
        <v>6.0329153465305598</v>
      </c>
      <c r="Q31" s="37">
        <f t="shared" si="8"/>
        <v>6.7117443855101548</v>
      </c>
      <c r="R31" s="37">
        <f t="shared" ref="R31:T31" si="13">R12/R$25*100</f>
        <v>6.0086659166364829</v>
      </c>
      <c r="S31" s="37">
        <f t="shared" si="13"/>
        <v>6.3373565944709513</v>
      </c>
      <c r="T31" s="37">
        <f t="shared" si="13"/>
        <v>7.794311009893903</v>
      </c>
      <c r="U31" s="37">
        <f>U12/U$25*100</f>
        <v>5.8880903998988767</v>
      </c>
    </row>
    <row r="32" spans="1:21" x14ac:dyDescent="0.2">
      <c r="B32" s="1" t="s">
        <v>26</v>
      </c>
      <c r="C32" s="37">
        <f>C13/C$25*100</f>
        <v>0.88059975534377288</v>
      </c>
      <c r="D32" s="37">
        <f t="shared" si="10"/>
        <v>2.5545494196287861</v>
      </c>
      <c r="E32" s="37">
        <f t="shared" si="10"/>
        <v>3.0355361152728642</v>
      </c>
      <c r="F32" s="37">
        <f t="shared" si="10"/>
        <v>2.7072467342874464</v>
      </c>
      <c r="G32" s="37">
        <f t="shared" si="10"/>
        <v>2.8989180163817574</v>
      </c>
      <c r="H32" s="37">
        <f t="shared" si="10"/>
        <v>3.1178212327701522</v>
      </c>
      <c r="I32" s="37">
        <f t="shared" si="10"/>
        <v>2.7056473158274166</v>
      </c>
      <c r="J32" s="37">
        <f t="shared" si="10"/>
        <v>3.0559544541250161</v>
      </c>
      <c r="K32" s="37">
        <f t="shared" si="10"/>
        <v>3.7420740412233116</v>
      </c>
      <c r="L32" s="37">
        <f t="shared" si="8"/>
        <v>3.757034716084636</v>
      </c>
      <c r="M32" s="37">
        <f t="shared" si="8"/>
        <v>3.3873301731455272</v>
      </c>
      <c r="N32" s="37">
        <f t="shared" si="8"/>
        <v>2.9233162396708527</v>
      </c>
      <c r="O32" s="37">
        <f t="shared" si="8"/>
        <v>2.8032218946843792</v>
      </c>
      <c r="P32" s="37">
        <f t="shared" si="8"/>
        <v>2.8767415115528179</v>
      </c>
      <c r="Q32" s="37">
        <f t="shared" si="8"/>
        <v>3.3593497072884482</v>
      </c>
      <c r="R32" s="37">
        <f t="shared" ref="R32:T32" si="14">R13/R$25*100</f>
        <v>3.2722531632413427</v>
      </c>
      <c r="S32" s="37">
        <f t="shared" si="14"/>
        <v>3.2000316553802337</v>
      </c>
      <c r="T32" s="37">
        <f t="shared" si="14"/>
        <v>3.1973700092284778</v>
      </c>
      <c r="U32" s="37">
        <f>U13/U$25*100</f>
        <v>3.2081500203837829</v>
      </c>
    </row>
    <row r="33" spans="1:21" x14ac:dyDescent="0.2">
      <c r="B33" s="1" t="s">
        <v>44</v>
      </c>
      <c r="C33" s="37">
        <f t="shared" ref="C33:U33" si="15">C14/C$25*100</f>
        <v>0.13505163674906825</v>
      </c>
      <c r="D33" s="37">
        <f t="shared" si="15"/>
        <v>0.22601409142290391</v>
      </c>
      <c r="E33" s="37">
        <f t="shared" si="15"/>
        <v>0.25052532069267841</v>
      </c>
      <c r="F33" s="37">
        <f t="shared" si="15"/>
        <v>0.24799048371746862</v>
      </c>
      <c r="G33" s="37">
        <f t="shared" si="15"/>
        <v>0.49677278448290046</v>
      </c>
      <c r="H33" s="37">
        <f t="shared" si="15"/>
        <v>0.45937408454019291</v>
      </c>
      <c r="I33" s="37">
        <f t="shared" si="15"/>
        <v>0.61972252490900681</v>
      </c>
      <c r="J33" s="37">
        <f t="shared" si="15"/>
        <v>0.52089429925272424</v>
      </c>
      <c r="K33" s="37">
        <f t="shared" si="15"/>
        <v>0.62963751125303924</v>
      </c>
      <c r="L33" s="37">
        <f t="shared" si="15"/>
        <v>0.6741767514678676</v>
      </c>
      <c r="M33" s="37">
        <f t="shared" si="15"/>
        <v>0.70848627898505445</v>
      </c>
      <c r="N33" s="37">
        <f t="shared" si="15"/>
        <v>0.79537795034327763</v>
      </c>
      <c r="O33" s="37">
        <f t="shared" si="15"/>
        <v>0.56548620655518589</v>
      </c>
      <c r="P33" s="37">
        <f t="shared" si="15"/>
        <v>0.53993935567467</v>
      </c>
      <c r="Q33" s="37">
        <f t="shared" si="15"/>
        <v>0.52144264320086753</v>
      </c>
      <c r="R33" s="37">
        <f t="shared" si="15"/>
        <v>0.52538518618267749</v>
      </c>
      <c r="S33" s="37">
        <f t="shared" si="15"/>
        <v>0.73778534380595406</v>
      </c>
      <c r="T33" s="37">
        <f t="shared" si="15"/>
        <v>0.64790155157962748</v>
      </c>
      <c r="U33" s="37">
        <f t="shared" si="15"/>
        <v>0.6226123031732459</v>
      </c>
    </row>
    <row r="34" spans="1:21" x14ac:dyDescent="0.2">
      <c r="B34" s="35" t="s">
        <v>792</v>
      </c>
      <c r="C34" s="37">
        <f t="shared" ref="C34:U34" si="16">C15/C$25*100</f>
        <v>13.516680864748851</v>
      </c>
      <c r="D34" s="37">
        <f t="shared" si="16"/>
        <v>6.2514122991270069</v>
      </c>
      <c r="E34" s="37">
        <f t="shared" si="16"/>
        <v>5.2101068934512176</v>
      </c>
      <c r="F34" s="37">
        <f t="shared" si="16"/>
        <v>4.5551108612578748</v>
      </c>
      <c r="G34" s="37">
        <f t="shared" si="16"/>
        <v>8.0799889026488341</v>
      </c>
      <c r="H34" s="37">
        <f t="shared" si="16"/>
        <v>9.8495434761121956</v>
      </c>
      <c r="I34" s="37">
        <f t="shared" si="16"/>
        <v>9.8202562125841499</v>
      </c>
      <c r="J34" s="37">
        <f t="shared" si="16"/>
        <v>10.724409938374638</v>
      </c>
      <c r="K34" s="37">
        <f t="shared" si="16"/>
        <v>12.156888233425343</v>
      </c>
      <c r="L34" s="37">
        <f t="shared" si="16"/>
        <v>5.8402033683254553</v>
      </c>
      <c r="M34" s="37">
        <f t="shared" si="16"/>
        <v>6.3105918169158119</v>
      </c>
      <c r="N34" s="37">
        <f t="shared" si="16"/>
        <v>7.5292009811667473</v>
      </c>
      <c r="O34" s="37">
        <f t="shared" ref="C34:U35" si="17">O15/O$25*100</f>
        <v>0</v>
      </c>
      <c r="P34" s="37">
        <f t="shared" si="16"/>
        <v>8.0069118857238966</v>
      </c>
      <c r="Q34" s="37">
        <f t="shared" si="16"/>
        <v>6.5072112696456106</v>
      </c>
      <c r="R34" s="37">
        <f t="shared" si="16"/>
        <v>6.4265185445936748</v>
      </c>
      <c r="S34" s="37">
        <f t="shared" si="16"/>
        <v>7.1957042387188297</v>
      </c>
      <c r="T34" s="37">
        <f t="shared" si="16"/>
        <v>5.8659440837293397</v>
      </c>
      <c r="U34" s="37">
        <f t="shared" si="16"/>
        <v>7.1314440341917935</v>
      </c>
    </row>
    <row r="35" spans="1:21" x14ac:dyDescent="0.2">
      <c r="B35" s="35" t="s">
        <v>793</v>
      </c>
      <c r="C35" s="37">
        <f t="shared" si="17"/>
        <v>0</v>
      </c>
      <c r="D35" s="37">
        <f t="shared" si="17"/>
        <v>0.15393797287512934</v>
      </c>
      <c r="E35" s="37">
        <f t="shared" si="17"/>
        <v>0.15509823384790397</v>
      </c>
      <c r="F35" s="37">
        <f t="shared" si="17"/>
        <v>0.26368629850484654</v>
      </c>
      <c r="G35" s="37">
        <f t="shared" si="17"/>
        <v>8.1685691378623693E-2</v>
      </c>
      <c r="H35" s="37">
        <f t="shared" si="17"/>
        <v>0.11192434398477435</v>
      </c>
      <c r="I35" s="37">
        <f t="shared" si="17"/>
        <v>0.10150091135300623</v>
      </c>
      <c r="J35" s="37">
        <f t="shared" si="17"/>
        <v>9.7306063400954532E-2</v>
      </c>
      <c r="K35" s="37">
        <f t="shared" si="17"/>
        <v>0.11467737474476687</v>
      </c>
      <c r="L35" s="37">
        <f t="shared" si="17"/>
        <v>0.1164761344890744</v>
      </c>
      <c r="M35" s="37">
        <f t="shared" si="17"/>
        <v>0.53305430593193981</v>
      </c>
      <c r="N35" s="37">
        <f t="shared" si="17"/>
        <v>0.15593255189593977</v>
      </c>
      <c r="O35" s="37">
        <f t="shared" si="17"/>
        <v>0</v>
      </c>
      <c r="P35" s="37">
        <f t="shared" si="17"/>
        <v>0.2452068683072941</v>
      </c>
      <c r="Q35" s="37">
        <f t="shared" si="17"/>
        <v>0.21197002145396415</v>
      </c>
      <c r="R35" s="37">
        <f t="shared" si="17"/>
        <v>7.9304901487675342E-2</v>
      </c>
      <c r="S35" s="37">
        <f t="shared" si="17"/>
        <v>0.20297288348340004</v>
      </c>
      <c r="T35" s="37">
        <f t="shared" si="17"/>
        <v>0.11379078173215894</v>
      </c>
      <c r="U35" s="37">
        <f t="shared" si="17"/>
        <v>0.18603526227217707</v>
      </c>
    </row>
    <row r="36" spans="1:21" x14ac:dyDescent="0.2">
      <c r="B36" s="35" t="s">
        <v>794</v>
      </c>
      <c r="C36" s="37">
        <f t="shared" ref="C36:U36" si="18">C17/C$25*100</f>
        <v>5.3171359636793231E-2</v>
      </c>
      <c r="D36" s="37">
        <f t="shared" si="18"/>
        <v>2.5412763635146347E-2</v>
      </c>
      <c r="E36" s="37">
        <f t="shared" si="18"/>
        <v>4.419805958117369E-2</v>
      </c>
      <c r="F36" s="37">
        <f t="shared" si="18"/>
        <v>8.8903369970768462E-2</v>
      </c>
      <c r="G36" s="37">
        <f t="shared" si="18"/>
        <v>0.1193032593449872</v>
      </c>
      <c r="H36" s="37">
        <f t="shared" si="18"/>
        <v>9.7266307937169338E-2</v>
      </c>
      <c r="I36" s="37">
        <f t="shared" si="18"/>
        <v>8.303253390713744E-2</v>
      </c>
      <c r="J36" s="37">
        <f t="shared" si="18"/>
        <v>8.8213703468222965E-2</v>
      </c>
      <c r="K36" s="37">
        <f t="shared" si="18"/>
        <v>0.10065776505159846</v>
      </c>
      <c r="L36" s="37">
        <f t="shared" si="18"/>
        <v>3.9996332692875093E-2</v>
      </c>
      <c r="M36" s="37">
        <f t="shared" si="18"/>
        <v>4.6141354784491155E-2</v>
      </c>
      <c r="N36" s="37">
        <f t="shared" si="18"/>
        <v>4.0783777261481073E-2</v>
      </c>
      <c r="O36" s="37">
        <f t="shared" si="18"/>
        <v>0</v>
      </c>
      <c r="P36" s="37">
        <f t="shared" si="18"/>
        <v>4.8230244128417726E-2</v>
      </c>
      <c r="Q36" s="37">
        <f t="shared" si="18"/>
        <v>5.3529353260791432E-2</v>
      </c>
      <c r="R36" s="37">
        <f t="shared" si="18"/>
        <v>3.5823456820897298E-2</v>
      </c>
      <c r="S36" s="37">
        <f t="shared" si="18"/>
        <v>5.5231100526382908E-2</v>
      </c>
      <c r="T36" s="37">
        <f t="shared" si="18"/>
        <v>3.954134015805387E-2</v>
      </c>
      <c r="U36" s="37">
        <f t="shared" si="18"/>
        <v>5.0793104796929799E-2</v>
      </c>
    </row>
    <row r="37" spans="1:21" x14ac:dyDescent="0.2">
      <c r="B37" s="35" t="s">
        <v>795</v>
      </c>
      <c r="C37" s="37">
        <f t="shared" ref="C37:U37" si="19">C18/C$25*100</f>
        <v>0.11954559533598338</v>
      </c>
      <c r="D37" s="37">
        <f t="shared" si="19"/>
        <v>1.1053047763258434E-2</v>
      </c>
      <c r="E37" s="37">
        <f t="shared" si="19"/>
        <v>4.6513068893871384E-2</v>
      </c>
      <c r="F37" s="37">
        <f t="shared" si="19"/>
        <v>4.5282027816443401E-2</v>
      </c>
      <c r="G37" s="37">
        <f t="shared" si="19"/>
        <v>5.6761722489430087E-2</v>
      </c>
      <c r="H37" s="37">
        <f t="shared" si="19"/>
        <v>7.8278354712105674E-2</v>
      </c>
      <c r="I37" s="37">
        <f t="shared" si="19"/>
        <v>0.11534265563727156</v>
      </c>
      <c r="J37" s="37">
        <f t="shared" si="19"/>
        <v>0.21062764606519999</v>
      </c>
      <c r="K37" s="37">
        <f t="shared" si="19"/>
        <v>0.15298729485335144</v>
      </c>
      <c r="L37" s="37">
        <f t="shared" si="19"/>
        <v>7.8983406042374749E-2</v>
      </c>
      <c r="M37" s="37">
        <f t="shared" si="19"/>
        <v>7.1792825415533279E-2</v>
      </c>
      <c r="N37" s="37">
        <f t="shared" si="19"/>
        <v>6.1098230945157886E-2</v>
      </c>
      <c r="O37" s="37">
        <f t="shared" si="19"/>
        <v>0</v>
      </c>
      <c r="P37" s="37">
        <f t="shared" si="19"/>
        <v>5.9105247614938274E-2</v>
      </c>
      <c r="Q37" s="37">
        <f t="shared" si="19"/>
        <v>7.4036709724292243E-2</v>
      </c>
      <c r="R37" s="37">
        <f t="shared" si="19"/>
        <v>6.8380176968708212E-2</v>
      </c>
      <c r="S37" s="37">
        <f t="shared" si="19"/>
        <v>7.4272922288388818E-2</v>
      </c>
      <c r="T37" s="37">
        <f t="shared" si="19"/>
        <v>8.7260340217713214E-2</v>
      </c>
      <c r="U37" s="37">
        <f t="shared" si="19"/>
        <v>7.8867555484962895E-2</v>
      </c>
    </row>
    <row r="38" spans="1:21" x14ac:dyDescent="0.2">
      <c r="B38" s="35" t="s">
        <v>796</v>
      </c>
      <c r="C38" s="37">
        <f t="shared" ref="C38:U38" si="20">C19/C$25*100</f>
        <v>6.0561117234660372E-2</v>
      </c>
      <c r="D38" s="37">
        <f t="shared" si="20"/>
        <v>3.8062996787899671E-2</v>
      </c>
      <c r="E38" s="37">
        <f t="shared" si="20"/>
        <v>5.6575528278998526E-2</v>
      </c>
      <c r="F38" s="37">
        <f t="shared" si="20"/>
        <v>4.0064182845401107E-2</v>
      </c>
      <c r="G38" s="37">
        <f t="shared" si="20"/>
        <v>3.7945904207447534E-2</v>
      </c>
      <c r="H38" s="37">
        <f t="shared" si="20"/>
        <v>5.4522903960372862E-2</v>
      </c>
      <c r="I38" s="37">
        <f t="shared" si="20"/>
        <v>5.7270726857956811E-2</v>
      </c>
      <c r="J38" s="37">
        <f t="shared" si="20"/>
        <v>6.6328626545213265E-2</v>
      </c>
      <c r="K38" s="37">
        <f t="shared" si="20"/>
        <v>5.6108071512775623E-2</v>
      </c>
      <c r="L38" s="37">
        <f t="shared" si="20"/>
        <v>4.5313180219139514E-2</v>
      </c>
      <c r="M38" s="37">
        <f t="shared" si="20"/>
        <v>4.4046461825226528E-2</v>
      </c>
      <c r="N38" s="37">
        <f t="shared" si="20"/>
        <v>3.6525360575894179E-2</v>
      </c>
      <c r="O38" s="37">
        <f t="shared" si="20"/>
        <v>0</v>
      </c>
      <c r="P38" s="37">
        <f t="shared" si="20"/>
        <v>3.2919164577255536E-2</v>
      </c>
      <c r="Q38" s="37">
        <f t="shared" si="20"/>
        <v>2.315537942867826E-2</v>
      </c>
      <c r="R38" s="37">
        <f t="shared" si="20"/>
        <v>4.4194398795441341E-2</v>
      </c>
      <c r="S38" s="37">
        <f t="shared" si="20"/>
        <v>3.6097584993943548E-2</v>
      </c>
      <c r="T38" s="37">
        <f t="shared" si="20"/>
        <v>3.613512778284448E-2</v>
      </c>
      <c r="U38" s="37">
        <f t="shared" si="20"/>
        <v>3.8915332533903356E-2</v>
      </c>
    </row>
    <row r="39" spans="1:21" x14ac:dyDescent="0.2">
      <c r="B39" s="35" t="s">
        <v>797</v>
      </c>
      <c r="C39" s="37">
        <f t="shared" ref="C39:U39" si="21">C20/C$25*100</f>
        <v>7.7806914048767953E-2</v>
      </c>
      <c r="D39" s="37">
        <f t="shared" si="21"/>
        <v>2.5392623353200094E-2</v>
      </c>
      <c r="E39" s="37">
        <f t="shared" si="21"/>
        <v>5.1545013757677678E-2</v>
      </c>
      <c r="F39" s="37">
        <f t="shared" si="21"/>
        <v>6.1734266278339167E-2</v>
      </c>
      <c r="G39" s="37">
        <f t="shared" si="21"/>
        <v>9.0663318668704765E-2</v>
      </c>
      <c r="H39" s="37">
        <f t="shared" si="21"/>
        <v>4.9376316041484965E-2</v>
      </c>
      <c r="I39" s="37">
        <f t="shared" si="21"/>
        <v>6.8385462814968767E-2</v>
      </c>
      <c r="J39" s="37">
        <f t="shared" si="21"/>
        <v>9.084885085722004E-2</v>
      </c>
      <c r="K39" s="37">
        <f t="shared" si="21"/>
        <v>7.5044896815549642E-2</v>
      </c>
      <c r="L39" s="37">
        <f t="shared" si="21"/>
        <v>3.5185362334825818E-2</v>
      </c>
      <c r="M39" s="37">
        <f t="shared" si="21"/>
        <v>3.0961160835037235E-2</v>
      </c>
      <c r="N39" s="37">
        <f t="shared" si="21"/>
        <v>3.546338871136151E-2</v>
      </c>
      <c r="O39" s="37">
        <f t="shared" si="21"/>
        <v>0</v>
      </c>
      <c r="P39" s="37">
        <f t="shared" si="21"/>
        <v>3.7669954765602996E-2</v>
      </c>
      <c r="Q39" s="37">
        <f t="shared" si="21"/>
        <v>3.5220020623392093E-2</v>
      </c>
      <c r="R39" s="37">
        <f t="shared" si="21"/>
        <v>4.6413760238294709E-2</v>
      </c>
      <c r="S39" s="37">
        <f t="shared" si="21"/>
        <v>4.3217585884157902E-2</v>
      </c>
      <c r="T39" s="37">
        <f t="shared" si="21"/>
        <v>3.6324151543666285E-2</v>
      </c>
      <c r="U39" s="37">
        <f t="shared" si="21"/>
        <v>4.2417400160614627E-2</v>
      </c>
    </row>
    <row r="40" spans="1:21" x14ac:dyDescent="0.2">
      <c r="B40" s="35" t="s">
        <v>798</v>
      </c>
      <c r="C40" s="37">
        <f t="shared" ref="C40:U40" si="22">C21/C$25*100</f>
        <v>5.2079071315022901E-2</v>
      </c>
      <c r="D40" s="37">
        <f t="shared" si="22"/>
        <v>0.10501478678139589</v>
      </c>
      <c r="E40" s="37">
        <f t="shared" si="22"/>
        <v>0.11261896915341037</v>
      </c>
      <c r="F40" s="37">
        <f t="shared" si="22"/>
        <v>9.5190735680659722E-2</v>
      </c>
      <c r="G40" s="37">
        <f t="shared" si="22"/>
        <v>0.12544989170446141</v>
      </c>
      <c r="H40" s="37">
        <f t="shared" si="22"/>
        <v>8.2632573523307981E-2</v>
      </c>
      <c r="I40" s="37">
        <f t="shared" si="22"/>
        <v>0.14410531764824905</v>
      </c>
      <c r="J40" s="37">
        <f t="shared" si="22"/>
        <v>0.22586270336131703</v>
      </c>
      <c r="K40" s="37">
        <f t="shared" si="22"/>
        <v>0.80088571105642481</v>
      </c>
      <c r="L40" s="37">
        <f t="shared" si="22"/>
        <v>0.1272215497861712</v>
      </c>
      <c r="M40" s="37">
        <f t="shared" si="22"/>
        <v>0.13139017851297291</v>
      </c>
      <c r="N40" s="37">
        <f t="shared" si="22"/>
        <v>0.18175499487949892</v>
      </c>
      <c r="O40" s="37">
        <f t="shared" si="22"/>
        <v>0</v>
      </c>
      <c r="P40" s="37">
        <f t="shared" si="22"/>
        <v>8.7563920463795561E-2</v>
      </c>
      <c r="Q40" s="37">
        <f t="shared" si="22"/>
        <v>0.11729902265373424</v>
      </c>
      <c r="R40" s="37">
        <f t="shared" si="22"/>
        <v>8.8887558481506382E-2</v>
      </c>
      <c r="S40" s="37">
        <f t="shared" si="22"/>
        <v>7.7352876628291864E-2</v>
      </c>
      <c r="T40" s="37">
        <f t="shared" si="22"/>
        <v>7.7369565751400582E-2</v>
      </c>
      <c r="U40" s="37">
        <f t="shared" si="22"/>
        <v>0.13279883613026344</v>
      </c>
    </row>
    <row r="41" spans="1:21" x14ac:dyDescent="0.2">
      <c r="B41" s="35" t="s">
        <v>799</v>
      </c>
      <c r="C41" s="37">
        <f t="shared" ref="C41:U41" si="23">C22/C$25*100</f>
        <v>0.36316405757122783</v>
      </c>
      <c r="D41" s="37">
        <f t="shared" si="23"/>
        <v>0.3588741911960297</v>
      </c>
      <c r="E41" s="37">
        <f t="shared" si="23"/>
        <v>0.46654887351303564</v>
      </c>
      <c r="F41" s="37">
        <f t="shared" si="23"/>
        <v>0.5948608810964584</v>
      </c>
      <c r="G41" s="37">
        <f t="shared" si="23"/>
        <v>0.51180978779365471</v>
      </c>
      <c r="H41" s="37">
        <f t="shared" si="23"/>
        <v>0.4740008001592152</v>
      </c>
      <c r="I41" s="37">
        <f t="shared" si="23"/>
        <v>0.56963760821858977</v>
      </c>
      <c r="J41" s="37">
        <f t="shared" si="23"/>
        <v>0.77918759369812784</v>
      </c>
      <c r="K41" s="37">
        <f t="shared" si="23"/>
        <v>1.3003611140344666</v>
      </c>
      <c r="L41" s="37">
        <f t="shared" si="23"/>
        <v>0.44317596556446076</v>
      </c>
      <c r="M41" s="37">
        <f t="shared" si="23"/>
        <v>0.85738628730520094</v>
      </c>
      <c r="N41" s="37">
        <f t="shared" si="23"/>
        <v>0.51155830426933335</v>
      </c>
      <c r="O41" s="37">
        <f t="shared" si="23"/>
        <v>0</v>
      </c>
      <c r="P41" s="37">
        <f t="shared" si="23"/>
        <v>0.51069539985730417</v>
      </c>
      <c r="Q41" s="37">
        <f t="shared" si="23"/>
        <v>0.5152105071448525</v>
      </c>
      <c r="R41" s="37">
        <f t="shared" si="23"/>
        <v>0.36300425279252324</v>
      </c>
      <c r="S41" s="37">
        <f t="shared" si="23"/>
        <v>0.48914495380456507</v>
      </c>
      <c r="T41" s="37">
        <f t="shared" si="23"/>
        <v>0.39042130718583734</v>
      </c>
      <c r="U41" s="37">
        <f t="shared" si="23"/>
        <v>0.5298274913788511</v>
      </c>
    </row>
    <row r="42" spans="1:21" x14ac:dyDescent="0.2">
      <c r="B42" s="35" t="s">
        <v>79</v>
      </c>
      <c r="C42" s="37">
        <f t="shared" ref="C42:Q42" si="24">C23/C$25*100</f>
        <v>67.813630894966252</v>
      </c>
      <c r="D42" s="37">
        <f t="shared" si="24"/>
        <v>71.209244957003108</v>
      </c>
      <c r="E42" s="37">
        <f t="shared" si="24"/>
        <v>71.579555503622458</v>
      </c>
      <c r="F42" s="37">
        <f t="shared" si="24"/>
        <v>68.782877263374445</v>
      </c>
      <c r="G42" s="37">
        <f t="shared" si="24"/>
        <v>60.282198751099237</v>
      </c>
      <c r="H42" s="37">
        <f t="shared" si="24"/>
        <v>56.091322723034267</v>
      </c>
      <c r="I42" s="37">
        <f t="shared" si="24"/>
        <v>55.03958457685534</v>
      </c>
      <c r="J42" s="37">
        <f t="shared" si="24"/>
        <v>51.341755451142475</v>
      </c>
      <c r="K42" s="37">
        <f t="shared" si="24"/>
        <v>51.150505609721279</v>
      </c>
      <c r="L42" s="37">
        <f t="shared" si="24"/>
        <v>53.011919663679826</v>
      </c>
      <c r="M42" s="37">
        <f t="shared" si="24"/>
        <v>52.111448049234845</v>
      </c>
      <c r="N42" s="37">
        <f t="shared" si="24"/>
        <v>51.281121603257361</v>
      </c>
      <c r="O42" s="37">
        <f t="shared" si="24"/>
        <v>51.603296204155789</v>
      </c>
      <c r="P42" s="37">
        <f t="shared" si="24"/>
        <v>50.949817400288346</v>
      </c>
      <c r="Q42" s="37">
        <f t="shared" si="24"/>
        <v>51.873284577760373</v>
      </c>
      <c r="R42" s="37">
        <f t="shared" ref="R42:T42" si="25">R23/R$25*100</f>
        <v>51.044904966931689</v>
      </c>
      <c r="S42" s="37">
        <f t="shared" si="25"/>
        <v>50.499607449974363</v>
      </c>
      <c r="T42" s="37">
        <f t="shared" si="25"/>
        <v>52.81735161105258</v>
      </c>
      <c r="U42" s="37">
        <f>U23/U$25*100</f>
        <v>52.125783139394088</v>
      </c>
    </row>
    <row r="43" spans="1:21" x14ac:dyDescent="0.2">
      <c r="B43" s="35" t="s">
        <v>80</v>
      </c>
      <c r="C43" s="37">
        <f t="shared" ref="C43:Q43" si="26">C24/C$25*100</f>
        <v>32.186369105033748</v>
      </c>
      <c r="D43" s="37">
        <f t="shared" si="26"/>
        <v>28.790755042996903</v>
      </c>
      <c r="E43" s="37">
        <f t="shared" si="26"/>
        <v>28.420444496377534</v>
      </c>
      <c r="F43" s="37">
        <f t="shared" si="26"/>
        <v>31.217122736625562</v>
      </c>
      <c r="G43" s="37">
        <f t="shared" si="26"/>
        <v>39.717801248900756</v>
      </c>
      <c r="H43" s="37">
        <f t="shared" si="26"/>
        <v>43.90867727696574</v>
      </c>
      <c r="I43" s="37">
        <f t="shared" si="26"/>
        <v>44.96041542314466</v>
      </c>
      <c r="J43" s="37">
        <f t="shared" si="26"/>
        <v>48.658244548857525</v>
      </c>
      <c r="K43" s="37">
        <f t="shared" si="26"/>
        <v>48.849494390278728</v>
      </c>
      <c r="L43" s="37">
        <f t="shared" si="26"/>
        <v>46.988080336320174</v>
      </c>
      <c r="M43" s="37">
        <f t="shared" si="26"/>
        <v>47.888551950765155</v>
      </c>
      <c r="N43" s="37">
        <f t="shared" si="26"/>
        <v>48.718878396742632</v>
      </c>
      <c r="O43" s="37">
        <f t="shared" si="26"/>
        <v>48.396703795844218</v>
      </c>
      <c r="P43" s="37">
        <f t="shared" si="26"/>
        <v>49.050182599711654</v>
      </c>
      <c r="Q43" s="37">
        <f t="shared" si="26"/>
        <v>48.126715422239627</v>
      </c>
      <c r="R43" s="37">
        <f t="shared" ref="R43:T43" si="27">R24/R$25*100</f>
        <v>48.955095033068311</v>
      </c>
      <c r="S43" s="37">
        <f t="shared" si="27"/>
        <v>49.500392550025644</v>
      </c>
      <c r="T43" s="37">
        <f t="shared" si="27"/>
        <v>47.18264838894742</v>
      </c>
      <c r="U43" s="37">
        <f>U24/U$25*100</f>
        <v>47.874216860605927</v>
      </c>
    </row>
    <row r="44" spans="1:21" x14ac:dyDescent="0.2">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34</v>
      </c>
      <c r="C47" s="38" t="s">
        <v>28</v>
      </c>
      <c r="D47" s="39">
        <f t="shared" ref="D47:J47" si="30">IF(C9=0,"--",(D9/C9)*100-100)</f>
        <v>247.08391558244762</v>
      </c>
      <c r="E47" s="39">
        <f t="shared" si="30"/>
        <v>23.507824000189245</v>
      </c>
      <c r="F47" s="39">
        <f t="shared" si="30"/>
        <v>24.082470432212304</v>
      </c>
      <c r="G47" s="39">
        <f t="shared" si="30"/>
        <v>51.163943784688684</v>
      </c>
      <c r="H47" s="39">
        <f t="shared" si="30"/>
        <v>32.444676788372249</v>
      </c>
      <c r="I47" s="39">
        <f t="shared" si="30"/>
        <v>35.476064172668202</v>
      </c>
      <c r="J47" s="39">
        <f t="shared" si="30"/>
        <v>23.401522578185705</v>
      </c>
      <c r="K47" s="39">
        <f t="shared" ref="K47:O51" si="31">IF(J9=0,"--",(K9/J9)*100-100)</f>
        <v>27.454141067104445</v>
      </c>
      <c r="L47" s="39">
        <f t="shared" si="31"/>
        <v>107.06735499442942</v>
      </c>
      <c r="M47" s="39">
        <f t="shared" si="31"/>
        <v>20.631693397606114</v>
      </c>
      <c r="N47" s="39">
        <f t="shared" si="31"/>
        <v>14.957657381976873</v>
      </c>
      <c r="O47" s="39">
        <f t="shared" si="31"/>
        <v>8.1508617484798975</v>
      </c>
      <c r="P47" s="39">
        <f>IF(N9=0,"--",(P9/N9)*100-100)</f>
        <v>12.226270637004674</v>
      </c>
      <c r="Q47" s="39">
        <f t="shared" ref="Q47:T51" si="32">IF(P9=0,"--",(Q9/P9)*100-100)</f>
        <v>11.910902216410975</v>
      </c>
      <c r="R47" s="39">
        <f t="shared" si="32"/>
        <v>8.2965113406811639</v>
      </c>
      <c r="S47" s="39">
        <f t="shared" si="32"/>
        <v>9.1963660293899636</v>
      </c>
      <c r="T47" s="39">
        <f t="shared" si="32"/>
        <v>4.7728903849432385</v>
      </c>
      <c r="U47" s="39">
        <f>POWER(T9/C9,1/21)*100-100</f>
        <v>24.60177243553791</v>
      </c>
    </row>
    <row r="48" spans="1:21" x14ac:dyDescent="0.2">
      <c r="B48" s="1" t="s">
        <v>29</v>
      </c>
      <c r="C48" s="38" t="s">
        <v>28</v>
      </c>
      <c r="D48" s="39">
        <f t="shared" ref="D48:E51" si="33">IF(C10=0,"--",(D10/C10)*100-100)</f>
        <v>476.54552760363424</v>
      </c>
      <c r="E48" s="39">
        <f t="shared" si="33"/>
        <v>34.620948960107825</v>
      </c>
      <c r="F48" s="39">
        <f t="shared" ref="F48:G48" si="34">IF(E10=0,"--",(F10/E10)*100-100)</f>
        <v>9.2196226934081693</v>
      </c>
      <c r="G48" s="39">
        <f t="shared" si="34"/>
        <v>54.117601539150002</v>
      </c>
      <c r="H48" s="39">
        <f t="shared" ref="H48:J51" si="35">IF(G10=0,"--",(H10/G10)*100-100)</f>
        <v>20.624628975530698</v>
      </c>
      <c r="I48" s="39">
        <f t="shared" si="35"/>
        <v>13.901795265904425</v>
      </c>
      <c r="J48" s="39">
        <f t="shared" si="35"/>
        <v>6.6355756217530342</v>
      </c>
      <c r="K48" s="39">
        <f t="shared" si="31"/>
        <v>12.1422590748586</v>
      </c>
      <c r="L48" s="39">
        <f t="shared" si="31"/>
        <v>102.49031486784048</v>
      </c>
      <c r="M48" s="39">
        <f t="shared" si="31"/>
        <v>26.20102255984493</v>
      </c>
      <c r="N48" s="39">
        <f t="shared" si="31"/>
        <v>18.568453950158954</v>
      </c>
      <c r="O48" s="39">
        <f t="shared" si="31"/>
        <v>4.6287226759593523</v>
      </c>
      <c r="P48" s="39">
        <f>IF(N10=0,"--",(P10/N10)*100-100)</f>
        <v>10.586786550470606</v>
      </c>
      <c r="Q48" s="39">
        <f t="shared" si="32"/>
        <v>-1.8911546000935431</v>
      </c>
      <c r="R48" s="39">
        <f t="shared" si="32"/>
        <v>7.6532593853944491</v>
      </c>
      <c r="S48" s="39">
        <f t="shared" si="32"/>
        <v>-7.214682738044047</v>
      </c>
      <c r="T48" s="39">
        <f t="shared" si="32"/>
        <v>-2.5121851370030441</v>
      </c>
      <c r="U48" s="39">
        <f t="shared" ref="U48:U63" si="36">POWER(T10/C10,1/21)*100-100</f>
        <v>22.314564132167519</v>
      </c>
    </row>
    <row r="49" spans="1:21" x14ac:dyDescent="0.2">
      <c r="B49" s="1" t="s">
        <v>36</v>
      </c>
      <c r="C49" s="38" t="s">
        <v>28</v>
      </c>
      <c r="D49" s="39">
        <f t="shared" si="33"/>
        <v>59.979704566938295</v>
      </c>
      <c r="E49" s="39">
        <f t="shared" si="33"/>
        <v>5.4593737902112593</v>
      </c>
      <c r="F49" s="39">
        <f t="shared" ref="F49:G49" si="37">IF(E11=0,"--",(F11/E11)*100-100)</f>
        <v>34.50887090989994</v>
      </c>
      <c r="G49" s="39">
        <f t="shared" si="37"/>
        <v>108.75355613038388</v>
      </c>
      <c r="H49" s="39">
        <f t="shared" si="35"/>
        <v>38.672562819069043</v>
      </c>
      <c r="I49" s="39">
        <f t="shared" si="35"/>
        <v>36.417156576490697</v>
      </c>
      <c r="J49" s="39">
        <f t="shared" si="35"/>
        <v>48.834171735626597</v>
      </c>
      <c r="K49" s="39">
        <f t="shared" si="31"/>
        <v>21.785828195963546</v>
      </c>
      <c r="L49" s="39">
        <f t="shared" si="31"/>
        <v>109.53770418683516</v>
      </c>
      <c r="M49" s="39">
        <f t="shared" si="31"/>
        <v>10.653754711188256</v>
      </c>
      <c r="N49" s="39">
        <f t="shared" si="31"/>
        <v>24.791094373106645</v>
      </c>
      <c r="O49" s="39">
        <f t="shared" si="31"/>
        <v>2.4254212339853325</v>
      </c>
      <c r="P49" s="39">
        <f>IF(N11=0,"--",(P11/N11)*100-100)</f>
        <v>8.3462831073263715</v>
      </c>
      <c r="Q49" s="39">
        <f t="shared" si="32"/>
        <v>4.264238554963427</v>
      </c>
      <c r="R49" s="39">
        <f t="shared" si="32"/>
        <v>6.6101590309533265</v>
      </c>
      <c r="S49" s="39">
        <f t="shared" si="32"/>
        <v>2.4377746246236285</v>
      </c>
      <c r="T49" s="39">
        <f t="shared" si="32"/>
        <v>6.3308505095615288</v>
      </c>
      <c r="U49" s="39">
        <f t="shared" si="36"/>
        <v>21.684935868945246</v>
      </c>
    </row>
    <row r="50" spans="1:21" x14ac:dyDescent="0.2">
      <c r="B50" s="1" t="s">
        <v>41</v>
      </c>
      <c r="C50" s="38" t="s">
        <v>28</v>
      </c>
      <c r="D50" s="39">
        <f t="shared" si="33"/>
        <v>-24.456865161994031</v>
      </c>
      <c r="E50" s="39">
        <f t="shared" si="33"/>
        <v>53.725856918543883</v>
      </c>
      <c r="F50" s="39">
        <f t="shared" ref="F50:G50" si="38">IF(E12=0,"--",(F12/E12)*100-100)</f>
        <v>75.755581006478906</v>
      </c>
      <c r="G50" s="39">
        <f t="shared" si="38"/>
        <v>55.041439157589565</v>
      </c>
      <c r="H50" s="39">
        <f t="shared" si="35"/>
        <v>5.8379894122353448</v>
      </c>
      <c r="I50" s="39">
        <f t="shared" si="35"/>
        <v>55.842840719841661</v>
      </c>
      <c r="J50" s="39">
        <f t="shared" si="35"/>
        <v>9.6228522238674259</v>
      </c>
      <c r="K50" s="39">
        <f t="shared" si="31"/>
        <v>34.625983156599631</v>
      </c>
      <c r="L50" s="39">
        <f t="shared" si="31"/>
        <v>144.95022911748774</v>
      </c>
      <c r="M50" s="39">
        <f t="shared" si="31"/>
        <v>9.4962783808811366</v>
      </c>
      <c r="N50" s="39">
        <f t="shared" si="31"/>
        <v>25.063690448300164</v>
      </c>
      <c r="O50" s="39">
        <f t="shared" si="31"/>
        <v>41.688560608854715</v>
      </c>
      <c r="P50" s="39">
        <f>IF(N12=0,"--",(P12/N12)*100-100)</f>
        <v>44.361894884737353</v>
      </c>
      <c r="Q50" s="39">
        <f t="shared" si="32"/>
        <v>19.529614790875314</v>
      </c>
      <c r="R50" s="39">
        <f t="shared" si="32"/>
        <v>-3.3348715814793195</v>
      </c>
      <c r="S50" s="39">
        <f t="shared" si="32"/>
        <v>12.458171479623047</v>
      </c>
      <c r="T50" s="39">
        <f t="shared" si="32"/>
        <v>24.202358326815386</v>
      </c>
      <c r="U50" s="39">
        <f t="shared" si="36"/>
        <v>21.546405222972226</v>
      </c>
    </row>
    <row r="51" spans="1:21" x14ac:dyDescent="0.2">
      <c r="B51" s="1" t="s">
        <v>26</v>
      </c>
      <c r="C51" s="38" t="s">
        <v>28</v>
      </c>
      <c r="D51" s="39">
        <f t="shared" si="33"/>
        <v>763.86715222862824</v>
      </c>
      <c r="E51" s="39">
        <f t="shared" si="33"/>
        <v>52.10865199366981</v>
      </c>
      <c r="F51" s="39">
        <f t="shared" ref="F51:G60" si="39">IF(E13=0,"--",(F13/E13)*100-100)</f>
        <v>12.892185556241543</v>
      </c>
      <c r="G51" s="39">
        <f t="shared" si="39"/>
        <v>94.945644678684573</v>
      </c>
      <c r="H51" s="39">
        <f t="shared" si="35"/>
        <v>47.417002743436996</v>
      </c>
      <c r="I51" s="39">
        <f t="shared" si="35"/>
        <v>14.319433314085671</v>
      </c>
      <c r="J51" s="39">
        <f t="shared" si="35"/>
        <v>47.164078928085928</v>
      </c>
      <c r="K51" s="39">
        <f t="shared" si="31"/>
        <v>53.897117021688331</v>
      </c>
      <c r="L51" s="39">
        <f t="shared" si="31"/>
        <v>102.72830278761762</v>
      </c>
      <c r="M51" s="39">
        <f t="shared" si="31"/>
        <v>8.7772821223456106</v>
      </c>
      <c r="N51" s="39">
        <f t="shared" si="31"/>
        <v>2.9937288808738742</v>
      </c>
      <c r="O51" s="39">
        <f t="shared" si="31"/>
        <v>3.8122681039435946</v>
      </c>
      <c r="P51" s="39">
        <f>IF(N13=0,"--",(P13/N13)*100-100)</f>
        <v>12.714836138364035</v>
      </c>
      <c r="Q51" s="39">
        <f t="shared" si="32"/>
        <v>25.464748079078262</v>
      </c>
      <c r="R51" s="39">
        <f t="shared" si="32"/>
        <v>5.1765358836078406</v>
      </c>
      <c r="S51" s="39">
        <f t="shared" si="32"/>
        <v>4.2721453140475347</v>
      </c>
      <c r="T51" s="39">
        <f t="shared" si="32"/>
        <v>0.90179184791597322</v>
      </c>
      <c r="U51" s="39">
        <f t="shared" si="36"/>
        <v>32.894256690723438</v>
      </c>
    </row>
    <row r="52" spans="1:21" x14ac:dyDescent="0.2">
      <c r="B52" s="1" t="s">
        <v>44</v>
      </c>
      <c r="C52" s="38" t="s">
        <v>28</v>
      </c>
      <c r="D52" s="39">
        <f t="shared" ref="D52:E60" si="40">IF(C14=0,"--",(D14/C14)*100-100)</f>
        <v>398.36424623107121</v>
      </c>
      <c r="E52" s="39">
        <f t="shared" si="40"/>
        <v>41.88906658529686</v>
      </c>
      <c r="F52" s="39">
        <f t="shared" si="39"/>
        <v>25.301086160622745</v>
      </c>
      <c r="G52" s="39">
        <f t="shared" si="39"/>
        <v>264.69366685057304</v>
      </c>
      <c r="H52" s="39">
        <f t="shared" ref="H52:H60" si="41">IF(G14=0,"--",(H14/G14)*100-100)</f>
        <v>26.747965151842479</v>
      </c>
      <c r="I52" s="39">
        <f t="shared" ref="I52:I60" si="42">IF(H14=0,"--",(I14/H14)*100-100)</f>
        <v>77.717779709106793</v>
      </c>
      <c r="J52" s="39">
        <f t="shared" ref="J52:J60" si="43">IF(I14=0,"--",(J14/I14)*100-100)</f>
        <v>9.5162204705483617</v>
      </c>
      <c r="K52" s="39">
        <f t="shared" ref="K52:K60" si="44">IF(J14=0,"--",(K14/J14)*100-100)</f>
        <v>51.916859660454747</v>
      </c>
      <c r="L52" s="39">
        <f t="shared" ref="L52:L60" si="45">IF(K14=0,"--",(L14/K14)*100-100)</f>
        <v>116.20450110645692</v>
      </c>
      <c r="M52" s="39">
        <f t="shared" ref="M52:M60" si="46">IF(L14=0,"--",(M14/L14)*100-100)</f>
        <v>26.789576903515268</v>
      </c>
      <c r="N52" s="39">
        <f t="shared" ref="N52:N60" si="47">IF(M14=0,"--",(N14/M14)*100-100)</f>
        <v>33.978347512837445</v>
      </c>
      <c r="O52" s="39">
        <f t="shared" ref="O52:O60" si="48">IF(N14=0,"--",(O14/N14)*100-100)</f>
        <v>-23.031066117786665</v>
      </c>
      <c r="P52" s="39">
        <f t="shared" ref="P52:P60" si="49">IF(N14=0,"--",(P14/N14)*100-100)</f>
        <v>-22.245151477644939</v>
      </c>
      <c r="Q52" s="39">
        <f t="shared" ref="Q52:Q60" si="50">IF(P14=0,"--",(Q14/P14)*100-100)</f>
        <v>3.759746902839936</v>
      </c>
      <c r="R52" s="39">
        <f t="shared" ref="R52:R60" si="51">IF(Q14=0,"--",(R14/Q14)*100-100)</f>
        <v>8.7923758749973757</v>
      </c>
      <c r="S52" s="39">
        <f t="shared" ref="S52:S60" si="52">IF(R14=0,"--",(S14/R14)*100-100)</f>
        <v>49.731484738623919</v>
      </c>
      <c r="T52" s="39">
        <f t="shared" ref="T52:T60" si="53">IF(S14=0,"--",(T14/S14)*100-100)</f>
        <v>-11.317229469735835</v>
      </c>
      <c r="U52" s="39">
        <f t="shared" si="36"/>
        <v>34.66907311686839</v>
      </c>
    </row>
    <row r="53" spans="1:21" x14ac:dyDescent="0.2">
      <c r="B53" s="35" t="s">
        <v>792</v>
      </c>
      <c r="C53" s="38" t="s">
        <v>28</v>
      </c>
      <c r="D53" s="39">
        <f t="shared" si="40"/>
        <v>37.727065781275172</v>
      </c>
      <c r="E53" s="39">
        <f t="shared" si="40"/>
        <v>6.6844967555844192</v>
      </c>
      <c r="F53" s="39">
        <f t="shared" si="39"/>
        <v>10.668433922415545</v>
      </c>
      <c r="G53" s="39">
        <f t="shared" si="39"/>
        <v>222.93659009405809</v>
      </c>
      <c r="H53" s="39">
        <f t="shared" si="41"/>
        <v>67.085067019891085</v>
      </c>
      <c r="I53" s="39">
        <f t="shared" si="42"/>
        <v>31.342961773705355</v>
      </c>
      <c r="J53" s="39">
        <f t="shared" si="43"/>
        <v>42.290764326307141</v>
      </c>
      <c r="K53" s="39">
        <f t="shared" si="44"/>
        <v>42.466909277354546</v>
      </c>
      <c r="L53" s="39">
        <f t="shared" si="45"/>
        <v>-2.9965681695591257</v>
      </c>
      <c r="M53" s="39">
        <f t="shared" si="46"/>
        <v>30.367098671664195</v>
      </c>
      <c r="N53" s="39">
        <f t="shared" si="47"/>
        <v>42.387319308521853</v>
      </c>
      <c r="O53" s="39"/>
      <c r="P53" s="39">
        <f t="shared" si="49"/>
        <v>21.806987357480949</v>
      </c>
      <c r="Q53" s="39">
        <f t="shared" si="50"/>
        <v>-12.683322675506332</v>
      </c>
      <c r="R53" s="39">
        <f t="shared" si="51"/>
        <v>6.637029921130619</v>
      </c>
      <c r="S53" s="39">
        <f t="shared" si="52"/>
        <v>19.387393314516828</v>
      </c>
      <c r="T53" s="39">
        <f t="shared" si="53"/>
        <v>-17.676302068553369</v>
      </c>
      <c r="U53" s="39">
        <f t="shared" si="36"/>
        <v>20.108965866657584</v>
      </c>
    </row>
    <row r="54" spans="1:21" x14ac:dyDescent="0.2">
      <c r="B54" s="35" t="s">
        <v>793</v>
      </c>
      <c r="C54" s="38" t="s">
        <v>28</v>
      </c>
      <c r="D54" s="39" t="str">
        <f t="shared" si="40"/>
        <v>--</v>
      </c>
      <c r="E54" s="39">
        <f t="shared" si="40"/>
        <v>28.97154762447542</v>
      </c>
      <c r="F54" s="39">
        <f t="shared" si="39"/>
        <v>115.20490127665593</v>
      </c>
      <c r="G54" s="39">
        <f t="shared" si="39"/>
        <v>-43.601978664929689</v>
      </c>
      <c r="H54" s="39">
        <f t="shared" si="41"/>
        <v>87.806607745973196</v>
      </c>
      <c r="I54" s="39">
        <f t="shared" si="42"/>
        <v>19.466316208961089</v>
      </c>
      <c r="J54" s="39">
        <f t="shared" si="43"/>
        <v>24.909677197224596</v>
      </c>
      <c r="K54" s="39">
        <f t="shared" si="44"/>
        <v>48.116289641423094</v>
      </c>
      <c r="L54" s="39">
        <f t="shared" si="45"/>
        <v>105.08824071373567</v>
      </c>
      <c r="M54" s="39">
        <f t="shared" si="46"/>
        <v>452.15420954946887</v>
      </c>
      <c r="N54" s="39">
        <f t="shared" si="47"/>
        <v>-65.089357314111723</v>
      </c>
      <c r="O54" s="39">
        <f t="shared" si="48"/>
        <v>-100</v>
      </c>
      <c r="P54" s="39">
        <f t="shared" si="49"/>
        <v>80.115831471529219</v>
      </c>
      <c r="Q54" s="39">
        <f t="shared" si="50"/>
        <v>-7.1227910100640202</v>
      </c>
      <c r="R54" s="39">
        <f t="shared" si="51"/>
        <v>-59.602660065785237</v>
      </c>
      <c r="S54" s="39">
        <f t="shared" si="52"/>
        <v>172.89710095890928</v>
      </c>
      <c r="T54" s="39">
        <f t="shared" si="53"/>
        <v>-43.385286275116307</v>
      </c>
      <c r="U54" s="39"/>
    </row>
    <row r="55" spans="1:21" x14ac:dyDescent="0.2">
      <c r="B55" s="35" t="s">
        <v>794</v>
      </c>
      <c r="C55" s="38" t="s">
        <v>28</v>
      </c>
      <c r="D55" s="39">
        <f t="shared" si="40"/>
        <v>42.326360404703337</v>
      </c>
      <c r="E55" s="39">
        <f t="shared" si="40"/>
        <v>122.63022647037633</v>
      </c>
      <c r="F55" s="39">
        <f t="shared" si="39"/>
        <v>154.61645505442226</v>
      </c>
      <c r="G55" s="39">
        <f t="shared" si="39"/>
        <v>144.30903436822126</v>
      </c>
      <c r="H55" s="39">
        <f t="shared" si="41"/>
        <v>11.748685288672874</v>
      </c>
      <c r="I55" s="39">
        <f t="shared" si="42"/>
        <v>12.456858825939349</v>
      </c>
      <c r="J55" s="39">
        <f t="shared" si="43"/>
        <v>38.424794819693176</v>
      </c>
      <c r="K55" s="39">
        <f t="shared" si="44"/>
        <v>43.408935824694879</v>
      </c>
      <c r="L55" s="39">
        <f t="shared" si="45"/>
        <v>-19.766739447629334</v>
      </c>
      <c r="M55" s="39">
        <f t="shared" si="46"/>
        <v>39.186159143168538</v>
      </c>
      <c r="N55" s="39">
        <f t="shared" si="47"/>
        <v>5.4847354022265762</v>
      </c>
      <c r="O55" s="39">
        <f t="shared" si="48"/>
        <v>-100</v>
      </c>
      <c r="P55" s="39">
        <f t="shared" si="49"/>
        <v>35.452821804701614</v>
      </c>
      <c r="Q55" s="39">
        <f t="shared" si="50"/>
        <v>19.244917972652203</v>
      </c>
      <c r="R55" s="39">
        <f t="shared" si="51"/>
        <v>-27.739214607074274</v>
      </c>
      <c r="S55" s="39">
        <f t="shared" si="52"/>
        <v>64.390658981327704</v>
      </c>
      <c r="T55" s="39">
        <f t="shared" si="53"/>
        <v>-27.701723616942914</v>
      </c>
      <c r="U55" s="39">
        <f t="shared" si="36"/>
        <v>23.229247723270859</v>
      </c>
    </row>
    <row r="56" spans="1:21" x14ac:dyDescent="0.2">
      <c r="B56" s="35" t="s">
        <v>795</v>
      </c>
      <c r="C56" s="38" t="s">
        <v>28</v>
      </c>
      <c r="D56" s="39">
        <f t="shared" si="40"/>
        <v>-72.466610415573953</v>
      </c>
      <c r="E56" s="39">
        <f t="shared" si="40"/>
        <v>438.67369757875258</v>
      </c>
      <c r="F56" s="39">
        <f t="shared" si="39"/>
        <v>23.231665752666402</v>
      </c>
      <c r="G56" s="39">
        <f t="shared" si="39"/>
        <v>128.21024700446264</v>
      </c>
      <c r="H56" s="39">
        <f t="shared" si="41"/>
        <v>89.02464138681384</v>
      </c>
      <c r="I56" s="39">
        <f t="shared" si="42"/>
        <v>94.110194861352539</v>
      </c>
      <c r="J56" s="39">
        <f t="shared" si="43"/>
        <v>137.93128625561204</v>
      </c>
      <c r="K56" s="39">
        <f t="shared" si="44"/>
        <v>-8.7138320586719828</v>
      </c>
      <c r="L56" s="39">
        <f t="shared" si="45"/>
        <v>4.2466350505411299</v>
      </c>
      <c r="M56" s="39">
        <f t="shared" si="46"/>
        <v>9.6657638989736654</v>
      </c>
      <c r="N56" s="39">
        <f t="shared" si="47"/>
        <v>1.5640718155622864</v>
      </c>
      <c r="O56" s="39">
        <f t="shared" si="48"/>
        <v>-100</v>
      </c>
      <c r="P56" s="39">
        <f t="shared" si="49"/>
        <v>10.803492190666631</v>
      </c>
      <c r="Q56" s="39">
        <f t="shared" si="50"/>
        <v>34.582444367775508</v>
      </c>
      <c r="R56" s="39">
        <f t="shared" si="51"/>
        <v>-0.27356527146132237</v>
      </c>
      <c r="S56" s="39">
        <f t="shared" si="52"/>
        <v>15.814042744407232</v>
      </c>
      <c r="T56" s="39">
        <f t="shared" si="53"/>
        <v>18.644236612214215</v>
      </c>
      <c r="U56" s="39">
        <f t="shared" si="36"/>
        <v>23.119982490555373</v>
      </c>
    </row>
    <row r="57" spans="1:21" x14ac:dyDescent="0.2">
      <c r="B57" s="35" t="s">
        <v>796</v>
      </c>
      <c r="C57" s="38" t="s">
        <v>28</v>
      </c>
      <c r="D57" s="39">
        <f t="shared" si="40"/>
        <v>87.163135466058463</v>
      </c>
      <c r="E57" s="39">
        <f t="shared" si="40"/>
        <v>90.264805624814613</v>
      </c>
      <c r="F57" s="39">
        <f t="shared" si="39"/>
        <v>-10.360563451498592</v>
      </c>
      <c r="G57" s="39">
        <f t="shared" si="39"/>
        <v>72.430488636096527</v>
      </c>
      <c r="H57" s="39">
        <f t="shared" si="41"/>
        <v>96.945640913799679</v>
      </c>
      <c r="I57" s="39">
        <f t="shared" si="42"/>
        <v>38.373779822710958</v>
      </c>
      <c r="J57" s="39">
        <f t="shared" si="43"/>
        <v>50.901804810025766</v>
      </c>
      <c r="K57" s="39">
        <f t="shared" si="44"/>
        <v>6.3137219027012037</v>
      </c>
      <c r="L57" s="39">
        <f t="shared" si="45"/>
        <v>63.072509385808644</v>
      </c>
      <c r="M57" s="39">
        <f t="shared" si="46"/>
        <v>17.276869715903899</v>
      </c>
      <c r="N57" s="39">
        <f t="shared" si="47"/>
        <v>-1.0362832824983741</v>
      </c>
      <c r="O57" s="39">
        <f t="shared" si="48"/>
        <v>-100</v>
      </c>
      <c r="P57" s="39">
        <f t="shared" si="49"/>
        <v>3.231047948312721</v>
      </c>
      <c r="Q57" s="39">
        <f t="shared" si="50"/>
        <v>-24.42634272503642</v>
      </c>
      <c r="R57" s="39">
        <f t="shared" si="51"/>
        <v>106.08316286800664</v>
      </c>
      <c r="S57" s="39">
        <f t="shared" si="52"/>
        <v>-12.909286620149928</v>
      </c>
      <c r="T57" s="39">
        <f t="shared" si="53"/>
        <v>1.0908162593056261</v>
      </c>
      <c r="U57" s="39">
        <f t="shared" si="36"/>
        <v>21.94376829542523</v>
      </c>
    </row>
    <row r="58" spans="1:21" x14ac:dyDescent="0.2">
      <c r="B58" s="35" t="s">
        <v>797</v>
      </c>
      <c r="C58" s="38" t="s">
        <v>28</v>
      </c>
      <c r="D58" s="39">
        <f t="shared" si="40"/>
        <v>-2.8146971572726756</v>
      </c>
      <c r="E58" s="39">
        <f t="shared" si="40"/>
        <v>159.84353218285827</v>
      </c>
      <c r="F58" s="39">
        <f t="shared" si="39"/>
        <v>51.604145758275109</v>
      </c>
      <c r="G58" s="39">
        <f t="shared" si="39"/>
        <v>167.36882245271511</v>
      </c>
      <c r="H58" s="39">
        <f t="shared" si="41"/>
        <v>-25.351794485615017</v>
      </c>
      <c r="I58" s="39">
        <f t="shared" si="42"/>
        <v>82.450557361714232</v>
      </c>
      <c r="J58" s="39">
        <f t="shared" si="43"/>
        <v>73.093903675220133</v>
      </c>
      <c r="K58" s="39">
        <f t="shared" si="44"/>
        <v>3.8165785003170072</v>
      </c>
      <c r="L58" s="39">
        <f t="shared" si="45"/>
        <v>-5.3278117245144188</v>
      </c>
      <c r="M58" s="39">
        <f t="shared" si="46"/>
        <v>6.1649326552239074</v>
      </c>
      <c r="N58" s="39">
        <f t="shared" si="47"/>
        <v>36.695906839621557</v>
      </c>
      <c r="O58" s="39">
        <f t="shared" si="48"/>
        <v>-100</v>
      </c>
      <c r="P58" s="39">
        <f t="shared" si="49"/>
        <v>21.666470427158544</v>
      </c>
      <c r="Q58" s="39">
        <f t="shared" si="50"/>
        <v>0.45275458241798106</v>
      </c>
      <c r="R58" s="39">
        <f t="shared" si="51"/>
        <v>42.293260585350652</v>
      </c>
      <c r="S58" s="39">
        <f t="shared" si="52"/>
        <v>-0.71704840632820321</v>
      </c>
      <c r="T58" s="39">
        <f t="shared" si="53"/>
        <v>-15.121981704758667</v>
      </c>
      <c r="U58" s="39">
        <f t="shared" si="36"/>
        <v>20.527292438968757</v>
      </c>
    </row>
    <row r="59" spans="1:21" x14ac:dyDescent="0.2">
      <c r="B59" s="35" t="s">
        <v>798</v>
      </c>
      <c r="C59" s="38" t="s">
        <v>28</v>
      </c>
      <c r="D59" s="39">
        <f t="shared" si="40"/>
        <v>500.47984644913629</v>
      </c>
      <c r="E59" s="39">
        <f t="shared" si="40"/>
        <v>37.275778400918227</v>
      </c>
      <c r="F59" s="39">
        <f t="shared" si="39"/>
        <v>6.9928071564348215</v>
      </c>
      <c r="G59" s="39">
        <f t="shared" si="39"/>
        <v>139.92806395897509</v>
      </c>
      <c r="H59" s="39">
        <f t="shared" si="41"/>
        <v>-9.715481143946576</v>
      </c>
      <c r="I59" s="39">
        <f t="shared" si="42"/>
        <v>129.73587373378041</v>
      </c>
      <c r="J59" s="39">
        <f t="shared" si="43"/>
        <v>104.21641099770133</v>
      </c>
      <c r="K59" s="39">
        <f t="shared" si="44"/>
        <v>345.64702181248873</v>
      </c>
      <c r="L59" s="39">
        <f t="shared" si="45"/>
        <v>-67.924628938879565</v>
      </c>
      <c r="M59" s="39">
        <f t="shared" si="46"/>
        <v>24.602886117537409</v>
      </c>
      <c r="N59" s="39">
        <f t="shared" si="47"/>
        <v>65.088174616837051</v>
      </c>
      <c r="O59" s="39">
        <f t="shared" si="48"/>
        <v>-100</v>
      </c>
      <c r="P59" s="39">
        <f t="shared" si="49"/>
        <v>-44.81832411448837</v>
      </c>
      <c r="Q59" s="39">
        <f t="shared" si="50"/>
        <v>43.925099649011827</v>
      </c>
      <c r="R59" s="39">
        <f t="shared" si="51"/>
        <v>-18.177307513302779</v>
      </c>
      <c r="S59" s="39">
        <f t="shared" si="52"/>
        <v>-7.2110153863019235</v>
      </c>
      <c r="T59" s="39">
        <f t="shared" si="53"/>
        <v>1.0075753990636684</v>
      </c>
      <c r="U59" s="39">
        <f t="shared" si="36"/>
        <v>27.357611977752242</v>
      </c>
    </row>
    <row r="60" spans="1:21" x14ac:dyDescent="0.2">
      <c r="B60" s="35" t="s">
        <v>799</v>
      </c>
      <c r="C60" s="38" t="s">
        <v>28</v>
      </c>
      <c r="D60" s="39">
        <f t="shared" si="40"/>
        <v>194.27311011632935</v>
      </c>
      <c r="E60" s="39">
        <f t="shared" si="40"/>
        <v>66.413188031658933</v>
      </c>
      <c r="F60" s="39">
        <f t="shared" si="39"/>
        <v>61.394864489374186</v>
      </c>
      <c r="G60" s="39">
        <f t="shared" si="39"/>
        <v>56.638537338240525</v>
      </c>
      <c r="H60" s="39">
        <f t="shared" si="41"/>
        <v>26.941255034739925</v>
      </c>
      <c r="I60" s="39">
        <f t="shared" si="42"/>
        <v>58.314125965516524</v>
      </c>
      <c r="J60" s="39">
        <f t="shared" si="43"/>
        <v>78.225359470077535</v>
      </c>
      <c r="K60" s="39">
        <f t="shared" si="44"/>
        <v>109.74273654835946</v>
      </c>
      <c r="L60" s="39">
        <f t="shared" si="45"/>
        <v>-31.183310210735698</v>
      </c>
      <c r="M60" s="39">
        <f t="shared" si="46"/>
        <v>133.41363099453233</v>
      </c>
      <c r="N60" s="39">
        <f t="shared" si="47"/>
        <v>-28.794896946328535</v>
      </c>
      <c r="O60" s="39">
        <f t="shared" si="48"/>
        <v>-100</v>
      </c>
      <c r="P60" s="39">
        <f t="shared" si="49"/>
        <v>14.346493098048114</v>
      </c>
      <c r="Q60" s="39">
        <f t="shared" si="50"/>
        <v>8.3902226925007426</v>
      </c>
      <c r="R60" s="39">
        <f t="shared" si="51"/>
        <v>-23.922858833316937</v>
      </c>
      <c r="S60" s="39">
        <f t="shared" si="52"/>
        <v>43.676849085087213</v>
      </c>
      <c r="T60" s="39">
        <f t="shared" si="53"/>
        <v>-19.396075093751207</v>
      </c>
      <c r="U60" s="39">
        <f t="shared" si="36"/>
        <v>25.410979751604984</v>
      </c>
    </row>
    <row r="61" spans="1:21" x14ac:dyDescent="0.2">
      <c r="B61" s="35" t="s">
        <v>79</v>
      </c>
      <c r="C61" s="38" t="s">
        <v>28</v>
      </c>
      <c r="D61" s="39">
        <f t="shared" ref="D61:E63" si="54">IF(C23=0,"--",(D23/C23)*100-100)</f>
        <v>212.70195401482971</v>
      </c>
      <c r="E61" s="39">
        <f t="shared" si="54"/>
        <v>28.672410942798564</v>
      </c>
      <c r="F61" s="39">
        <f t="shared" ref="F61:G61" si="55">IF(E23=0,"--",(F23/E23)*100-100)</f>
        <v>21.636184417964756</v>
      </c>
      <c r="G61" s="39">
        <f t="shared" si="55"/>
        <v>59.556384865436399</v>
      </c>
      <c r="H61" s="39">
        <f t="shared" ref="H61:H63" si="56">IF(G23=0,"--",(H23/G23)*100-100)</f>
        <v>27.537792869557023</v>
      </c>
      <c r="I61" s="39">
        <f t="shared" ref="I61:I63" si="57">IF(H23=0,"--",(I23/H23)*100-100)</f>
        <v>29.264584317356821</v>
      </c>
      <c r="J61" s="39">
        <f t="shared" ref="J61:J63" si="58">IF(I23=0,"--",(J23/I23)*100-100)</f>
        <v>21.540688167093975</v>
      </c>
      <c r="K61" s="39">
        <f t="shared" ref="K61:L63" si="59">IF(J23=0,"--",(K23/J23)*100-100)</f>
        <v>25.21149540503697</v>
      </c>
      <c r="L61" s="39">
        <f t="shared" si="59"/>
        <v>109.26912233707401</v>
      </c>
      <c r="M61" s="39">
        <f t="shared" ref="M61:O63" si="60">IF(L23=0,"--",(M23/L23)*100-100)</f>
        <v>18.600219014991453</v>
      </c>
      <c r="N61" s="39">
        <f t="shared" si="60"/>
        <v>17.440228502935923</v>
      </c>
      <c r="O61" s="39">
        <f t="shared" si="60"/>
        <v>8.9398894832952323</v>
      </c>
      <c r="P61" s="39">
        <f t="shared" ref="P61:P63" si="61">IF(N23=0,"--",(P23/N23)*100-100)</f>
        <v>13.799711069440662</v>
      </c>
      <c r="Q61" s="39">
        <f t="shared" ref="Q61:R63" si="62">IF(P23=0,"--",(Q23/P23)*100-100)</f>
        <v>9.3876920383436442</v>
      </c>
      <c r="R61" s="39">
        <f t="shared" si="62"/>
        <v>6.2516869770489194</v>
      </c>
      <c r="S61" s="39">
        <f t="shared" ref="S61:T63" si="63">IF(R23=0,"--",(S23/R23)*100-100)</f>
        <v>5.4864150812514225</v>
      </c>
      <c r="T61" s="39">
        <f t="shared" si="63"/>
        <v>5.6206594520849933</v>
      </c>
      <c r="U61" s="39">
        <f t="shared" si="36"/>
        <v>23.500942981905752</v>
      </c>
    </row>
    <row r="62" spans="1:21" x14ac:dyDescent="0.2">
      <c r="B62" s="35" t="s">
        <v>80</v>
      </c>
      <c r="C62" s="38" t="s">
        <v>28</v>
      </c>
      <c r="D62" s="39">
        <f t="shared" si="54"/>
        <v>166.37427421496454</v>
      </c>
      <c r="E62" s="39">
        <f t="shared" si="54"/>
        <v>26.360295747451957</v>
      </c>
      <c r="F62" s="39">
        <f t="shared" ref="F62:G62" si="64">IF(E24=0,"--",(F24/E24)*100-100)</f>
        <v>39.037980967104659</v>
      </c>
      <c r="G62" s="39">
        <f t="shared" si="64"/>
        <v>131.63157939380136</v>
      </c>
      <c r="H62" s="39">
        <f t="shared" si="56"/>
        <v>51.529592803556852</v>
      </c>
      <c r="I62" s="39">
        <f t="shared" si="57"/>
        <v>34.890091429843238</v>
      </c>
      <c r="J62" s="39">
        <f t="shared" si="58"/>
        <v>41.010757619416637</v>
      </c>
      <c r="K62" s="39">
        <f t="shared" si="59"/>
        <v>26.173636840595279</v>
      </c>
      <c r="L62" s="39">
        <f t="shared" si="59"/>
        <v>94.226812241763071</v>
      </c>
      <c r="M62" s="39">
        <f t="shared" si="60"/>
        <v>22.961706937749213</v>
      </c>
      <c r="N62" s="39">
        <f t="shared" si="60"/>
        <v>21.411015011310042</v>
      </c>
      <c r="O62" s="39">
        <f t="shared" si="60"/>
        <v>7.543831345032828</v>
      </c>
      <c r="P62" s="39">
        <f t="shared" si="61"/>
        <v>15.318607605036647</v>
      </c>
      <c r="Q62" s="39">
        <f t="shared" si="62"/>
        <v>5.417554551089097</v>
      </c>
      <c r="R62" s="39">
        <f t="shared" si="62"/>
        <v>9.8345203654025113</v>
      </c>
      <c r="S62" s="39">
        <f t="shared" si="63"/>
        <v>7.8131352429934111</v>
      </c>
      <c r="T62" s="39">
        <f t="shared" si="63"/>
        <v>-3.7426441727562576</v>
      </c>
      <c r="U62" s="39">
        <f t="shared" si="36"/>
        <v>27.276691822943675</v>
      </c>
    </row>
    <row r="63" spans="1:21" x14ac:dyDescent="0.2">
      <c r="B63" s="35" t="s">
        <v>81</v>
      </c>
      <c r="C63" s="38" t="s">
        <v>28</v>
      </c>
      <c r="D63" s="39">
        <f t="shared" si="54"/>
        <v>197.79075599664691</v>
      </c>
      <c r="E63" s="39">
        <f t="shared" si="54"/>
        <v>28.006735520594418</v>
      </c>
      <c r="F63" s="39">
        <f t="shared" ref="F63:G63" si="65">IF(E25=0,"--",(F25/E25)*100-100)</f>
        <v>26.581852347585595</v>
      </c>
      <c r="G63" s="39">
        <f t="shared" si="65"/>
        <v>82.056186804017699</v>
      </c>
      <c r="H63" s="39">
        <f t="shared" si="56"/>
        <v>37.066808283376986</v>
      </c>
      <c r="I63" s="39">
        <f t="shared" si="57"/>
        <v>31.73467008057122</v>
      </c>
      <c r="J63" s="39">
        <f t="shared" si="58"/>
        <v>30.294512276033032</v>
      </c>
      <c r="K63" s="39">
        <f t="shared" si="59"/>
        <v>25.679656537656825</v>
      </c>
      <c r="L63" s="39">
        <f t="shared" si="59"/>
        <v>101.92102991089675</v>
      </c>
      <c r="M63" s="39">
        <f t="shared" si="60"/>
        <v>20.649598463995773</v>
      </c>
      <c r="N63" s="39">
        <f t="shared" si="60"/>
        <v>19.341780662852642</v>
      </c>
      <c r="O63" s="39">
        <f t="shared" si="60"/>
        <v>8.2597456165673435</v>
      </c>
      <c r="P63" s="39">
        <f t="shared" si="61"/>
        <v>14.539700425590013</v>
      </c>
      <c r="Q63" s="39">
        <f t="shared" si="62"/>
        <v>7.4403323513856776</v>
      </c>
      <c r="R63" s="39">
        <f t="shared" si="62"/>
        <v>7.9759870059148454</v>
      </c>
      <c r="S63" s="39">
        <f t="shared" si="63"/>
        <v>6.6254631475857622</v>
      </c>
      <c r="T63" s="39">
        <f t="shared" si="63"/>
        <v>0.98578740213778815</v>
      </c>
      <c r="U63" s="39">
        <f t="shared" si="36"/>
        <v>24.979523065704228</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107"/>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0" zoomScale="55" zoomScaleNormal="55" workbookViewId="0">
      <selection activeCell="B34" sqref="B34:B44"/>
    </sheetView>
  </sheetViews>
  <sheetFormatPr baseColWidth="10" defaultColWidth="10.85546875" defaultRowHeight="12.75" x14ac:dyDescent="0.2"/>
  <cols>
    <col min="1" max="1" width="10.85546875" style="1"/>
    <col min="2" max="2" width="16.7109375" style="1" customWidth="1"/>
    <col min="3" max="20" width="10.85546875" style="1"/>
    <col min="21" max="21" width="14.42578125" style="1" bestFit="1" customWidth="1"/>
    <col min="22" max="16384" width="10.85546875" style="1"/>
  </cols>
  <sheetData>
    <row r="1" spans="1:21" x14ac:dyDescent="0.2">
      <c r="A1" s="5" t="s">
        <v>75</v>
      </c>
    </row>
    <row r="2" spans="1:21" x14ac:dyDescent="0.2">
      <c r="B2" s="110"/>
      <c r="C2" s="201" t="s">
        <v>182</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746</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142</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34</v>
      </c>
      <c r="C9" s="9">
        <v>60.469292500000002</v>
      </c>
      <c r="D9" s="9">
        <v>173.645781</v>
      </c>
      <c r="E9" s="9">
        <v>281.94906250000003</v>
      </c>
      <c r="F9" s="9">
        <v>272.29775050000001</v>
      </c>
      <c r="G9" s="9">
        <v>402.98010950000003</v>
      </c>
      <c r="H9" s="9">
        <v>485.07348949999999</v>
      </c>
      <c r="I9" s="9">
        <v>477.780259</v>
      </c>
      <c r="J9" s="9">
        <v>598.30181049999999</v>
      </c>
      <c r="K9" s="9">
        <v>678.75788550000004</v>
      </c>
      <c r="L9" s="14">
        <v>1716.6540540000001</v>
      </c>
      <c r="M9" s="14">
        <v>2175.3083879999999</v>
      </c>
      <c r="N9" s="14">
        <v>2764.6921550000002</v>
      </c>
      <c r="O9" s="14">
        <v>2935.1871750000005</v>
      </c>
      <c r="P9" s="14">
        <v>3441.8466010000002</v>
      </c>
      <c r="Q9" s="14">
        <v>3929.0190560000001</v>
      </c>
      <c r="R9" s="9">
        <v>4052.5929099999998</v>
      </c>
      <c r="S9" s="9">
        <v>4114.5423229999997</v>
      </c>
      <c r="T9" s="9">
        <v>4336.4075389999998</v>
      </c>
      <c r="U9" s="9">
        <f>(SUM(C9:N9)+P9+Q9+R9+S9+T9)</f>
        <v>29962.318466500001</v>
      </c>
    </row>
    <row r="10" spans="1:21" x14ac:dyDescent="0.2">
      <c r="B10" s="1" t="s">
        <v>36</v>
      </c>
      <c r="C10" s="9">
        <v>19.518720500000001</v>
      </c>
      <c r="D10" s="9">
        <v>74.991749499999997</v>
      </c>
      <c r="E10" s="9">
        <v>125.635268</v>
      </c>
      <c r="F10" s="9">
        <v>144.89507</v>
      </c>
      <c r="G10" s="9">
        <v>247.019531</v>
      </c>
      <c r="H10" s="9">
        <v>291.662577</v>
      </c>
      <c r="I10" s="9">
        <v>281.90345000000002</v>
      </c>
      <c r="J10" s="9">
        <v>348.1518155</v>
      </c>
      <c r="K10" s="9">
        <v>437.8842315</v>
      </c>
      <c r="L10" s="14">
        <v>939.73045100000002</v>
      </c>
      <c r="M10" s="14">
        <v>1224.7006980000001</v>
      </c>
      <c r="N10" s="14">
        <v>1631.2650839999999</v>
      </c>
      <c r="O10" s="14">
        <v>1425.6862609999998</v>
      </c>
      <c r="P10" s="14">
        <v>1903.6466829999999</v>
      </c>
      <c r="Q10" s="14">
        <v>2169.9172279999998</v>
      </c>
      <c r="R10" s="9">
        <v>2225.3975719999999</v>
      </c>
      <c r="S10" s="9">
        <v>2111.7473580000001</v>
      </c>
      <c r="T10" s="9">
        <v>2293.3344659999998</v>
      </c>
      <c r="U10" s="9">
        <f t="shared" ref="U10:U25" si="0">(SUM(C10:N10)+P10+Q10+R10+S10+T10)</f>
        <v>16471.401953000001</v>
      </c>
    </row>
    <row r="11" spans="1:21" x14ac:dyDescent="0.2">
      <c r="B11" s="1" t="s">
        <v>29</v>
      </c>
      <c r="C11" s="9">
        <v>51.442345500000002</v>
      </c>
      <c r="D11" s="9">
        <v>153.40832900000001</v>
      </c>
      <c r="E11" s="9">
        <v>170.9683675</v>
      </c>
      <c r="F11" s="9">
        <v>166.75914750000001</v>
      </c>
      <c r="G11" s="9">
        <v>237.31213099999999</v>
      </c>
      <c r="H11" s="9">
        <v>246.35310799999999</v>
      </c>
      <c r="I11" s="9">
        <v>262.71181300000001</v>
      </c>
      <c r="J11" s="9">
        <v>280.96504199999998</v>
      </c>
      <c r="K11" s="9">
        <v>359.29624250000001</v>
      </c>
      <c r="L11" s="14">
        <v>842.75479199999995</v>
      </c>
      <c r="M11" s="14">
        <v>1045.374859</v>
      </c>
      <c r="N11" s="14">
        <v>1224.8742460000001</v>
      </c>
      <c r="O11" s="14">
        <v>1017.1253810000001</v>
      </c>
      <c r="P11" s="14">
        <v>1350.841248</v>
      </c>
      <c r="Q11" s="14">
        <v>1237.9962820000001</v>
      </c>
      <c r="R11" s="9">
        <v>1281.3367699999999</v>
      </c>
      <c r="S11" s="9">
        <v>1136.051688</v>
      </c>
      <c r="T11" s="9">
        <v>1246.0984820000001</v>
      </c>
      <c r="U11" s="9">
        <f t="shared" si="0"/>
        <v>11294.544892999998</v>
      </c>
    </row>
    <row r="12" spans="1:21" x14ac:dyDescent="0.2">
      <c r="B12" s="1" t="s">
        <v>40</v>
      </c>
      <c r="C12" s="9">
        <v>0.9676515</v>
      </c>
      <c r="D12" s="9">
        <v>6.6738095</v>
      </c>
      <c r="E12" s="9">
        <v>8.6495080000000009</v>
      </c>
      <c r="F12" s="9">
        <v>11.4381535</v>
      </c>
      <c r="G12" s="9">
        <v>22.587242</v>
      </c>
      <c r="H12" s="9">
        <v>27.943451499999998</v>
      </c>
      <c r="I12" s="9">
        <v>34.535805000000003</v>
      </c>
      <c r="J12" s="9">
        <v>49.599041</v>
      </c>
      <c r="K12" s="9">
        <v>71.502643500000005</v>
      </c>
      <c r="L12" s="14">
        <v>194.57507699999999</v>
      </c>
      <c r="M12" s="14">
        <v>246.364316</v>
      </c>
      <c r="N12" s="14">
        <v>322.19887299999999</v>
      </c>
      <c r="O12" s="14">
        <v>380.30199700000003</v>
      </c>
      <c r="P12" s="14">
        <v>380.83029699999997</v>
      </c>
      <c r="Q12" s="14">
        <v>487.034873</v>
      </c>
      <c r="R12" s="9">
        <v>493.00633900000003</v>
      </c>
      <c r="S12" s="9">
        <v>464.13792799999999</v>
      </c>
      <c r="T12" s="9">
        <v>429.31450799999999</v>
      </c>
      <c r="U12" s="9">
        <f t="shared" si="0"/>
        <v>3251.3595165000002</v>
      </c>
    </row>
    <row r="13" spans="1:21" x14ac:dyDescent="0.2">
      <c r="B13" s="1" t="s">
        <v>26</v>
      </c>
      <c r="C13" s="9">
        <v>4.5940405000000002</v>
      </c>
      <c r="D13" s="9">
        <v>18.811131</v>
      </c>
      <c r="E13" s="9">
        <v>38.235599000000001</v>
      </c>
      <c r="F13" s="9">
        <v>22.869938999999999</v>
      </c>
      <c r="G13" s="9">
        <v>52.7006485</v>
      </c>
      <c r="H13" s="9">
        <v>70.180035000000004</v>
      </c>
      <c r="I13" s="9">
        <v>55.502730499999998</v>
      </c>
      <c r="J13" s="9">
        <v>61.795415499999997</v>
      </c>
      <c r="K13" s="9">
        <v>69.818731</v>
      </c>
      <c r="L13" s="14">
        <v>183.01628600000001</v>
      </c>
      <c r="M13" s="14">
        <v>230.704104</v>
      </c>
      <c r="N13" s="14">
        <v>328.46218499999998</v>
      </c>
      <c r="O13" s="14">
        <v>211.27308800000006</v>
      </c>
      <c r="P13" s="14">
        <v>335.88372700000002</v>
      </c>
      <c r="Q13" s="14">
        <v>350.41970900000001</v>
      </c>
      <c r="R13" s="9">
        <v>361.39061199999998</v>
      </c>
      <c r="S13" s="9">
        <v>304.44318399999997</v>
      </c>
      <c r="T13" s="9">
        <v>343.79417999999998</v>
      </c>
      <c r="U13" s="9">
        <f t="shared" si="0"/>
        <v>2832.622257</v>
      </c>
    </row>
    <row r="14" spans="1:21" x14ac:dyDescent="0.2">
      <c r="B14" s="1" t="s">
        <v>44</v>
      </c>
      <c r="C14" s="9">
        <v>0</v>
      </c>
      <c r="D14" s="9">
        <v>0.44845249999999998</v>
      </c>
      <c r="E14" s="9">
        <v>0.9911875</v>
      </c>
      <c r="F14" s="9">
        <v>1.5898375</v>
      </c>
      <c r="G14" s="9">
        <v>2.5415740000000002</v>
      </c>
      <c r="H14" s="9">
        <v>4.9346814999999999</v>
      </c>
      <c r="I14" s="9">
        <v>12.252349000000001</v>
      </c>
      <c r="J14" s="9">
        <v>15.970235000000001</v>
      </c>
      <c r="K14" s="9">
        <v>22.8670075</v>
      </c>
      <c r="L14" s="14">
        <v>63.946852999999997</v>
      </c>
      <c r="M14" s="14">
        <v>112.56391499999999</v>
      </c>
      <c r="N14" s="14">
        <v>170.25809799999999</v>
      </c>
      <c r="O14" s="14">
        <v>157.11282700000001</v>
      </c>
      <c r="P14" s="14">
        <v>157.107707</v>
      </c>
      <c r="Q14" s="14">
        <v>168.10875899999999</v>
      </c>
      <c r="R14" s="9">
        <v>373.73093399999999</v>
      </c>
      <c r="S14" s="9">
        <v>591.39317800000003</v>
      </c>
      <c r="T14" s="9">
        <v>754.11845300000004</v>
      </c>
      <c r="U14" s="9">
        <f t="shared" si="0"/>
        <v>2452.8232214999998</v>
      </c>
    </row>
    <row r="15" spans="1:21" x14ac:dyDescent="0.2">
      <c r="A15" s="1" t="s">
        <v>141</v>
      </c>
      <c r="B15" s="1" t="s">
        <v>792</v>
      </c>
      <c r="C15" s="9">
        <v>1.1139E-2</v>
      </c>
      <c r="D15" s="9">
        <v>4.3078450000000004</v>
      </c>
      <c r="E15" s="9">
        <v>3.164031</v>
      </c>
      <c r="F15" s="9">
        <v>4.563707</v>
      </c>
      <c r="G15" s="9">
        <v>7.2082879999999996</v>
      </c>
      <c r="H15" s="9">
        <v>14.535710999999999</v>
      </c>
      <c r="I15" s="9">
        <v>28.743395</v>
      </c>
      <c r="J15" s="9">
        <v>36.024869000000002</v>
      </c>
      <c r="K15" s="9">
        <v>54.703063999999998</v>
      </c>
      <c r="L15" s="14">
        <v>102.56808700000001</v>
      </c>
      <c r="M15" s="14">
        <v>149.07436100000001</v>
      </c>
      <c r="N15" s="14">
        <v>249.107755</v>
      </c>
      <c r="O15" s="14">
        <v>0</v>
      </c>
      <c r="P15" s="14">
        <v>222.93796900000001</v>
      </c>
      <c r="Q15" s="14">
        <v>259.11070699999999</v>
      </c>
      <c r="R15" s="9">
        <v>470.685046</v>
      </c>
      <c r="S15" s="9">
        <v>743.37361699999997</v>
      </c>
      <c r="T15" s="9">
        <v>892.10981800000002</v>
      </c>
      <c r="U15" s="9">
        <f t="shared" si="0"/>
        <v>3242.229409</v>
      </c>
    </row>
    <row r="16" spans="1:21" x14ac:dyDescent="0.2">
      <c r="B16" s="1" t="s">
        <v>793</v>
      </c>
      <c r="C16" s="9">
        <v>0</v>
      </c>
      <c r="D16" s="9">
        <v>0</v>
      </c>
      <c r="E16" s="9">
        <v>0</v>
      </c>
      <c r="F16" s="9">
        <v>0.122229</v>
      </c>
      <c r="G16" s="9">
        <v>0.31459799999999999</v>
      </c>
      <c r="H16" s="9">
        <v>8.5259000000000001E-2</v>
      </c>
      <c r="I16" s="9">
        <v>0.105641</v>
      </c>
      <c r="J16" s="9">
        <v>1.3331459999999999</v>
      </c>
      <c r="K16" s="9">
        <v>1.494075</v>
      </c>
      <c r="L16" s="14">
        <v>4.0269849999999998</v>
      </c>
      <c r="M16" s="14">
        <v>1.8699220000000001</v>
      </c>
      <c r="N16" s="14">
        <v>4.7551459999999999</v>
      </c>
      <c r="O16" s="14">
        <v>0</v>
      </c>
      <c r="P16" s="14">
        <v>9.5512949999999996</v>
      </c>
      <c r="Q16" s="14">
        <v>36.284329</v>
      </c>
      <c r="R16" s="9">
        <v>55.149099</v>
      </c>
      <c r="S16" s="9">
        <v>103.441417</v>
      </c>
      <c r="T16" s="9">
        <v>84.551753000000005</v>
      </c>
      <c r="U16" s="9">
        <f t="shared" si="0"/>
        <v>303.08489400000002</v>
      </c>
    </row>
    <row r="17" spans="1:21" x14ac:dyDescent="0.2">
      <c r="B17" s="1" t="s">
        <v>794</v>
      </c>
      <c r="C17" s="9">
        <v>0</v>
      </c>
      <c r="D17" s="9">
        <v>0</v>
      </c>
      <c r="E17" s="9">
        <v>0</v>
      </c>
      <c r="F17" s="9">
        <v>0</v>
      </c>
      <c r="G17" s="9">
        <v>0</v>
      </c>
      <c r="H17" s="9">
        <v>0</v>
      </c>
      <c r="I17" s="9">
        <v>0</v>
      </c>
      <c r="J17" s="9">
        <v>0</v>
      </c>
      <c r="K17" s="9">
        <v>0</v>
      </c>
      <c r="L17" s="14">
        <v>0</v>
      </c>
      <c r="M17" s="14">
        <v>0</v>
      </c>
      <c r="N17" s="14">
        <v>1.4448000000000001E-2</v>
      </c>
      <c r="O17" s="14">
        <v>0</v>
      </c>
      <c r="P17" s="14">
        <v>8.7240000000000009E-3</v>
      </c>
      <c r="Q17" s="14">
        <v>0</v>
      </c>
      <c r="R17" s="9">
        <v>0</v>
      </c>
      <c r="S17" s="9">
        <v>0</v>
      </c>
      <c r="T17" s="9">
        <v>0</v>
      </c>
      <c r="U17" s="9">
        <f t="shared" si="0"/>
        <v>2.3172000000000002E-2</v>
      </c>
    </row>
    <row r="18" spans="1:21" x14ac:dyDescent="0.2">
      <c r="B18" s="1" t="s">
        <v>795</v>
      </c>
      <c r="C18" s="9">
        <v>0</v>
      </c>
      <c r="D18" s="9">
        <v>0</v>
      </c>
      <c r="E18" s="9">
        <v>0</v>
      </c>
      <c r="F18" s="9">
        <v>0</v>
      </c>
      <c r="G18" s="9">
        <v>0</v>
      </c>
      <c r="H18" s="9">
        <v>0</v>
      </c>
      <c r="I18" s="9">
        <v>0</v>
      </c>
      <c r="J18" s="9">
        <v>0</v>
      </c>
      <c r="K18" s="9">
        <v>0</v>
      </c>
      <c r="L18" s="14">
        <v>0</v>
      </c>
      <c r="M18" s="14">
        <v>0</v>
      </c>
      <c r="N18" s="14">
        <v>5.9699999999999998E-4</v>
      </c>
      <c r="O18" s="14">
        <v>0</v>
      </c>
      <c r="P18" s="14">
        <v>0</v>
      </c>
      <c r="Q18" s="14">
        <v>0</v>
      </c>
      <c r="R18" s="9">
        <v>0</v>
      </c>
      <c r="S18" s="9">
        <v>2.6999999999999999E-5</v>
      </c>
      <c r="T18" s="9">
        <v>0</v>
      </c>
      <c r="U18" s="9">
        <f t="shared" si="0"/>
        <v>6.2399999999999999E-4</v>
      </c>
    </row>
    <row r="19" spans="1:21" x14ac:dyDescent="0.2">
      <c r="B19" s="1" t="s">
        <v>796</v>
      </c>
      <c r="C19" s="9">
        <v>0</v>
      </c>
      <c r="D19" s="9">
        <v>0</v>
      </c>
      <c r="E19" s="9">
        <v>0</v>
      </c>
      <c r="F19" s="9">
        <v>0</v>
      </c>
      <c r="G19" s="9">
        <v>0</v>
      </c>
      <c r="H19" s="9">
        <v>0</v>
      </c>
      <c r="I19" s="9">
        <v>0</v>
      </c>
      <c r="J19" s="9">
        <v>0</v>
      </c>
      <c r="K19" s="9">
        <v>0</v>
      </c>
      <c r="L19" s="14">
        <v>0</v>
      </c>
      <c r="M19" s="14">
        <v>0</v>
      </c>
      <c r="N19" s="14">
        <v>0</v>
      </c>
      <c r="O19" s="14">
        <v>0</v>
      </c>
      <c r="P19" s="14">
        <v>0</v>
      </c>
      <c r="Q19" s="14">
        <v>0</v>
      </c>
      <c r="R19" s="9">
        <v>0</v>
      </c>
      <c r="S19" s="9">
        <v>0</v>
      </c>
      <c r="T19" s="9">
        <v>0</v>
      </c>
      <c r="U19" s="9">
        <f t="shared" si="0"/>
        <v>0</v>
      </c>
    </row>
    <row r="20" spans="1:21" x14ac:dyDescent="0.2">
      <c r="B20" s="1" t="s">
        <v>797</v>
      </c>
      <c r="C20" s="9">
        <v>0</v>
      </c>
      <c r="D20" s="9">
        <v>0</v>
      </c>
      <c r="E20" s="9">
        <v>0</v>
      </c>
      <c r="F20" s="9">
        <v>0</v>
      </c>
      <c r="G20" s="9">
        <v>0</v>
      </c>
      <c r="H20" s="9">
        <v>0</v>
      </c>
      <c r="I20" s="9">
        <v>0</v>
      </c>
      <c r="J20" s="9">
        <v>0</v>
      </c>
      <c r="K20" s="9">
        <v>0</v>
      </c>
      <c r="L20" s="14">
        <v>0</v>
      </c>
      <c r="M20" s="14">
        <v>1.4999999999999999E-4</v>
      </c>
      <c r="N20" s="14">
        <v>0</v>
      </c>
      <c r="O20" s="14">
        <v>0</v>
      </c>
      <c r="P20" s="14">
        <v>0</v>
      </c>
      <c r="Q20" s="14">
        <v>0</v>
      </c>
      <c r="R20" s="9">
        <v>0</v>
      </c>
      <c r="S20" s="9">
        <v>0</v>
      </c>
      <c r="T20" s="9">
        <v>0</v>
      </c>
      <c r="U20" s="9">
        <f t="shared" si="0"/>
        <v>1.4999999999999999E-4</v>
      </c>
    </row>
    <row r="21" spans="1:21" x14ac:dyDescent="0.2">
      <c r="B21" s="1" t="s">
        <v>798</v>
      </c>
      <c r="C21" s="9">
        <v>0</v>
      </c>
      <c r="D21" s="9">
        <v>0</v>
      </c>
      <c r="E21" s="9">
        <v>0</v>
      </c>
      <c r="F21" s="9">
        <v>0</v>
      </c>
      <c r="G21" s="9">
        <v>2.0961E-2</v>
      </c>
      <c r="H21" s="9">
        <v>0</v>
      </c>
      <c r="I21" s="9">
        <v>6.8956000000000003E-2</v>
      </c>
      <c r="J21" s="9">
        <v>0</v>
      </c>
      <c r="K21" s="9">
        <v>0</v>
      </c>
      <c r="L21" s="14">
        <v>0</v>
      </c>
      <c r="M21" s="14">
        <v>0</v>
      </c>
      <c r="N21" s="14">
        <v>0</v>
      </c>
      <c r="O21" s="14">
        <v>0</v>
      </c>
      <c r="P21" s="14">
        <v>0</v>
      </c>
      <c r="Q21" s="14">
        <v>2.2850000000000001E-3</v>
      </c>
      <c r="R21" s="9">
        <v>6.0000000000000002E-5</v>
      </c>
      <c r="S21" s="9">
        <v>1.3140000000000001E-3</v>
      </c>
      <c r="T21" s="9">
        <v>0</v>
      </c>
      <c r="U21" s="9">
        <f t="shared" si="0"/>
        <v>9.3575999999999993E-2</v>
      </c>
    </row>
    <row r="22" spans="1:21" x14ac:dyDescent="0.2">
      <c r="B22" s="1" t="s">
        <v>799</v>
      </c>
      <c r="C22" s="9">
        <v>0</v>
      </c>
      <c r="D22" s="9">
        <v>0</v>
      </c>
      <c r="E22" s="9">
        <v>0</v>
      </c>
      <c r="F22" s="9">
        <v>0.122229</v>
      </c>
      <c r="G22" s="9">
        <v>0.335559</v>
      </c>
      <c r="H22" s="9">
        <v>8.5259000000000001E-2</v>
      </c>
      <c r="I22" s="9">
        <v>0.174597</v>
      </c>
      <c r="J22" s="9">
        <v>1.3331459999999999</v>
      </c>
      <c r="K22" s="9">
        <v>1.494075</v>
      </c>
      <c r="L22" s="14">
        <v>4.0269849999999998</v>
      </c>
      <c r="M22" s="14">
        <v>1.8700720000000002</v>
      </c>
      <c r="N22" s="14">
        <v>4.7701909999999996</v>
      </c>
      <c r="O22" s="14">
        <v>0</v>
      </c>
      <c r="P22" s="14">
        <v>9.5600190000000005</v>
      </c>
      <c r="Q22" s="14">
        <v>36.286614</v>
      </c>
      <c r="R22" s="9">
        <v>55.149158999999997</v>
      </c>
      <c r="S22" s="9">
        <v>103.442758</v>
      </c>
      <c r="T22" s="9">
        <v>84.551753000000005</v>
      </c>
      <c r="U22" s="9">
        <f t="shared" si="0"/>
        <v>303.20241600000003</v>
      </c>
    </row>
    <row r="23" spans="1:21" x14ac:dyDescent="0.2">
      <c r="B23" s="35" t="s">
        <v>79</v>
      </c>
      <c r="C23" s="9">
        <f t="shared" ref="C23:K23" si="1">SUM(C9:C14)</f>
        <v>136.9920505</v>
      </c>
      <c r="D23" s="9">
        <f t="shared" si="1"/>
        <v>427.97925249999997</v>
      </c>
      <c r="E23" s="9">
        <f t="shared" si="1"/>
        <v>626.42899249999994</v>
      </c>
      <c r="F23" s="9">
        <f t="shared" si="1"/>
        <v>619.84989800000017</v>
      </c>
      <c r="G23" s="9">
        <f t="shared" si="1"/>
        <v>965.14123600000005</v>
      </c>
      <c r="H23" s="9">
        <f t="shared" si="1"/>
        <v>1126.1473424999999</v>
      </c>
      <c r="I23" s="9">
        <f t="shared" si="1"/>
        <v>1124.6864065000002</v>
      </c>
      <c r="J23" s="9">
        <f t="shared" si="1"/>
        <v>1354.7833595</v>
      </c>
      <c r="K23" s="9">
        <f t="shared" si="1"/>
        <v>1640.1267415000002</v>
      </c>
      <c r="L23" s="9">
        <f t="shared" ref="L23:Q23" si="2">SUM(L9:L14)</f>
        <v>3940.6775129999996</v>
      </c>
      <c r="M23" s="9">
        <f t="shared" si="2"/>
        <v>5035.0162799999998</v>
      </c>
      <c r="N23" s="9">
        <f t="shared" si="2"/>
        <v>6441.7506410000015</v>
      </c>
      <c r="O23" s="9">
        <f t="shared" si="2"/>
        <v>6126.686729</v>
      </c>
      <c r="P23" s="9">
        <f t="shared" si="2"/>
        <v>7570.1562629999999</v>
      </c>
      <c r="Q23" s="9">
        <f t="shared" si="2"/>
        <v>8342.4959069999986</v>
      </c>
      <c r="R23" s="9">
        <f t="shared" ref="R23:T23" si="3">SUM(R9:R14)</f>
        <v>8787.4551369999972</v>
      </c>
      <c r="S23" s="9">
        <f t="shared" si="3"/>
        <v>8722.3156589999999</v>
      </c>
      <c r="T23" s="9">
        <f t="shared" si="3"/>
        <v>9403.0676280000007</v>
      </c>
      <c r="U23" s="9">
        <f t="shared" si="0"/>
        <v>66265.070307500006</v>
      </c>
    </row>
    <row r="24" spans="1:21" x14ac:dyDescent="0.2">
      <c r="B24" s="35" t="s">
        <v>80</v>
      </c>
      <c r="C24" s="9">
        <f>+C25-C23</f>
        <v>54.279837999999984</v>
      </c>
      <c r="D24" s="9">
        <f t="shared" ref="D24:K24" si="4">+D25-D23</f>
        <v>133.91428200000001</v>
      </c>
      <c r="E24" s="9">
        <f t="shared" si="4"/>
        <v>194.72498450000012</v>
      </c>
      <c r="F24" s="9">
        <f t="shared" si="4"/>
        <v>207.94359949999978</v>
      </c>
      <c r="G24" s="9">
        <f t="shared" si="4"/>
        <v>351.15565400000003</v>
      </c>
      <c r="H24" s="9">
        <f t="shared" si="4"/>
        <v>405.51951900000017</v>
      </c>
      <c r="I24" s="9">
        <f t="shared" si="4"/>
        <v>421.63521299999979</v>
      </c>
      <c r="J24" s="9">
        <f t="shared" si="4"/>
        <v>464.36912649999999</v>
      </c>
      <c r="K24" s="9">
        <f t="shared" si="4"/>
        <v>565.88372200000094</v>
      </c>
      <c r="L24" s="9">
        <f t="shared" ref="L24:Q24" si="5">+L25-L23</f>
        <v>1260.3458210000017</v>
      </c>
      <c r="M24" s="9">
        <f t="shared" si="5"/>
        <v>1648.2912809999962</v>
      </c>
      <c r="N24" s="9">
        <f t="shared" si="5"/>
        <v>2004.1237319999991</v>
      </c>
      <c r="O24" s="9">
        <f t="shared" si="5"/>
        <v>1983.8197149999996</v>
      </c>
      <c r="P24" s="9">
        <f t="shared" si="5"/>
        <v>2520.8947119999984</v>
      </c>
      <c r="Q24" s="9">
        <f t="shared" si="5"/>
        <v>2941.3138480000016</v>
      </c>
      <c r="R24" s="9">
        <f t="shared" ref="R24:T24" si="6">+R25-R23</f>
        <v>3322.0492610000038</v>
      </c>
      <c r="S24" s="9">
        <f t="shared" si="6"/>
        <v>3552.4841329999999</v>
      </c>
      <c r="T24" s="9">
        <f t="shared" si="6"/>
        <v>3761.4743309999994</v>
      </c>
      <c r="U24" s="9">
        <f t="shared" si="0"/>
        <v>23810.4030575</v>
      </c>
    </row>
    <row r="25" spans="1:21" x14ac:dyDescent="0.2">
      <c r="B25" s="35" t="s">
        <v>81</v>
      </c>
      <c r="C25" s="9">
        <v>191.27188849999999</v>
      </c>
      <c r="D25" s="9">
        <v>561.89353449999999</v>
      </c>
      <c r="E25" s="9">
        <v>821.15397700000005</v>
      </c>
      <c r="F25" s="9">
        <v>827.79349749999994</v>
      </c>
      <c r="G25" s="9">
        <v>1316.2968900000001</v>
      </c>
      <c r="H25" s="9">
        <v>1531.6668615000001</v>
      </c>
      <c r="I25" s="9">
        <v>1546.3216195</v>
      </c>
      <c r="J25" s="9">
        <v>1819.152486</v>
      </c>
      <c r="K25" s="9">
        <v>2206.0104635000012</v>
      </c>
      <c r="L25" s="14">
        <v>5201.0233340000013</v>
      </c>
      <c r="M25" s="9">
        <v>6683.307560999996</v>
      </c>
      <c r="N25" s="9">
        <v>8445.8743730000006</v>
      </c>
      <c r="O25" s="9">
        <v>8110.5064439999996</v>
      </c>
      <c r="P25" s="9">
        <v>10091.050974999998</v>
      </c>
      <c r="Q25" s="9">
        <v>11283.809755</v>
      </c>
      <c r="R25" s="9">
        <v>12109.504398000001</v>
      </c>
      <c r="S25" s="9">
        <v>12274.799792</v>
      </c>
      <c r="T25" s="9">
        <v>13164.541959</v>
      </c>
      <c r="U25" s="9">
        <f t="shared" si="0"/>
        <v>90075.473364999998</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34</v>
      </c>
      <c r="C28" s="37">
        <f>C9/C$25*100</f>
        <v>31.614312471223393</v>
      </c>
      <c r="D28" s="37">
        <f t="shared" ref="D28:U28" si="7">D9/D$25*100</f>
        <v>30.903680205987495</v>
      </c>
      <c r="E28" s="37">
        <f t="shared" si="7"/>
        <v>34.3357117419161</v>
      </c>
      <c r="F28" s="37">
        <f t="shared" si="7"/>
        <v>32.894405588152139</v>
      </c>
      <c r="G28" s="37">
        <f t="shared" si="7"/>
        <v>30.61468218617458</v>
      </c>
      <c r="H28" s="37">
        <f t="shared" si="7"/>
        <v>31.669647081412684</v>
      </c>
      <c r="I28" s="37">
        <f t="shared" si="7"/>
        <v>30.897858050674433</v>
      </c>
      <c r="J28" s="37">
        <f t="shared" si="7"/>
        <v>32.889041193878235</v>
      </c>
      <c r="K28" s="37">
        <f t="shared" si="7"/>
        <v>30.768570536292909</v>
      </c>
      <c r="L28" s="37">
        <f t="shared" ref="L28:Q32" si="8">L9/L$25*100</f>
        <v>33.006082529527056</v>
      </c>
      <c r="M28" s="37">
        <f t="shared" si="8"/>
        <v>32.548380695418984</v>
      </c>
      <c r="N28" s="37">
        <f t="shared" si="8"/>
        <v>32.734232512837778</v>
      </c>
      <c r="O28" s="37">
        <f t="shared" si="8"/>
        <v>36.189937031261429</v>
      </c>
      <c r="P28" s="37">
        <f t="shared" si="8"/>
        <v>34.107910162449663</v>
      </c>
      <c r="Q28" s="37">
        <f t="shared" si="8"/>
        <v>34.8199689759835</v>
      </c>
      <c r="R28" s="37">
        <f t="shared" ref="R28:T28" si="9">R9/R$25*100</f>
        <v>33.466216096088324</v>
      </c>
      <c r="S28" s="37">
        <f t="shared" si="9"/>
        <v>33.5202397816836</v>
      </c>
      <c r="T28" s="37">
        <f t="shared" si="9"/>
        <v>32.940056346095616</v>
      </c>
      <c r="U28" s="37">
        <f t="shared" si="7"/>
        <v>33.263570367360678</v>
      </c>
    </row>
    <row r="29" spans="1:21" x14ac:dyDescent="0.2">
      <c r="B29" s="1" t="s">
        <v>36</v>
      </c>
      <c r="C29" s="37">
        <f>C10/C$25*100</f>
        <v>10.204699003638479</v>
      </c>
      <c r="D29" s="37">
        <f t="shared" ref="D29:K32" si="10">D10/D$25*100</f>
        <v>13.346255988998216</v>
      </c>
      <c r="E29" s="37">
        <f t="shared" si="10"/>
        <v>15.299842845430192</v>
      </c>
      <c r="F29" s="37">
        <f t="shared" si="10"/>
        <v>17.503770014815803</v>
      </c>
      <c r="G29" s="37">
        <f t="shared" si="10"/>
        <v>18.766247407908104</v>
      </c>
      <c r="H29" s="37">
        <f t="shared" si="10"/>
        <v>19.042168002144244</v>
      </c>
      <c r="I29" s="37">
        <f t="shared" si="10"/>
        <v>18.230583239931221</v>
      </c>
      <c r="J29" s="37">
        <f t="shared" si="10"/>
        <v>19.138132629306153</v>
      </c>
      <c r="K29" s="37">
        <f t="shared" si="10"/>
        <v>19.849599027071875</v>
      </c>
      <c r="L29" s="37">
        <f t="shared" si="8"/>
        <v>18.068183714093671</v>
      </c>
      <c r="M29" s="37">
        <f t="shared" si="8"/>
        <v>18.324769387341394</v>
      </c>
      <c r="N29" s="37">
        <f t="shared" si="8"/>
        <v>19.314342268870018</v>
      </c>
      <c r="O29" s="37">
        <f t="shared" si="8"/>
        <v>17.578264327188791</v>
      </c>
      <c r="P29" s="37">
        <f t="shared" si="8"/>
        <v>18.8647018800735</v>
      </c>
      <c r="Q29" s="37">
        <f t="shared" si="8"/>
        <v>19.230359914908011</v>
      </c>
      <c r="R29" s="37">
        <f t="shared" ref="R29:T29" si="11">R10/R$25*100</f>
        <v>18.377280348215947</v>
      </c>
      <c r="S29" s="37">
        <f t="shared" si="11"/>
        <v>17.203925064230489</v>
      </c>
      <c r="T29" s="37">
        <f t="shared" si="11"/>
        <v>17.420541277793195</v>
      </c>
      <c r="U29" s="37">
        <f>U10/U$25*100</f>
        <v>18.286223027943784</v>
      </c>
    </row>
    <row r="30" spans="1:21" x14ac:dyDescent="0.2">
      <c r="B30" s="1" t="s">
        <v>29</v>
      </c>
      <c r="C30" s="37">
        <f>C11/C$25*100</f>
        <v>26.894880321108978</v>
      </c>
      <c r="D30" s="37">
        <f t="shared" si="10"/>
        <v>27.302027800784391</v>
      </c>
      <c r="E30" s="37">
        <f t="shared" si="10"/>
        <v>20.820500452864515</v>
      </c>
      <c r="F30" s="37">
        <f t="shared" si="10"/>
        <v>20.145017809831252</v>
      </c>
      <c r="G30" s="37">
        <f t="shared" si="10"/>
        <v>18.028769406269735</v>
      </c>
      <c r="H30" s="37">
        <f t="shared" si="10"/>
        <v>16.083987594974808</v>
      </c>
      <c r="I30" s="37">
        <f t="shared" si="10"/>
        <v>16.989467759297536</v>
      </c>
      <c r="J30" s="37">
        <f t="shared" si="10"/>
        <v>15.444831819337656</v>
      </c>
      <c r="K30" s="37">
        <f t="shared" si="10"/>
        <v>16.287150421306233</v>
      </c>
      <c r="L30" s="37">
        <f t="shared" si="8"/>
        <v>16.203634128898521</v>
      </c>
      <c r="M30" s="37">
        <f t="shared" si="8"/>
        <v>15.641579404488528</v>
      </c>
      <c r="N30" s="37">
        <f t="shared" si="8"/>
        <v>14.502633971394497</v>
      </c>
      <c r="O30" s="37">
        <f t="shared" si="8"/>
        <v>12.540836851839879</v>
      </c>
      <c r="P30" s="37">
        <f t="shared" si="8"/>
        <v>13.386526847863834</v>
      </c>
      <c r="Q30" s="37">
        <f t="shared" si="8"/>
        <v>10.971438803737612</v>
      </c>
      <c r="R30" s="37">
        <f t="shared" ref="R30:T30" si="12">R11/R$25*100</f>
        <v>10.581248644755641</v>
      </c>
      <c r="S30" s="37">
        <f t="shared" si="12"/>
        <v>9.2551545218718143</v>
      </c>
      <c r="T30" s="37">
        <f t="shared" si="12"/>
        <v>9.4655665641910094</v>
      </c>
      <c r="U30" s="37">
        <f>U11/U$25*100</f>
        <v>12.538979226046058</v>
      </c>
    </row>
    <row r="31" spans="1:21" x14ac:dyDescent="0.2">
      <c r="B31" s="1" t="s">
        <v>40</v>
      </c>
      <c r="C31" s="37">
        <f>C12/C$25*100</f>
        <v>0.50590366811796295</v>
      </c>
      <c r="D31" s="37">
        <f t="shared" si="10"/>
        <v>1.1877355922841644</v>
      </c>
      <c r="E31" s="37">
        <f t="shared" si="10"/>
        <v>1.0533357010094588</v>
      </c>
      <c r="F31" s="37">
        <f t="shared" si="10"/>
        <v>1.381764115633199</v>
      </c>
      <c r="G31" s="37">
        <f t="shared" si="10"/>
        <v>1.7159686520265196</v>
      </c>
      <c r="H31" s="37">
        <f t="shared" si="10"/>
        <v>1.8243818027527388</v>
      </c>
      <c r="I31" s="37">
        <f t="shared" si="10"/>
        <v>2.2334166815288459</v>
      </c>
      <c r="J31" s="37">
        <f t="shared" si="10"/>
        <v>2.7264916702535293</v>
      </c>
      <c r="K31" s="37">
        <f t="shared" si="10"/>
        <v>3.2412649297481435</v>
      </c>
      <c r="L31" s="37">
        <f t="shared" si="8"/>
        <v>3.741092175611453</v>
      </c>
      <c r="M31" s="37">
        <f t="shared" si="8"/>
        <v>3.6862633322105784</v>
      </c>
      <c r="N31" s="37">
        <f t="shared" si="8"/>
        <v>3.8148669844061858</v>
      </c>
      <c r="O31" s="37">
        <f t="shared" si="8"/>
        <v>4.6890043134278043</v>
      </c>
      <c r="P31" s="37">
        <f t="shared" si="8"/>
        <v>3.7739408704156312</v>
      </c>
      <c r="Q31" s="37">
        <f t="shared" si="8"/>
        <v>4.3162272634398908</v>
      </c>
      <c r="R31" s="37">
        <f t="shared" ref="R31:T31" si="13">R12/R$25*100</f>
        <v>4.0712346500441807</v>
      </c>
      <c r="S31" s="37">
        <f t="shared" si="13"/>
        <v>3.7812260555361403</v>
      </c>
      <c r="T31" s="37">
        <f t="shared" si="13"/>
        <v>3.2611427677246083</v>
      </c>
      <c r="U31" s="37">
        <f>U12/U$25*100</f>
        <v>3.6095947043486296</v>
      </c>
    </row>
    <row r="32" spans="1:21" x14ac:dyDescent="0.2">
      <c r="B32" s="1" t="s">
        <v>26</v>
      </c>
      <c r="C32" s="37">
        <f>C13/C$25*100</f>
        <v>2.4018377901883894</v>
      </c>
      <c r="D32" s="37">
        <f t="shared" si="10"/>
        <v>3.3478105450597604</v>
      </c>
      <c r="E32" s="37">
        <f t="shared" si="10"/>
        <v>4.6563251315776064</v>
      </c>
      <c r="F32" s="37">
        <f t="shared" si="10"/>
        <v>2.7627589572845128</v>
      </c>
      <c r="G32" s="37">
        <f t="shared" si="10"/>
        <v>4.0037053114970131</v>
      </c>
      <c r="H32" s="37">
        <f t="shared" si="10"/>
        <v>4.5819385901756027</v>
      </c>
      <c r="I32" s="37">
        <f t="shared" si="10"/>
        <v>3.5893393586482158</v>
      </c>
      <c r="J32" s="37">
        <f t="shared" si="10"/>
        <v>3.3969343403354482</v>
      </c>
      <c r="K32" s="37">
        <f t="shared" si="10"/>
        <v>3.1649319962529709</v>
      </c>
      <c r="L32" s="37">
        <f t="shared" si="8"/>
        <v>3.5188514691635873</v>
      </c>
      <c r="M32" s="37">
        <f t="shared" si="8"/>
        <v>3.4519450420965021</v>
      </c>
      <c r="N32" s="37">
        <f t="shared" si="8"/>
        <v>3.8890252269206935</v>
      </c>
      <c r="O32" s="37">
        <f t="shared" si="8"/>
        <v>2.6049308937581319</v>
      </c>
      <c r="P32" s="37">
        <f t="shared" si="8"/>
        <v>3.3285306736843641</v>
      </c>
      <c r="Q32" s="37">
        <f t="shared" si="8"/>
        <v>3.1055088361865066</v>
      </c>
      <c r="R32" s="37">
        <f t="shared" ref="R32:T32" si="14">R13/R$25*100</f>
        <v>2.9843550992862027</v>
      </c>
      <c r="S32" s="37">
        <f t="shared" si="14"/>
        <v>2.4802293247863672</v>
      </c>
      <c r="T32" s="37">
        <f t="shared" si="14"/>
        <v>2.6115164589145734</v>
      </c>
      <c r="U32" s="37">
        <f>U13/U$25*100</f>
        <v>3.1447209225554316</v>
      </c>
    </row>
    <row r="33" spans="1:21" x14ac:dyDescent="0.2">
      <c r="B33" s="1" t="s">
        <v>44</v>
      </c>
      <c r="C33" s="37">
        <f t="shared" ref="C33:U33" si="15">C14/C$25*100</f>
        <v>0</v>
      </c>
      <c r="D33" s="37">
        <f t="shared" si="15"/>
        <v>7.9810937920660477E-2</v>
      </c>
      <c r="E33" s="37">
        <f t="shared" si="15"/>
        <v>0.12070665523915497</v>
      </c>
      <c r="F33" s="37">
        <f t="shared" si="15"/>
        <v>0.19205725882136446</v>
      </c>
      <c r="G33" s="37">
        <f t="shared" si="15"/>
        <v>0.19308516333271897</v>
      </c>
      <c r="H33" s="37">
        <f t="shared" si="15"/>
        <v>0.32217720602555455</v>
      </c>
      <c r="I33" s="37">
        <f t="shared" si="15"/>
        <v>0.79235450410127317</v>
      </c>
      <c r="J33" s="37">
        <f t="shared" si="15"/>
        <v>0.87789424596921883</v>
      </c>
      <c r="K33" s="37">
        <f t="shared" si="15"/>
        <v>1.0365774722446137</v>
      </c>
      <c r="L33" s="37">
        <f t="shared" si="15"/>
        <v>1.2295052125986095</v>
      </c>
      <c r="M33" s="37">
        <f t="shared" si="15"/>
        <v>1.6842545995767029</v>
      </c>
      <c r="N33" s="37">
        <f t="shared" si="15"/>
        <v>2.0158729633048496</v>
      </c>
      <c r="O33" s="37">
        <f t="shared" si="15"/>
        <v>1.937151866961762</v>
      </c>
      <c r="P33" s="37">
        <f t="shared" si="15"/>
        <v>1.556901331578102</v>
      </c>
      <c r="Q33" s="37">
        <f t="shared" si="15"/>
        <v>1.4898226986280838</v>
      </c>
      <c r="R33" s="37">
        <f t="shared" si="15"/>
        <v>3.0862611855669764</v>
      </c>
      <c r="S33" s="37">
        <f t="shared" si="15"/>
        <v>4.8179456123222124</v>
      </c>
      <c r="T33" s="37">
        <f t="shared" si="15"/>
        <v>5.7284063156063203</v>
      </c>
      <c r="U33" s="37">
        <f t="shared" si="15"/>
        <v>2.7230755830288831</v>
      </c>
    </row>
    <row r="34" spans="1:21" x14ac:dyDescent="0.2">
      <c r="B34" s="35" t="s">
        <v>792</v>
      </c>
      <c r="C34" s="37">
        <f t="shared" ref="C34:U34" si="16">C15/C$25*100</f>
        <v>5.8236472109700534E-3</v>
      </c>
      <c r="D34" s="37">
        <f t="shared" si="16"/>
        <v>0.7666657000837942</v>
      </c>
      <c r="E34" s="37">
        <f t="shared" si="16"/>
        <v>0.38531518918771551</v>
      </c>
      <c r="F34" s="37">
        <f t="shared" si="16"/>
        <v>0.55130983920298315</v>
      </c>
      <c r="G34" s="37">
        <f t="shared" si="16"/>
        <v>0.54761870629353226</v>
      </c>
      <c r="H34" s="37">
        <f t="shared" si="16"/>
        <v>0.94901256698632297</v>
      </c>
      <c r="I34" s="37">
        <f t="shared" si="16"/>
        <v>1.8588238460569488</v>
      </c>
      <c r="J34" s="37">
        <f t="shared" si="16"/>
        <v>1.9803105719417962</v>
      </c>
      <c r="K34" s="37">
        <f t="shared" si="16"/>
        <v>2.4797282200198398</v>
      </c>
      <c r="L34" s="37">
        <f t="shared" si="16"/>
        <v>1.972075117015808</v>
      </c>
      <c r="M34" s="37">
        <f t="shared" si="16"/>
        <v>2.23054766879073</v>
      </c>
      <c r="N34" s="37">
        <f t="shared" si="16"/>
        <v>2.9494608136293667</v>
      </c>
      <c r="O34" s="37"/>
      <c r="P34" s="37">
        <f t="shared" si="16"/>
        <v>2.2092641247409817</v>
      </c>
      <c r="Q34" s="37">
        <f t="shared" si="16"/>
        <v>2.296305171976023</v>
      </c>
      <c r="R34" s="37">
        <f t="shared" si="16"/>
        <v>3.886905942060999</v>
      </c>
      <c r="S34" s="37">
        <f t="shared" si="16"/>
        <v>6.0560956561139809</v>
      </c>
      <c r="T34" s="37">
        <f t="shared" si="16"/>
        <v>6.7766111481767508</v>
      </c>
      <c r="U34" s="37">
        <f t="shared" si="16"/>
        <v>3.5994586404913758</v>
      </c>
    </row>
    <row r="35" spans="1:21" x14ac:dyDescent="0.2">
      <c r="B35" s="35" t="s">
        <v>793</v>
      </c>
      <c r="C35" s="37">
        <f t="shared" ref="C35:U35" si="17">C16/C$25*100</f>
        <v>0</v>
      </c>
      <c r="D35" s="37">
        <f t="shared" si="17"/>
        <v>0</v>
      </c>
      <c r="E35" s="37">
        <f t="shared" si="17"/>
        <v>0</v>
      </c>
      <c r="F35" s="37">
        <f t="shared" si="17"/>
        <v>1.4765639059637577E-2</v>
      </c>
      <c r="G35" s="37">
        <f t="shared" si="17"/>
        <v>2.3900231200880521E-2</v>
      </c>
      <c r="H35" s="37">
        <f t="shared" si="17"/>
        <v>5.5664193136948665E-3</v>
      </c>
      <c r="I35" s="37">
        <f t="shared" si="17"/>
        <v>6.8317611723076599E-3</v>
      </c>
      <c r="J35" s="37">
        <f t="shared" si="17"/>
        <v>7.3283906118906839E-2</v>
      </c>
      <c r="K35" s="37">
        <f t="shared" si="17"/>
        <v>6.7727466606370398E-2</v>
      </c>
      <c r="L35" s="37">
        <f t="shared" si="17"/>
        <v>7.7426782027200158E-2</v>
      </c>
      <c r="M35" s="37">
        <f t="shared" si="17"/>
        <v>2.7978990685866494E-2</v>
      </c>
      <c r="N35" s="37">
        <f t="shared" si="17"/>
        <v>5.6301405751444503E-2</v>
      </c>
      <c r="O35" s="37">
        <f t="shared" si="17"/>
        <v>0</v>
      </c>
      <c r="P35" s="37">
        <f t="shared" si="17"/>
        <v>9.4651142122488402E-2</v>
      </c>
      <c r="Q35" s="37">
        <f t="shared" si="17"/>
        <v>0.32156097796599192</v>
      </c>
      <c r="R35" s="37">
        <f t="shared" si="17"/>
        <v>0.45541995103539001</v>
      </c>
      <c r="S35" s="37">
        <f t="shared" si="17"/>
        <v>0.8427136796757948</v>
      </c>
      <c r="T35" s="37">
        <f t="shared" si="17"/>
        <v>0.64226885571355419</v>
      </c>
      <c r="U35" s="37">
        <f t="shared" si="17"/>
        <v>0.33647882456509809</v>
      </c>
    </row>
    <row r="36" spans="1:21" x14ac:dyDescent="0.2">
      <c r="B36" s="35" t="s">
        <v>794</v>
      </c>
      <c r="C36" s="37">
        <f t="shared" ref="C36:U36" si="18">C17/C$25*100</f>
        <v>0</v>
      </c>
      <c r="D36" s="37">
        <f t="shared" si="18"/>
        <v>0</v>
      </c>
      <c r="E36" s="37">
        <f t="shared" si="18"/>
        <v>0</v>
      </c>
      <c r="F36" s="37">
        <f t="shared" si="18"/>
        <v>0</v>
      </c>
      <c r="G36" s="37">
        <f t="shared" si="18"/>
        <v>0</v>
      </c>
      <c r="H36" s="37">
        <f t="shared" si="18"/>
        <v>0</v>
      </c>
      <c r="I36" s="37">
        <f t="shared" si="18"/>
        <v>0</v>
      </c>
      <c r="J36" s="37">
        <f t="shared" si="18"/>
        <v>0</v>
      </c>
      <c r="K36" s="37">
        <f t="shared" si="18"/>
        <v>0</v>
      </c>
      <c r="L36" s="37">
        <f t="shared" si="18"/>
        <v>0</v>
      </c>
      <c r="M36" s="37">
        <f t="shared" si="18"/>
        <v>0</v>
      </c>
      <c r="N36" s="37">
        <f t="shared" si="18"/>
        <v>1.7106576965184042E-4</v>
      </c>
      <c r="O36" s="37">
        <f t="shared" si="18"/>
        <v>0</v>
      </c>
      <c r="P36" s="37">
        <f t="shared" si="18"/>
        <v>8.6452838476519558E-5</v>
      </c>
      <c r="Q36" s="37">
        <f t="shared" si="18"/>
        <v>0</v>
      </c>
      <c r="R36" s="37">
        <f t="shared" si="18"/>
        <v>0</v>
      </c>
      <c r="S36" s="37">
        <f t="shared" si="18"/>
        <v>0</v>
      </c>
      <c r="T36" s="37">
        <f t="shared" si="18"/>
        <v>0</v>
      </c>
      <c r="U36" s="37">
        <f t="shared" si="18"/>
        <v>2.5725093784523796E-5</v>
      </c>
    </row>
    <row r="37" spans="1:21" x14ac:dyDescent="0.2">
      <c r="B37" s="35" t="s">
        <v>795</v>
      </c>
      <c r="C37" s="37">
        <f t="shared" ref="C37:U37" si="19">C18/C$25*100</f>
        <v>0</v>
      </c>
      <c r="D37" s="37">
        <f t="shared" si="19"/>
        <v>0</v>
      </c>
      <c r="E37" s="37">
        <f t="shared" si="19"/>
        <v>0</v>
      </c>
      <c r="F37" s="37">
        <f t="shared" si="19"/>
        <v>0</v>
      </c>
      <c r="G37" s="37">
        <f t="shared" si="19"/>
        <v>0</v>
      </c>
      <c r="H37" s="37">
        <f t="shared" si="19"/>
        <v>0</v>
      </c>
      <c r="I37" s="37">
        <f t="shared" si="19"/>
        <v>0</v>
      </c>
      <c r="J37" s="37">
        <f t="shared" si="19"/>
        <v>0</v>
      </c>
      <c r="K37" s="37">
        <f t="shared" si="19"/>
        <v>0</v>
      </c>
      <c r="L37" s="37">
        <f t="shared" si="19"/>
        <v>0</v>
      </c>
      <c r="M37" s="37">
        <f t="shared" si="19"/>
        <v>0</v>
      </c>
      <c r="N37" s="37">
        <f t="shared" si="19"/>
        <v>7.0685399004809458E-6</v>
      </c>
      <c r="O37" s="37">
        <f t="shared" si="19"/>
        <v>0</v>
      </c>
      <c r="P37" s="37">
        <f t="shared" si="19"/>
        <v>0</v>
      </c>
      <c r="Q37" s="37">
        <f t="shared" si="19"/>
        <v>0</v>
      </c>
      <c r="R37" s="37">
        <f t="shared" si="19"/>
        <v>0</v>
      </c>
      <c r="S37" s="37">
        <f t="shared" si="19"/>
        <v>2.1996285444587883E-7</v>
      </c>
      <c r="T37" s="37">
        <f t="shared" si="19"/>
        <v>0</v>
      </c>
      <c r="U37" s="37">
        <f t="shared" si="19"/>
        <v>6.9275239606174898E-7</v>
      </c>
    </row>
    <row r="38" spans="1:21" x14ac:dyDescent="0.2">
      <c r="B38" s="35" t="s">
        <v>796</v>
      </c>
      <c r="C38" s="37">
        <f t="shared" ref="C38:U38" si="20">C19/C$25*100</f>
        <v>0</v>
      </c>
      <c r="D38" s="37">
        <f t="shared" si="20"/>
        <v>0</v>
      </c>
      <c r="E38" s="37">
        <f t="shared" si="20"/>
        <v>0</v>
      </c>
      <c r="F38" s="37">
        <f t="shared" si="20"/>
        <v>0</v>
      </c>
      <c r="G38" s="37">
        <f t="shared" si="20"/>
        <v>0</v>
      </c>
      <c r="H38" s="37">
        <f t="shared" si="20"/>
        <v>0</v>
      </c>
      <c r="I38" s="37">
        <f t="shared" si="20"/>
        <v>0</v>
      </c>
      <c r="J38" s="37">
        <f t="shared" si="20"/>
        <v>0</v>
      </c>
      <c r="K38" s="37">
        <f t="shared" si="20"/>
        <v>0</v>
      </c>
      <c r="L38" s="37">
        <f t="shared" si="20"/>
        <v>0</v>
      </c>
      <c r="M38" s="37">
        <f t="shared" si="20"/>
        <v>0</v>
      </c>
      <c r="N38" s="37">
        <f t="shared" si="20"/>
        <v>0</v>
      </c>
      <c r="O38" s="37">
        <f t="shared" si="20"/>
        <v>0</v>
      </c>
      <c r="P38" s="37">
        <f t="shared" si="20"/>
        <v>0</v>
      </c>
      <c r="Q38" s="37">
        <f t="shared" si="20"/>
        <v>0</v>
      </c>
      <c r="R38" s="37">
        <f t="shared" si="20"/>
        <v>0</v>
      </c>
      <c r="S38" s="37">
        <f t="shared" si="20"/>
        <v>0</v>
      </c>
      <c r="T38" s="37">
        <f t="shared" si="20"/>
        <v>0</v>
      </c>
      <c r="U38" s="37">
        <f t="shared" si="20"/>
        <v>0</v>
      </c>
    </row>
    <row r="39" spans="1:21" x14ac:dyDescent="0.2">
      <c r="B39" s="35" t="s">
        <v>797</v>
      </c>
      <c r="C39" s="37">
        <f t="shared" ref="C39:U39" si="21">C20/C$25*100</f>
        <v>0</v>
      </c>
      <c r="D39" s="37">
        <f t="shared" si="21"/>
        <v>0</v>
      </c>
      <c r="E39" s="37">
        <f t="shared" si="21"/>
        <v>0</v>
      </c>
      <c r="F39" s="37">
        <f t="shared" si="21"/>
        <v>0</v>
      </c>
      <c r="G39" s="37">
        <f t="shared" si="21"/>
        <v>0</v>
      </c>
      <c r="H39" s="37">
        <f t="shared" si="21"/>
        <v>0</v>
      </c>
      <c r="I39" s="37">
        <f t="shared" si="21"/>
        <v>0</v>
      </c>
      <c r="J39" s="37">
        <f t="shared" si="21"/>
        <v>0</v>
      </c>
      <c r="K39" s="37">
        <f t="shared" si="21"/>
        <v>0</v>
      </c>
      <c r="L39" s="37">
        <f t="shared" si="21"/>
        <v>0</v>
      </c>
      <c r="M39" s="37">
        <f t="shared" si="21"/>
        <v>2.2443976822990335E-6</v>
      </c>
      <c r="N39" s="37">
        <f t="shared" si="21"/>
        <v>0</v>
      </c>
      <c r="O39" s="37">
        <f t="shared" si="21"/>
        <v>0</v>
      </c>
      <c r="P39" s="37">
        <f t="shared" si="21"/>
        <v>0</v>
      </c>
      <c r="Q39" s="37">
        <f t="shared" si="21"/>
        <v>0</v>
      </c>
      <c r="R39" s="37">
        <f t="shared" si="21"/>
        <v>0</v>
      </c>
      <c r="S39" s="37">
        <f t="shared" si="21"/>
        <v>0</v>
      </c>
      <c r="T39" s="37">
        <f t="shared" si="21"/>
        <v>0</v>
      </c>
      <c r="U39" s="37">
        <f t="shared" si="21"/>
        <v>1.6652701828407426E-7</v>
      </c>
    </row>
    <row r="40" spans="1:21" x14ac:dyDescent="0.2">
      <c r="B40" s="35" t="s">
        <v>798</v>
      </c>
      <c r="C40" s="37">
        <f t="shared" ref="C40:U40" si="22">C21/C$25*100</f>
        <v>0</v>
      </c>
      <c r="D40" s="37">
        <f t="shared" si="22"/>
        <v>0</v>
      </c>
      <c r="E40" s="37">
        <f t="shared" si="22"/>
        <v>0</v>
      </c>
      <c r="F40" s="37">
        <f t="shared" si="22"/>
        <v>0</v>
      </c>
      <c r="G40" s="37">
        <f t="shared" si="22"/>
        <v>1.5924219041496027E-3</v>
      </c>
      <c r="H40" s="37">
        <f t="shared" si="22"/>
        <v>0</v>
      </c>
      <c r="I40" s="37">
        <f t="shared" si="22"/>
        <v>4.4593569106468802E-3</v>
      </c>
      <c r="J40" s="37">
        <f t="shared" si="22"/>
        <v>0</v>
      </c>
      <c r="K40" s="37">
        <f t="shared" si="22"/>
        <v>0</v>
      </c>
      <c r="L40" s="37">
        <f t="shared" si="22"/>
        <v>0</v>
      </c>
      <c r="M40" s="37">
        <f t="shared" si="22"/>
        <v>0</v>
      </c>
      <c r="N40" s="37">
        <f t="shared" si="22"/>
        <v>0</v>
      </c>
      <c r="O40" s="37">
        <f t="shared" si="22"/>
        <v>0</v>
      </c>
      <c r="P40" s="37">
        <f t="shared" si="22"/>
        <v>0</v>
      </c>
      <c r="Q40" s="37">
        <f t="shared" si="22"/>
        <v>2.0250252792391218E-5</v>
      </c>
      <c r="R40" s="37">
        <f t="shared" si="22"/>
        <v>4.9547857639747472E-7</v>
      </c>
      <c r="S40" s="37">
        <f t="shared" si="22"/>
        <v>1.0704858916366104E-5</v>
      </c>
      <c r="T40" s="37">
        <f t="shared" si="22"/>
        <v>0</v>
      </c>
      <c r="U40" s="37">
        <f t="shared" si="22"/>
        <v>1.0388621508633689E-4</v>
      </c>
    </row>
    <row r="41" spans="1:21" x14ac:dyDescent="0.2">
      <c r="B41" s="35" t="s">
        <v>799</v>
      </c>
      <c r="C41" s="37">
        <f t="shared" ref="C41:U41" si="23">C22/C$25*100</f>
        <v>0</v>
      </c>
      <c r="D41" s="37">
        <f t="shared" si="23"/>
        <v>0</v>
      </c>
      <c r="E41" s="37">
        <f t="shared" si="23"/>
        <v>0</v>
      </c>
      <c r="F41" s="37">
        <f t="shared" si="23"/>
        <v>1.4765639059637577E-2</v>
      </c>
      <c r="G41" s="37">
        <f t="shared" si="23"/>
        <v>2.5492653105030127E-2</v>
      </c>
      <c r="H41" s="37">
        <f t="shared" si="23"/>
        <v>5.5664193136948665E-3</v>
      </c>
      <c r="I41" s="37">
        <f t="shared" si="23"/>
        <v>1.129111808295454E-2</v>
      </c>
      <c r="J41" s="37">
        <f t="shared" si="23"/>
        <v>7.3283906118906839E-2</v>
      </c>
      <c r="K41" s="37">
        <f t="shared" si="23"/>
        <v>6.7727466606370398E-2</v>
      </c>
      <c r="L41" s="37">
        <f t="shared" si="23"/>
        <v>7.7426782027200158E-2</v>
      </c>
      <c r="M41" s="37">
        <f t="shared" si="23"/>
        <v>2.7981235083548793E-2</v>
      </c>
      <c r="N41" s="37">
        <f t="shared" si="23"/>
        <v>5.6479540060996827E-2</v>
      </c>
      <c r="O41" s="37">
        <f t="shared" si="23"/>
        <v>0</v>
      </c>
      <c r="P41" s="37">
        <f t="shared" si="23"/>
        <v>9.4737594960964927E-2</v>
      </c>
      <c r="Q41" s="37">
        <f t="shared" si="23"/>
        <v>0.32158122821878432</v>
      </c>
      <c r="R41" s="37">
        <f t="shared" si="23"/>
        <v>0.4554204465139664</v>
      </c>
      <c r="S41" s="37">
        <f t="shared" si="23"/>
        <v>0.84272460449756559</v>
      </c>
      <c r="T41" s="37">
        <f t="shared" si="23"/>
        <v>0.64226885571355419</v>
      </c>
      <c r="U41" s="37">
        <f t="shared" si="23"/>
        <v>0.33660929515338334</v>
      </c>
    </row>
    <row r="42" spans="1:21" x14ac:dyDescent="0.2">
      <c r="B42" s="35" t="s">
        <v>79</v>
      </c>
      <c r="C42" s="37">
        <f t="shared" ref="C42:Q42" si="24">C23/C$25*100</f>
        <v>71.621633254277199</v>
      </c>
      <c r="D42" s="37">
        <f t="shared" si="24"/>
        <v>76.167321071034678</v>
      </c>
      <c r="E42" s="37">
        <f t="shared" si="24"/>
        <v>76.286422528037008</v>
      </c>
      <c r="F42" s="37">
        <f t="shared" si="24"/>
        <v>74.879773744538298</v>
      </c>
      <c r="G42" s="37">
        <f t="shared" si="24"/>
        <v>73.322458127208662</v>
      </c>
      <c r="H42" s="37">
        <f t="shared" si="24"/>
        <v>73.524300277485622</v>
      </c>
      <c r="I42" s="37">
        <f t="shared" si="24"/>
        <v>72.733019594181542</v>
      </c>
      <c r="J42" s="37">
        <f t="shared" si="24"/>
        <v>74.473325899080237</v>
      </c>
      <c r="K42" s="37">
        <f t="shared" si="24"/>
        <v>74.348094382916756</v>
      </c>
      <c r="L42" s="37">
        <f t="shared" si="24"/>
        <v>75.767349229892886</v>
      </c>
      <c r="M42" s="37">
        <f t="shared" si="24"/>
        <v>75.337192461132688</v>
      </c>
      <c r="N42" s="37">
        <f t="shared" si="24"/>
        <v>76.270973927734047</v>
      </c>
      <c r="O42" s="37">
        <f t="shared" si="24"/>
        <v>75.540125284437792</v>
      </c>
      <c r="P42" s="37">
        <f t="shared" si="24"/>
        <v>75.018511766065089</v>
      </c>
      <c r="Q42" s="37">
        <f t="shared" si="24"/>
        <v>73.933326492883594</v>
      </c>
      <c r="R42" s="37">
        <f t="shared" ref="R42:T42" si="25">R23/R$25*100</f>
        <v>72.56659602395726</v>
      </c>
      <c r="S42" s="37">
        <f t="shared" si="25"/>
        <v>71.058720360430627</v>
      </c>
      <c r="T42" s="37">
        <f t="shared" si="25"/>
        <v>71.427229730325323</v>
      </c>
      <c r="U42" s="37">
        <f>U23/U$25*100</f>
        <v>73.566163831283475</v>
      </c>
    </row>
    <row r="43" spans="1:21" x14ac:dyDescent="0.2">
      <c r="B43" s="35" t="s">
        <v>80</v>
      </c>
      <c r="C43" s="37">
        <f t="shared" ref="C43:Q43" si="26">C24/C$25*100</f>
        <v>28.378366745722801</v>
      </c>
      <c r="D43" s="37">
        <f t="shared" si="26"/>
        <v>23.832678928965326</v>
      </c>
      <c r="E43" s="37">
        <f t="shared" si="26"/>
        <v>23.713577471962985</v>
      </c>
      <c r="F43" s="37">
        <f t="shared" si="26"/>
        <v>25.120226255461713</v>
      </c>
      <c r="G43" s="37">
        <f t="shared" si="26"/>
        <v>26.677541872791327</v>
      </c>
      <c r="H43" s="37">
        <f t="shared" si="26"/>
        <v>26.475699722514374</v>
      </c>
      <c r="I43" s="37">
        <f t="shared" si="26"/>
        <v>27.266980405818469</v>
      </c>
      <c r="J43" s="37">
        <f t="shared" si="26"/>
        <v>25.52667410091976</v>
      </c>
      <c r="K43" s="37">
        <f t="shared" si="26"/>
        <v>25.651905617083248</v>
      </c>
      <c r="L43" s="37">
        <f t="shared" si="26"/>
        <v>24.23265077010711</v>
      </c>
      <c r="M43" s="37">
        <f t="shared" si="26"/>
        <v>24.662807538867312</v>
      </c>
      <c r="N43" s="37">
        <f t="shared" si="26"/>
        <v>23.729026072265956</v>
      </c>
      <c r="O43" s="37">
        <f t="shared" si="26"/>
        <v>24.459874715562211</v>
      </c>
      <c r="P43" s="37">
        <f t="shared" si="26"/>
        <v>24.981488233934908</v>
      </c>
      <c r="Q43" s="37">
        <f t="shared" si="26"/>
        <v>26.066673507116406</v>
      </c>
      <c r="R43" s="37">
        <f t="shared" ref="R43:T43" si="27">R24/R$25*100</f>
        <v>27.433403976042747</v>
      </c>
      <c r="S43" s="37">
        <f t="shared" si="27"/>
        <v>28.941279639569373</v>
      </c>
      <c r="T43" s="37">
        <f t="shared" si="27"/>
        <v>28.57277026967467</v>
      </c>
      <c r="U43" s="37">
        <f>U24/U$25*100</f>
        <v>26.433836168716535</v>
      </c>
    </row>
    <row r="44" spans="1:21" x14ac:dyDescent="0.2">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34</v>
      </c>
      <c r="C47" s="38" t="s">
        <v>28</v>
      </c>
      <c r="D47" s="39">
        <f t="shared" ref="D47:J47" si="30">IF(C9=0,"--",(D9/C9)*100-100)</f>
        <v>187.16357314747813</v>
      </c>
      <c r="E47" s="39">
        <f t="shared" si="30"/>
        <v>62.370234897904027</v>
      </c>
      <c r="F47" s="39">
        <f t="shared" si="30"/>
        <v>-3.4230693709080953</v>
      </c>
      <c r="G47" s="39">
        <f t="shared" si="30"/>
        <v>47.992448986463444</v>
      </c>
      <c r="H47" s="39">
        <f t="shared" si="30"/>
        <v>20.371571217710425</v>
      </c>
      <c r="I47" s="39">
        <f t="shared" si="30"/>
        <v>-1.5035310438254612</v>
      </c>
      <c r="J47" s="39">
        <f t="shared" si="30"/>
        <v>25.225310010140035</v>
      </c>
      <c r="K47" s="39">
        <f t="shared" ref="K47:O51" si="31">IF(J9=0,"--",(K9/J9)*100-100)</f>
        <v>13.447406240132054</v>
      </c>
      <c r="L47" s="39">
        <f t="shared" si="31"/>
        <v>152.91110286482262</v>
      </c>
      <c r="M47" s="39">
        <f t="shared" si="31"/>
        <v>26.717924495694561</v>
      </c>
      <c r="N47" s="39">
        <f t="shared" si="31"/>
        <v>27.094262599790994</v>
      </c>
      <c r="O47" s="39">
        <f t="shared" si="31"/>
        <v>6.1668717687665975</v>
      </c>
      <c r="P47" s="39">
        <f>IF(N9=0,"--",(P9/N9)*100-100)</f>
        <v>24.492941999902328</v>
      </c>
      <c r="Q47" s="39">
        <f t="shared" ref="Q47:T51" si="32">IF(P9=0,"--",(Q9/P9)*100-100)</f>
        <v>14.154391856349903</v>
      </c>
      <c r="R47" s="39">
        <f t="shared" si="32"/>
        <v>3.1451579195394856</v>
      </c>
      <c r="S47" s="39">
        <f t="shared" si="32"/>
        <v>1.5286364649934541</v>
      </c>
      <c r="T47" s="39">
        <f t="shared" si="32"/>
        <v>5.3922210195721902</v>
      </c>
      <c r="U47" s="171">
        <f>POWER(T9/C9,1/21)*100-100</f>
        <v>22.563647288340505</v>
      </c>
    </row>
    <row r="48" spans="1:21" x14ac:dyDescent="0.2">
      <c r="B48" s="1" t="s">
        <v>36</v>
      </c>
      <c r="C48" s="38" t="s">
        <v>28</v>
      </c>
      <c r="D48" s="39">
        <f t="shared" ref="D48" si="33">IF(C10=0,"--",(D10/C10)*100-100)</f>
        <v>284.20422844827351</v>
      </c>
      <c r="E48" s="39">
        <f t="shared" ref="E48:J51" si="34">IF(D10=0,"--",(E10/D10)*100-100)</f>
        <v>67.532120316782311</v>
      </c>
      <c r="F48" s="39">
        <f t="shared" si="34"/>
        <v>15.329932674637206</v>
      </c>
      <c r="G48" s="39">
        <f t="shared" si="34"/>
        <v>70.481667181637022</v>
      </c>
      <c r="H48" s="39">
        <f t="shared" si="34"/>
        <v>18.072678633658313</v>
      </c>
      <c r="I48" s="39">
        <f t="shared" si="34"/>
        <v>-3.3460333171231582</v>
      </c>
      <c r="J48" s="39">
        <f t="shared" si="34"/>
        <v>23.500374152923627</v>
      </c>
      <c r="K48" s="39">
        <f t="shared" si="31"/>
        <v>25.773933096149548</v>
      </c>
      <c r="L48" s="39">
        <f t="shared" si="31"/>
        <v>114.60705442187179</v>
      </c>
      <c r="M48" s="39">
        <f t="shared" si="31"/>
        <v>30.324679454278964</v>
      </c>
      <c r="N48" s="39">
        <f t="shared" si="31"/>
        <v>33.197040441304608</v>
      </c>
      <c r="O48" s="39">
        <f t="shared" si="31"/>
        <v>-12.602416677484655</v>
      </c>
      <c r="P48" s="39">
        <f>IF(N10=0,"--",(P10/N10)*100-100)</f>
        <v>16.697568143376017</v>
      </c>
      <c r="Q48" s="39">
        <f t="shared" si="32"/>
        <v>13.987393111224719</v>
      </c>
      <c r="R48" s="39">
        <f t="shared" si="32"/>
        <v>2.5567954060227436</v>
      </c>
      <c r="S48" s="39">
        <f t="shared" si="32"/>
        <v>-5.1069622538439461</v>
      </c>
      <c r="T48" s="39">
        <f t="shared" si="32"/>
        <v>8.5989030511669711</v>
      </c>
      <c r="U48" s="171">
        <f t="shared" ref="U48:U63" si="35">POWER(T10/C10,1/21)*100-100</f>
        <v>25.479330544783082</v>
      </c>
    </row>
    <row r="49" spans="1:21" x14ac:dyDescent="0.2">
      <c r="B49" s="1" t="s">
        <v>29</v>
      </c>
      <c r="C49" s="38" t="s">
        <v>28</v>
      </c>
      <c r="D49" s="39">
        <f t="shared" ref="D49" si="36">IF(C11=0,"--",(D11/C11)*100-100)</f>
        <v>198.21410262096231</v>
      </c>
      <c r="E49" s="39">
        <f t="shared" si="34"/>
        <v>11.446600464567979</v>
      </c>
      <c r="F49" s="39">
        <f t="shared" si="34"/>
        <v>-2.461987595453877</v>
      </c>
      <c r="G49" s="39">
        <f t="shared" si="34"/>
        <v>42.308313851268622</v>
      </c>
      <c r="H49" s="39">
        <f t="shared" si="34"/>
        <v>3.80974076710811</v>
      </c>
      <c r="I49" s="39">
        <f t="shared" si="34"/>
        <v>6.6403485358098351</v>
      </c>
      <c r="J49" s="39">
        <f t="shared" si="34"/>
        <v>6.9480046563417943</v>
      </c>
      <c r="K49" s="39">
        <f t="shared" si="31"/>
        <v>27.879340412747865</v>
      </c>
      <c r="L49" s="39">
        <f t="shared" si="31"/>
        <v>134.55708474323939</v>
      </c>
      <c r="M49" s="39">
        <f t="shared" si="31"/>
        <v>24.042588535052815</v>
      </c>
      <c r="N49" s="39">
        <f t="shared" si="31"/>
        <v>17.170815373511886</v>
      </c>
      <c r="O49" s="39">
        <f t="shared" si="31"/>
        <v>-16.960832157132316</v>
      </c>
      <c r="P49" s="39">
        <f>IF(N11=0,"--",(P11/N11)*100-100)</f>
        <v>10.284076296922962</v>
      </c>
      <c r="Q49" s="39">
        <f t="shared" si="32"/>
        <v>-8.3536808020241864</v>
      </c>
      <c r="R49" s="39">
        <f t="shared" si="32"/>
        <v>3.5008576867438137</v>
      </c>
      <c r="S49" s="39">
        <f t="shared" si="32"/>
        <v>-11.338555592999938</v>
      </c>
      <c r="T49" s="39">
        <f t="shared" si="32"/>
        <v>9.6867770333351331</v>
      </c>
      <c r="U49" s="171">
        <f t="shared" si="35"/>
        <v>16.390032837303494</v>
      </c>
    </row>
    <row r="50" spans="1:21" x14ac:dyDescent="0.2">
      <c r="B50" s="1" t="s">
        <v>40</v>
      </c>
      <c r="C50" s="38" t="s">
        <v>28</v>
      </c>
      <c r="D50" s="39">
        <f t="shared" ref="D50" si="37">IF(C12=0,"--",(D12/C12)*100-100)</f>
        <v>589.6914333311114</v>
      </c>
      <c r="E50" s="39">
        <f t="shared" si="34"/>
        <v>29.603759292200351</v>
      </c>
      <c r="F50" s="39">
        <f t="shared" si="34"/>
        <v>32.240510096065577</v>
      </c>
      <c r="G50" s="39">
        <f t="shared" si="34"/>
        <v>97.472800133343185</v>
      </c>
      <c r="H50" s="39">
        <f t="shared" si="34"/>
        <v>23.713428580612003</v>
      </c>
      <c r="I50" s="39">
        <f t="shared" si="34"/>
        <v>23.591765319327166</v>
      </c>
      <c r="J50" s="39">
        <f t="shared" si="34"/>
        <v>43.616287502202397</v>
      </c>
      <c r="K50" s="39">
        <f t="shared" si="31"/>
        <v>44.161342756606956</v>
      </c>
      <c r="L50" s="39">
        <f t="shared" si="31"/>
        <v>172.12291388919067</v>
      </c>
      <c r="M50" s="39">
        <f t="shared" si="31"/>
        <v>26.616584096225253</v>
      </c>
      <c r="N50" s="39">
        <f t="shared" si="31"/>
        <v>30.781469585879449</v>
      </c>
      <c r="O50" s="39">
        <f t="shared" si="31"/>
        <v>18.033310749662391</v>
      </c>
      <c r="P50" s="39">
        <f>IF(N12=0,"--",(P12/N12)*100-100)</f>
        <v>18.19727780363776</v>
      </c>
      <c r="Q50" s="39">
        <f t="shared" si="32"/>
        <v>27.88763836192372</v>
      </c>
      <c r="R50" s="39">
        <f t="shared" si="32"/>
        <v>1.2260859193136326</v>
      </c>
      <c r="S50" s="39">
        <f t="shared" si="32"/>
        <v>-5.8555861692480278</v>
      </c>
      <c r="T50" s="39">
        <f t="shared" si="32"/>
        <v>-7.5028171367197558</v>
      </c>
      <c r="U50" s="171">
        <f t="shared" si="35"/>
        <v>33.675037267434703</v>
      </c>
    </row>
    <row r="51" spans="1:21" x14ac:dyDescent="0.2">
      <c r="B51" s="1" t="s">
        <v>26</v>
      </c>
      <c r="C51" s="38" t="s">
        <v>28</v>
      </c>
      <c r="D51" s="39">
        <f t="shared" ref="D51" si="38">IF(C13=0,"--",(D13/C13)*100-100)</f>
        <v>309.46811417966381</v>
      </c>
      <c r="E51" s="39">
        <f t="shared" si="34"/>
        <v>103.26050039202852</v>
      </c>
      <c r="F51" s="39">
        <f t="shared" si="34"/>
        <v>-40.1867903259473</v>
      </c>
      <c r="G51" s="39">
        <f t="shared" si="34"/>
        <v>130.4363317278634</v>
      </c>
      <c r="H51" s="39">
        <f t="shared" si="34"/>
        <v>33.167308178380381</v>
      </c>
      <c r="I51" s="39">
        <f t="shared" si="34"/>
        <v>-20.91378908545714</v>
      </c>
      <c r="J51" s="39">
        <f t="shared" si="34"/>
        <v>11.337613381020944</v>
      </c>
      <c r="K51" s="39">
        <f t="shared" si="31"/>
        <v>12.983674330986574</v>
      </c>
      <c r="L51" s="39">
        <f t="shared" si="31"/>
        <v>162.13063941250954</v>
      </c>
      <c r="M51" s="39">
        <f t="shared" si="31"/>
        <v>26.056598045050478</v>
      </c>
      <c r="N51" s="39">
        <f t="shared" si="31"/>
        <v>42.373793662552259</v>
      </c>
      <c r="O51" s="39">
        <f t="shared" si="31"/>
        <v>-35.678109186297931</v>
      </c>
      <c r="P51" s="39">
        <f>IF(N13=0,"--",(P13/N13)*100-100)</f>
        <v>2.259481407273725</v>
      </c>
      <c r="Q51" s="39">
        <f t="shared" si="32"/>
        <v>4.3276827162275708</v>
      </c>
      <c r="R51" s="39">
        <f t="shared" si="32"/>
        <v>3.1307893700693654</v>
      </c>
      <c r="S51" s="39">
        <f t="shared" si="32"/>
        <v>-15.757860361906694</v>
      </c>
      <c r="T51" s="39">
        <f t="shared" si="32"/>
        <v>12.925563148754875</v>
      </c>
      <c r="U51" s="171">
        <f t="shared" si="35"/>
        <v>22.812630454422788</v>
      </c>
    </row>
    <row r="52" spans="1:21" x14ac:dyDescent="0.2">
      <c r="B52" s="1" t="s">
        <v>44</v>
      </c>
      <c r="C52" s="38" t="s">
        <v>28</v>
      </c>
      <c r="D52" s="39" t="str">
        <f t="shared" ref="D52:E60" si="39">IF(C14=0,"--",(D14/C14)*100-100)</f>
        <v>--</v>
      </c>
      <c r="E52" s="39">
        <f t="shared" si="39"/>
        <v>121.02396574888087</v>
      </c>
      <c r="F52" s="39">
        <f t="shared" ref="F52:F60" si="40">IF(E14=0,"--",(F14/E14)*100-100)</f>
        <v>60.397250772432045</v>
      </c>
      <c r="G52" s="39">
        <f t="shared" ref="G52:G60" si="41">IF(F14=0,"--",(G14/F14)*100-100)</f>
        <v>59.863759660971652</v>
      </c>
      <c r="H52" s="39">
        <f t="shared" ref="H52:H60" si="42">IF(G14=0,"--",(H14/G14)*100-100)</f>
        <v>94.158482105970535</v>
      </c>
      <c r="I52" s="39">
        <f t="shared" ref="I52:I60" si="43">IF(H14=0,"--",(I14/H14)*100-100)</f>
        <v>148.29057356589277</v>
      </c>
      <c r="J52" s="39">
        <f t="shared" ref="J52:J60" si="44">IF(I14=0,"--",(J14/I14)*100-100)</f>
        <v>30.344271127112052</v>
      </c>
      <c r="K52" s="39">
        <f t="shared" ref="K52:K60" si="45">IF(J14=0,"--",(K14/J14)*100-100)</f>
        <v>43.185166029178646</v>
      </c>
      <c r="L52" s="39">
        <f t="shared" ref="L52:L60" si="46">IF(K14=0,"--",(L14/K14)*100-100)</f>
        <v>179.6467924366579</v>
      </c>
      <c r="M52" s="39">
        <f t="shared" ref="M52:M60" si="47">IF(L14=0,"--",(M14/L14)*100-100)</f>
        <v>76.027294103120283</v>
      </c>
      <c r="N52" s="39">
        <f t="shared" ref="N52:N60" si="48">IF(M14=0,"--",(N14/M14)*100-100)</f>
        <v>51.254598776170837</v>
      </c>
      <c r="O52" s="39">
        <f t="shared" ref="O52:O60" si="49">IF(N14=0,"--",(O14/N14)*100-100)</f>
        <v>-7.7207904671882233</v>
      </c>
      <c r="P52" s="39">
        <f t="shared" ref="P52:P60" si="50">IF(N14=0,"--",(P14/N14)*100-100)</f>
        <v>-7.7237976662936632</v>
      </c>
      <c r="Q52" s="39">
        <f t="shared" ref="Q52:Q60" si="51">IF(P14=0,"--",(Q14/P14)*100-100)</f>
        <v>7.0022357337313821</v>
      </c>
      <c r="R52" s="39">
        <f t="shared" ref="R52:R60" si="52">IF(Q14=0,"--",(R14/Q14)*100-100)</f>
        <v>122.31496813321905</v>
      </c>
      <c r="S52" s="39">
        <f t="shared" ref="S52:S60" si="53">IF(R14=0,"--",(S14/R14)*100-100)</f>
        <v>58.240360697570736</v>
      </c>
      <c r="T52" s="39">
        <f t="shared" ref="T52:T60" si="54">IF(S14=0,"--",(T14/S14)*100-100)</f>
        <v>27.515582027900905</v>
      </c>
      <c r="U52" s="171"/>
    </row>
    <row r="53" spans="1:21" x14ac:dyDescent="0.2">
      <c r="B53" s="35" t="s">
        <v>792</v>
      </c>
      <c r="C53" s="38" t="s">
        <v>28</v>
      </c>
      <c r="D53" s="39">
        <f t="shared" si="39"/>
        <v>38573.534428584258</v>
      </c>
      <c r="E53" s="39">
        <f t="shared" si="39"/>
        <v>-26.551883830546373</v>
      </c>
      <c r="F53" s="39">
        <f t="shared" si="40"/>
        <v>44.237113985292808</v>
      </c>
      <c r="G53" s="39">
        <f t="shared" si="41"/>
        <v>57.948089130174225</v>
      </c>
      <c r="H53" s="39">
        <f t="shared" si="42"/>
        <v>101.65275027856825</v>
      </c>
      <c r="I53" s="39">
        <f t="shared" si="43"/>
        <v>97.74330268398981</v>
      </c>
      <c r="J53" s="39">
        <f t="shared" si="44"/>
        <v>25.33268599620888</v>
      </c>
      <c r="K53" s="39">
        <f t="shared" si="45"/>
        <v>51.848058073438096</v>
      </c>
      <c r="L53" s="39">
        <f t="shared" si="46"/>
        <v>87.499711167915592</v>
      </c>
      <c r="M53" s="39">
        <f t="shared" si="47"/>
        <v>45.341855698254363</v>
      </c>
      <c r="N53" s="39">
        <f t="shared" si="48"/>
        <v>67.103017131161806</v>
      </c>
      <c r="O53" s="39"/>
      <c r="P53" s="39">
        <f t="shared" si="50"/>
        <v>-10.505407991011765</v>
      </c>
      <c r="Q53" s="39">
        <f t="shared" si="51"/>
        <v>16.225472117762038</v>
      </c>
      <c r="R53" s="39">
        <f t="shared" si="52"/>
        <v>81.654031764885758</v>
      </c>
      <c r="S53" s="39">
        <f t="shared" si="53"/>
        <v>57.934402912813141</v>
      </c>
      <c r="T53" s="39">
        <f t="shared" si="54"/>
        <v>20.008270080965247</v>
      </c>
      <c r="U53" s="171">
        <f t="shared" si="35"/>
        <v>71.199871374719464</v>
      </c>
    </row>
    <row r="54" spans="1:21" x14ac:dyDescent="0.2">
      <c r="B54" s="35" t="s">
        <v>793</v>
      </c>
      <c r="C54" s="38" t="s">
        <v>28</v>
      </c>
      <c r="D54" s="39" t="str">
        <f t="shared" si="39"/>
        <v>--</v>
      </c>
      <c r="E54" s="39" t="str">
        <f t="shared" si="39"/>
        <v>--</v>
      </c>
      <c r="F54" s="39" t="str">
        <f t="shared" si="40"/>
        <v>--</v>
      </c>
      <c r="G54" s="39">
        <f t="shared" si="41"/>
        <v>157.38409051861663</v>
      </c>
      <c r="H54" s="39">
        <f t="shared" si="42"/>
        <v>-72.89906483830157</v>
      </c>
      <c r="I54" s="39">
        <f t="shared" si="43"/>
        <v>23.90598060028853</v>
      </c>
      <c r="J54" s="39">
        <f t="shared" si="44"/>
        <v>1161.9588985337132</v>
      </c>
      <c r="K54" s="39">
        <f t="shared" si="45"/>
        <v>12.071371027629382</v>
      </c>
      <c r="L54" s="39">
        <f t="shared" si="46"/>
        <v>169.53031139668354</v>
      </c>
      <c r="M54" s="39">
        <f t="shared" si="47"/>
        <v>-53.565210697333107</v>
      </c>
      <c r="N54" s="39">
        <f t="shared" si="48"/>
        <v>154.29648937228399</v>
      </c>
      <c r="O54" s="39">
        <f t="shared" si="49"/>
        <v>-100</v>
      </c>
      <c r="P54" s="39">
        <f t="shared" si="50"/>
        <v>100.86228687825778</v>
      </c>
      <c r="Q54" s="39">
        <f t="shared" si="51"/>
        <v>279.88910404295962</v>
      </c>
      <c r="R54" s="39">
        <f t="shared" si="52"/>
        <v>51.991508510464683</v>
      </c>
      <c r="S54" s="39">
        <f t="shared" si="53"/>
        <v>87.56683042092854</v>
      </c>
      <c r="T54" s="39">
        <f t="shared" si="54"/>
        <v>-18.26121929478208</v>
      </c>
      <c r="U54" s="171"/>
    </row>
    <row r="55" spans="1:21" x14ac:dyDescent="0.2">
      <c r="B55" s="35" t="s">
        <v>794</v>
      </c>
      <c r="C55" s="38" t="s">
        <v>28</v>
      </c>
      <c r="D55" s="39" t="str">
        <f t="shared" si="39"/>
        <v>--</v>
      </c>
      <c r="E55" s="39" t="str">
        <f t="shared" si="39"/>
        <v>--</v>
      </c>
      <c r="F55" s="39" t="str">
        <f t="shared" si="40"/>
        <v>--</v>
      </c>
      <c r="G55" s="39" t="str">
        <f t="shared" si="41"/>
        <v>--</v>
      </c>
      <c r="H55" s="39" t="str">
        <f t="shared" si="42"/>
        <v>--</v>
      </c>
      <c r="I55" s="39" t="str">
        <f t="shared" si="43"/>
        <v>--</v>
      </c>
      <c r="J55" s="39" t="str">
        <f t="shared" si="44"/>
        <v>--</v>
      </c>
      <c r="K55" s="39" t="str">
        <f t="shared" si="45"/>
        <v>--</v>
      </c>
      <c r="L55" s="39" t="str">
        <f t="shared" si="46"/>
        <v>--</v>
      </c>
      <c r="M55" s="39" t="str">
        <f t="shared" si="47"/>
        <v>--</v>
      </c>
      <c r="N55" s="39" t="str">
        <f t="shared" si="48"/>
        <v>--</v>
      </c>
      <c r="O55" s="39">
        <f t="shared" si="49"/>
        <v>-100</v>
      </c>
      <c r="P55" s="39">
        <f t="shared" si="50"/>
        <v>-39.617940199335543</v>
      </c>
      <c r="Q55" s="39">
        <f t="shared" si="51"/>
        <v>-100</v>
      </c>
      <c r="R55" s="39" t="str">
        <f t="shared" si="52"/>
        <v>--</v>
      </c>
      <c r="S55" s="39" t="str">
        <f t="shared" si="53"/>
        <v>--</v>
      </c>
      <c r="T55" s="39" t="str">
        <f t="shared" si="54"/>
        <v>--</v>
      </c>
      <c r="U55" s="171"/>
    </row>
    <row r="56" spans="1:21" x14ac:dyDescent="0.2">
      <c r="B56" s="35" t="s">
        <v>795</v>
      </c>
      <c r="C56" s="38" t="s">
        <v>28</v>
      </c>
      <c r="D56" s="39" t="str">
        <f t="shared" si="39"/>
        <v>--</v>
      </c>
      <c r="E56" s="39" t="str">
        <f t="shared" si="39"/>
        <v>--</v>
      </c>
      <c r="F56" s="39" t="str">
        <f t="shared" si="40"/>
        <v>--</v>
      </c>
      <c r="G56" s="39" t="str">
        <f t="shared" si="41"/>
        <v>--</v>
      </c>
      <c r="H56" s="39" t="str">
        <f t="shared" si="42"/>
        <v>--</v>
      </c>
      <c r="I56" s="39" t="str">
        <f t="shared" si="43"/>
        <v>--</v>
      </c>
      <c r="J56" s="39" t="str">
        <f t="shared" si="44"/>
        <v>--</v>
      </c>
      <c r="K56" s="39" t="str">
        <f t="shared" si="45"/>
        <v>--</v>
      </c>
      <c r="L56" s="39" t="str">
        <f t="shared" si="46"/>
        <v>--</v>
      </c>
      <c r="M56" s="39" t="str">
        <f t="shared" si="47"/>
        <v>--</v>
      </c>
      <c r="N56" s="39" t="str">
        <f t="shared" si="48"/>
        <v>--</v>
      </c>
      <c r="O56" s="39">
        <f t="shared" si="49"/>
        <v>-100</v>
      </c>
      <c r="P56" s="39">
        <f t="shared" si="50"/>
        <v>-100</v>
      </c>
      <c r="Q56" s="39" t="str">
        <f t="shared" si="51"/>
        <v>--</v>
      </c>
      <c r="R56" s="39" t="str">
        <f t="shared" si="52"/>
        <v>--</v>
      </c>
      <c r="S56" s="39" t="str">
        <f t="shared" si="53"/>
        <v>--</v>
      </c>
      <c r="T56" s="39">
        <f t="shared" si="54"/>
        <v>-100</v>
      </c>
      <c r="U56" s="171"/>
    </row>
    <row r="57" spans="1:21" x14ac:dyDescent="0.2">
      <c r="B57" s="35" t="s">
        <v>796</v>
      </c>
      <c r="C57" s="38" t="s">
        <v>28</v>
      </c>
      <c r="D57" s="39" t="str">
        <f t="shared" si="39"/>
        <v>--</v>
      </c>
      <c r="E57" s="39" t="str">
        <f t="shared" si="39"/>
        <v>--</v>
      </c>
      <c r="F57" s="39" t="str">
        <f t="shared" si="40"/>
        <v>--</v>
      </c>
      <c r="G57" s="39" t="str">
        <f t="shared" si="41"/>
        <v>--</v>
      </c>
      <c r="H57" s="39" t="str">
        <f t="shared" si="42"/>
        <v>--</v>
      </c>
      <c r="I57" s="39" t="str">
        <f t="shared" si="43"/>
        <v>--</v>
      </c>
      <c r="J57" s="39" t="str">
        <f t="shared" si="44"/>
        <v>--</v>
      </c>
      <c r="K57" s="39" t="str">
        <f t="shared" si="45"/>
        <v>--</v>
      </c>
      <c r="L57" s="39" t="str">
        <f t="shared" si="46"/>
        <v>--</v>
      </c>
      <c r="M57" s="39" t="str">
        <f t="shared" si="47"/>
        <v>--</v>
      </c>
      <c r="N57" s="39" t="str">
        <f t="shared" si="48"/>
        <v>--</v>
      </c>
      <c r="O57" s="39" t="str">
        <f t="shared" si="49"/>
        <v>--</v>
      </c>
      <c r="P57" s="39" t="str">
        <f t="shared" si="50"/>
        <v>--</v>
      </c>
      <c r="Q57" s="39" t="str">
        <f t="shared" si="51"/>
        <v>--</v>
      </c>
      <c r="R57" s="39" t="str">
        <f t="shared" si="52"/>
        <v>--</v>
      </c>
      <c r="S57" s="39" t="str">
        <f t="shared" si="53"/>
        <v>--</v>
      </c>
      <c r="T57" s="39" t="str">
        <f t="shared" si="54"/>
        <v>--</v>
      </c>
      <c r="U57" s="171"/>
    </row>
    <row r="58" spans="1:21" x14ac:dyDescent="0.2">
      <c r="B58" s="35" t="s">
        <v>797</v>
      </c>
      <c r="C58" s="38" t="s">
        <v>28</v>
      </c>
      <c r="D58" s="39" t="str">
        <f t="shared" si="39"/>
        <v>--</v>
      </c>
      <c r="E58" s="39" t="str">
        <f t="shared" si="39"/>
        <v>--</v>
      </c>
      <c r="F58" s="39" t="str">
        <f t="shared" si="40"/>
        <v>--</v>
      </c>
      <c r="G58" s="39" t="str">
        <f t="shared" si="41"/>
        <v>--</v>
      </c>
      <c r="H58" s="39" t="str">
        <f t="shared" si="42"/>
        <v>--</v>
      </c>
      <c r="I58" s="39" t="str">
        <f t="shared" si="43"/>
        <v>--</v>
      </c>
      <c r="J58" s="39" t="str">
        <f t="shared" si="44"/>
        <v>--</v>
      </c>
      <c r="K58" s="39" t="str">
        <f t="shared" si="45"/>
        <v>--</v>
      </c>
      <c r="L58" s="39" t="str">
        <f t="shared" si="46"/>
        <v>--</v>
      </c>
      <c r="M58" s="39" t="str">
        <f t="shared" si="47"/>
        <v>--</v>
      </c>
      <c r="N58" s="39">
        <f t="shared" si="48"/>
        <v>-100</v>
      </c>
      <c r="O58" s="39" t="str">
        <f t="shared" si="49"/>
        <v>--</v>
      </c>
      <c r="P58" s="39" t="str">
        <f t="shared" si="50"/>
        <v>--</v>
      </c>
      <c r="Q58" s="39" t="str">
        <f t="shared" si="51"/>
        <v>--</v>
      </c>
      <c r="R58" s="39" t="str">
        <f t="shared" si="52"/>
        <v>--</v>
      </c>
      <c r="S58" s="39" t="str">
        <f t="shared" si="53"/>
        <v>--</v>
      </c>
      <c r="T58" s="39" t="str">
        <f t="shared" si="54"/>
        <v>--</v>
      </c>
      <c r="U58" s="171"/>
    </row>
    <row r="59" spans="1:21" x14ac:dyDescent="0.2">
      <c r="B59" s="35" t="s">
        <v>798</v>
      </c>
      <c r="C59" s="38" t="s">
        <v>28</v>
      </c>
      <c r="D59" s="39" t="str">
        <f t="shared" si="39"/>
        <v>--</v>
      </c>
      <c r="E59" s="39" t="str">
        <f t="shared" si="39"/>
        <v>--</v>
      </c>
      <c r="F59" s="39" t="str">
        <f t="shared" si="40"/>
        <v>--</v>
      </c>
      <c r="G59" s="39" t="str">
        <f t="shared" si="41"/>
        <v>--</v>
      </c>
      <c r="H59" s="39">
        <f t="shared" si="42"/>
        <v>-100</v>
      </c>
      <c r="I59" s="39" t="str">
        <f t="shared" si="43"/>
        <v>--</v>
      </c>
      <c r="J59" s="39">
        <f t="shared" si="44"/>
        <v>-100</v>
      </c>
      <c r="K59" s="39" t="str">
        <f t="shared" si="45"/>
        <v>--</v>
      </c>
      <c r="L59" s="39" t="str">
        <f t="shared" si="46"/>
        <v>--</v>
      </c>
      <c r="M59" s="39" t="str">
        <f t="shared" si="47"/>
        <v>--</v>
      </c>
      <c r="N59" s="39" t="str">
        <f t="shared" si="48"/>
        <v>--</v>
      </c>
      <c r="O59" s="39" t="str">
        <f t="shared" si="49"/>
        <v>--</v>
      </c>
      <c r="P59" s="39" t="str">
        <f t="shared" si="50"/>
        <v>--</v>
      </c>
      <c r="Q59" s="39" t="str">
        <f t="shared" si="51"/>
        <v>--</v>
      </c>
      <c r="R59" s="39">
        <f t="shared" si="52"/>
        <v>-97.374179431072207</v>
      </c>
      <c r="S59" s="39">
        <f t="shared" si="53"/>
        <v>2090</v>
      </c>
      <c r="T59" s="39">
        <f t="shared" si="54"/>
        <v>-100</v>
      </c>
      <c r="U59" s="171"/>
    </row>
    <row r="60" spans="1:21" x14ac:dyDescent="0.2">
      <c r="B60" s="35" t="s">
        <v>799</v>
      </c>
      <c r="C60" s="38" t="s">
        <v>28</v>
      </c>
      <c r="D60" s="39" t="str">
        <f t="shared" si="39"/>
        <v>--</v>
      </c>
      <c r="E60" s="39" t="str">
        <f t="shared" si="39"/>
        <v>--</v>
      </c>
      <c r="F60" s="39" t="str">
        <f t="shared" si="40"/>
        <v>--</v>
      </c>
      <c r="G60" s="39">
        <f t="shared" si="41"/>
        <v>174.5330486218491</v>
      </c>
      <c r="H60" s="39">
        <f t="shared" si="42"/>
        <v>-74.591949552835715</v>
      </c>
      <c r="I60" s="39">
        <f t="shared" si="43"/>
        <v>104.78424565148546</v>
      </c>
      <c r="J60" s="39">
        <f t="shared" si="44"/>
        <v>663.55607484664688</v>
      </c>
      <c r="K60" s="39">
        <f t="shared" si="45"/>
        <v>12.071371027629382</v>
      </c>
      <c r="L60" s="39">
        <f t="shared" si="46"/>
        <v>169.53031139668354</v>
      </c>
      <c r="M60" s="39">
        <f t="shared" si="47"/>
        <v>-53.561485826244692</v>
      </c>
      <c r="N60" s="39">
        <f t="shared" si="48"/>
        <v>155.08060652210176</v>
      </c>
      <c r="O60" s="39">
        <f t="shared" si="49"/>
        <v>-100</v>
      </c>
      <c r="P60" s="39">
        <f t="shared" si="50"/>
        <v>100.41166066515999</v>
      </c>
      <c r="Q60" s="39">
        <f t="shared" si="51"/>
        <v>279.56633768196485</v>
      </c>
      <c r="R60" s="39">
        <f t="shared" si="52"/>
        <v>51.982102821718229</v>
      </c>
      <c r="S60" s="39">
        <f t="shared" si="53"/>
        <v>87.569057943385872</v>
      </c>
      <c r="T60" s="39">
        <f t="shared" si="54"/>
        <v>-18.262278931116654</v>
      </c>
      <c r="U60" s="171"/>
    </row>
    <row r="61" spans="1:21" x14ac:dyDescent="0.2">
      <c r="B61" s="35" t="s">
        <v>79</v>
      </c>
      <c r="C61" s="38" t="s">
        <v>28</v>
      </c>
      <c r="D61" s="39">
        <f t="shared" ref="D61:E63" si="55">IF(C23=0,"--",(D23/C23)*100-100)</f>
        <v>212.41174282590941</v>
      </c>
      <c r="E61" s="39">
        <f t="shared" si="55"/>
        <v>46.369009441643442</v>
      </c>
      <c r="F61" s="39">
        <f t="shared" ref="F61:G63" si="56">IF(E23=0,"--",(F23/E23)*100-100)</f>
        <v>-1.0502538322409833</v>
      </c>
      <c r="G61" s="39">
        <f t="shared" si="56"/>
        <v>55.705637625191599</v>
      </c>
      <c r="H61" s="39">
        <f t="shared" ref="H61:H63" si="57">IF(G23=0,"--",(H23/G23)*100-100)</f>
        <v>16.682129049555996</v>
      </c>
      <c r="I61" s="39">
        <f t="shared" ref="I61:I63" si="58">IF(H23=0,"--",(I23/H23)*100-100)</f>
        <v>-0.12972867269361643</v>
      </c>
      <c r="J61" s="39">
        <f t="shared" ref="J61:J63" si="59">IF(I23=0,"--",(J23/I23)*100-100)</f>
        <v>20.458765365188029</v>
      </c>
      <c r="K61" s="39">
        <f t="shared" ref="K61:L63" si="60">IF(J23=0,"--",(K23/J23)*100-100)</f>
        <v>21.061919605014182</v>
      </c>
      <c r="L61" s="39">
        <f t="shared" si="60"/>
        <v>140.26664606394991</v>
      </c>
      <c r="M61" s="39">
        <f t="shared" ref="M61:O63" si="61">IF(L23=0,"--",(M23/L23)*100-100)</f>
        <v>27.770320291113862</v>
      </c>
      <c r="N61" s="39">
        <f t="shared" si="61"/>
        <v>27.939023088918418</v>
      </c>
      <c r="O61" s="39">
        <f t="shared" si="61"/>
        <v>-4.890967216189722</v>
      </c>
      <c r="P61" s="39">
        <f t="shared" ref="P61:P63" si="62">IF(N23=0,"--",(P23/N23)*100-100)</f>
        <v>17.517064613119331</v>
      </c>
      <c r="Q61" s="39">
        <f t="shared" ref="Q61:R63" si="63">IF(P23=0,"--",(Q23/P23)*100-100)</f>
        <v>10.202426702535817</v>
      </c>
      <c r="R61" s="39">
        <f t="shared" si="63"/>
        <v>5.3336463686681981</v>
      </c>
      <c r="S61" s="39">
        <f t="shared" ref="S61:T63" si="64">IF(R23=0,"--",(S23/R23)*100-100)</f>
        <v>-0.74127807180175864</v>
      </c>
      <c r="T61" s="39">
        <f t="shared" si="64"/>
        <v>7.804716036590321</v>
      </c>
      <c r="U61" s="171">
        <f t="shared" si="35"/>
        <v>22.30829553519807</v>
      </c>
    </row>
    <row r="62" spans="1:21" x14ac:dyDescent="0.2">
      <c r="B62" s="35" t="s">
        <v>80</v>
      </c>
      <c r="C62" s="38" t="s">
        <v>28</v>
      </c>
      <c r="D62" s="39">
        <f t="shared" si="55"/>
        <v>146.7109094909238</v>
      </c>
      <c r="E62" s="39">
        <f t="shared" si="55"/>
        <v>45.41016954412683</v>
      </c>
      <c r="F62" s="39">
        <f t="shared" si="56"/>
        <v>6.788350777863144</v>
      </c>
      <c r="G62" s="39">
        <f t="shared" si="56"/>
        <v>68.870623978979637</v>
      </c>
      <c r="H62" s="39">
        <f t="shared" si="57"/>
        <v>15.481415258659098</v>
      </c>
      <c r="I62" s="39">
        <f t="shared" si="58"/>
        <v>3.9740858935077767</v>
      </c>
      <c r="J62" s="39">
        <f t="shared" si="59"/>
        <v>10.135280968575117</v>
      </c>
      <c r="K62" s="39">
        <f t="shared" si="60"/>
        <v>21.860754668409442</v>
      </c>
      <c r="L62" s="39">
        <f t="shared" si="60"/>
        <v>122.72169564191842</v>
      </c>
      <c r="M62" s="39">
        <f t="shared" si="61"/>
        <v>30.780874069323716</v>
      </c>
      <c r="N62" s="39">
        <f t="shared" si="61"/>
        <v>21.587959306811612</v>
      </c>
      <c r="O62" s="39">
        <f t="shared" si="61"/>
        <v>-1.0131119489183078</v>
      </c>
      <c r="P62" s="39">
        <f t="shared" si="62"/>
        <v>25.785382995504563</v>
      </c>
      <c r="Q62" s="39">
        <f t="shared" si="63"/>
        <v>16.677377837270171</v>
      </c>
      <c r="R62" s="39">
        <f t="shared" si="63"/>
        <v>12.944399430849245</v>
      </c>
      <c r="S62" s="39">
        <f t="shared" si="64"/>
        <v>6.9365278445820024</v>
      </c>
      <c r="T62" s="39">
        <f t="shared" si="64"/>
        <v>5.8829312158957094</v>
      </c>
      <c r="U62" s="171">
        <f t="shared" si="35"/>
        <v>22.363900544784983</v>
      </c>
    </row>
    <row r="63" spans="1:21" x14ac:dyDescent="0.2">
      <c r="B63" s="35" t="s">
        <v>81</v>
      </c>
      <c r="C63" s="38" t="s">
        <v>28</v>
      </c>
      <c r="D63" s="39">
        <f t="shared" si="55"/>
        <v>193.7669193871111</v>
      </c>
      <c r="E63" s="39">
        <f t="shared" si="55"/>
        <v>46.140492207425467</v>
      </c>
      <c r="F63" s="39">
        <f t="shared" si="56"/>
        <v>0.80855974469693592</v>
      </c>
      <c r="G63" s="39">
        <f t="shared" si="56"/>
        <v>59.012711983763808</v>
      </c>
      <c r="H63" s="39">
        <f t="shared" si="57"/>
        <v>16.361808125217109</v>
      </c>
      <c r="I63" s="39">
        <f t="shared" si="58"/>
        <v>0.9567849490226763</v>
      </c>
      <c r="J63" s="39">
        <f t="shared" si="59"/>
        <v>17.643862897565853</v>
      </c>
      <c r="K63" s="39">
        <f t="shared" si="60"/>
        <v>21.265835628250969</v>
      </c>
      <c r="L63" s="39">
        <f t="shared" si="60"/>
        <v>135.76603194112633</v>
      </c>
      <c r="M63" s="39">
        <f t="shared" si="61"/>
        <v>28.499857274433708</v>
      </c>
      <c r="N63" s="39">
        <f t="shared" si="61"/>
        <v>26.372672451666716</v>
      </c>
      <c r="O63" s="39">
        <f t="shared" si="61"/>
        <v>-3.9707899287741526</v>
      </c>
      <c r="P63" s="39">
        <f t="shared" si="62"/>
        <v>19.479056037813478</v>
      </c>
      <c r="Q63" s="39">
        <f t="shared" si="63"/>
        <v>11.819965858412502</v>
      </c>
      <c r="R63" s="39">
        <f t="shared" si="63"/>
        <v>7.3175165208197939</v>
      </c>
      <c r="S63" s="39">
        <f t="shared" si="64"/>
        <v>1.3650054417363151</v>
      </c>
      <c r="T63" s="39">
        <f t="shared" si="64"/>
        <v>7.2485269175623017</v>
      </c>
      <c r="U63" s="171">
        <f t="shared" si="35"/>
        <v>22.324126767097383</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pageSetup orientation="portrait"/>
  <headerFooter alignWithMargins="0"/>
  <ignoredErrors>
    <ignoredError sqref="P62:P63 P47:P51" formula="1"/>
    <ignoredError sqref="C23:U23"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6" zoomScale="68" zoomScaleNormal="68" workbookViewId="0">
      <selection activeCell="B34" sqref="B34:B44"/>
    </sheetView>
  </sheetViews>
  <sheetFormatPr baseColWidth="10" defaultColWidth="10.85546875" defaultRowHeight="12.75" x14ac:dyDescent="0.2"/>
  <cols>
    <col min="1" max="1" width="10.85546875" style="1"/>
    <col min="2" max="2" width="16.85546875" style="1" customWidth="1"/>
    <col min="3" max="3" width="13.42578125" style="1" bestFit="1" customWidth="1"/>
    <col min="4" max="16384" width="10.85546875" style="1"/>
  </cols>
  <sheetData>
    <row r="1" spans="1:21" x14ac:dyDescent="0.2">
      <c r="A1" s="5" t="s">
        <v>75</v>
      </c>
    </row>
    <row r="2" spans="1:21" x14ac:dyDescent="0.2">
      <c r="B2" s="110"/>
      <c r="C2" s="201" t="s">
        <v>68</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747</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144</v>
      </c>
      <c r="D5" s="209"/>
      <c r="E5" s="209"/>
      <c r="F5" s="209"/>
      <c r="G5" s="209"/>
      <c r="H5" s="209"/>
      <c r="I5" s="209"/>
      <c r="J5" s="209"/>
      <c r="K5" s="209"/>
      <c r="L5" s="209"/>
      <c r="M5" s="209"/>
      <c r="N5" s="209"/>
      <c r="O5" s="209"/>
      <c r="P5" s="209"/>
      <c r="Q5" s="209"/>
      <c r="R5" s="209"/>
      <c r="S5" s="209"/>
      <c r="T5" s="209"/>
      <c r="U5" s="209"/>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41</v>
      </c>
      <c r="C9" s="9">
        <v>450.90279349999997</v>
      </c>
      <c r="D9" s="9">
        <v>365.10627449999998</v>
      </c>
      <c r="E9" s="9">
        <v>337.86369500000001</v>
      </c>
      <c r="F9" s="9">
        <v>388.53305499999999</v>
      </c>
      <c r="G9" s="9">
        <v>498.08292549999999</v>
      </c>
      <c r="H9" s="9">
        <v>482.14432099999999</v>
      </c>
      <c r="I9" s="9">
        <v>469.138147</v>
      </c>
      <c r="J9" s="9">
        <v>571.60521749999998</v>
      </c>
      <c r="K9" s="9">
        <v>703.50594999999998</v>
      </c>
      <c r="L9" s="14">
        <v>1000.803153</v>
      </c>
      <c r="M9" s="14">
        <v>1257.9596839999999</v>
      </c>
      <c r="N9" s="14">
        <v>1417.278871</v>
      </c>
      <c r="O9" s="14">
        <v>1823.0615269999998</v>
      </c>
      <c r="P9" s="14">
        <v>1814.2046700000001</v>
      </c>
      <c r="Q9" s="14">
        <v>2648.4538790000001</v>
      </c>
      <c r="R9" s="9">
        <v>2539.550401</v>
      </c>
      <c r="S9" s="9">
        <v>2841.849197</v>
      </c>
      <c r="T9" s="9">
        <v>2636.1308159999999</v>
      </c>
      <c r="U9" s="9">
        <f>(SUM(C9:N9)+P9+Q9+R9+S9+T9)</f>
        <v>20423.11305</v>
      </c>
    </row>
    <row r="10" spans="1:21" x14ac:dyDescent="0.2">
      <c r="B10" s="1" t="s">
        <v>34</v>
      </c>
      <c r="C10" s="9">
        <v>162.353747</v>
      </c>
      <c r="D10" s="9">
        <v>181.0823255</v>
      </c>
      <c r="E10" s="9">
        <v>138.5640435</v>
      </c>
      <c r="F10" s="9">
        <v>140.68413000000001</v>
      </c>
      <c r="G10" s="9">
        <v>168.814177</v>
      </c>
      <c r="H10" s="9">
        <v>149.40080449999999</v>
      </c>
      <c r="I10" s="9">
        <v>154.68686299999999</v>
      </c>
      <c r="J10" s="9">
        <v>193.1826045</v>
      </c>
      <c r="K10" s="9">
        <v>190.07691249999999</v>
      </c>
      <c r="L10" s="14">
        <v>329.41579899999999</v>
      </c>
      <c r="M10" s="14">
        <v>441.94710300000003</v>
      </c>
      <c r="N10" s="14">
        <v>557.42269499999998</v>
      </c>
      <c r="O10" s="14">
        <v>566.85965900000008</v>
      </c>
      <c r="P10" s="14">
        <v>566.29676900000004</v>
      </c>
      <c r="Q10" s="14">
        <v>544.12598100000002</v>
      </c>
      <c r="R10" s="9">
        <v>560.21200899999997</v>
      </c>
      <c r="S10" s="9">
        <v>590.26944100000003</v>
      </c>
      <c r="T10" s="9">
        <v>577.16512999999998</v>
      </c>
      <c r="U10" s="9">
        <f t="shared" ref="U10:U25" si="0">(SUM(C10:N10)+P10+Q10+R10+S10+T10)</f>
        <v>5645.7005345000007</v>
      </c>
    </row>
    <row r="11" spans="1:21" x14ac:dyDescent="0.2">
      <c r="B11" s="1" t="s">
        <v>29</v>
      </c>
      <c r="C11" s="9">
        <v>245.226865</v>
      </c>
      <c r="D11" s="9">
        <v>136.532006</v>
      </c>
      <c r="E11" s="9">
        <v>115.07867</v>
      </c>
      <c r="F11" s="9">
        <v>79.213335000000001</v>
      </c>
      <c r="G11" s="9">
        <v>75.878601000000003</v>
      </c>
      <c r="H11" s="9">
        <v>71.844429500000004</v>
      </c>
      <c r="I11" s="9">
        <v>79.953263000000007</v>
      </c>
      <c r="J11" s="9">
        <v>105.873997</v>
      </c>
      <c r="K11" s="9">
        <v>125.23282450000001</v>
      </c>
      <c r="L11" s="14">
        <v>222.08603500000001</v>
      </c>
      <c r="M11" s="14">
        <v>276.25894199999999</v>
      </c>
      <c r="N11" s="14">
        <v>251.056318</v>
      </c>
      <c r="O11" s="14">
        <v>335.54460699999993</v>
      </c>
      <c r="P11" s="14">
        <v>334.15864800000003</v>
      </c>
      <c r="Q11" s="14">
        <v>292.53008</v>
      </c>
      <c r="R11" s="9">
        <v>338.87635</v>
      </c>
      <c r="S11" s="9">
        <v>327.545816</v>
      </c>
      <c r="T11" s="9">
        <v>297.82377300000002</v>
      </c>
      <c r="U11" s="9">
        <f t="shared" si="0"/>
        <v>3375.1699530000001</v>
      </c>
    </row>
    <row r="12" spans="1:21" x14ac:dyDescent="0.2">
      <c r="B12" s="1" t="s">
        <v>36</v>
      </c>
      <c r="C12" s="9">
        <v>25.511155500000001</v>
      </c>
      <c r="D12" s="9">
        <v>30.941309499999999</v>
      </c>
      <c r="E12" s="9">
        <v>28.271667999999998</v>
      </c>
      <c r="F12" s="9">
        <v>27.0462095</v>
      </c>
      <c r="G12" s="9">
        <v>33.133455499999997</v>
      </c>
      <c r="H12" s="9">
        <v>34.416123499999998</v>
      </c>
      <c r="I12" s="9">
        <v>34.300088500000001</v>
      </c>
      <c r="J12" s="9">
        <v>39.571353500000001</v>
      </c>
      <c r="K12" s="9">
        <v>39.453265000000002</v>
      </c>
      <c r="L12" s="14">
        <v>73.335368000000003</v>
      </c>
      <c r="M12" s="14">
        <v>105.928912</v>
      </c>
      <c r="N12" s="14">
        <v>135.286835</v>
      </c>
      <c r="O12" s="14">
        <v>167.42839600000002</v>
      </c>
      <c r="P12" s="14">
        <v>166.87273300000001</v>
      </c>
      <c r="Q12" s="14">
        <v>163.391167</v>
      </c>
      <c r="R12" s="9">
        <v>165.67532600000001</v>
      </c>
      <c r="S12" s="9">
        <v>182.27807999999999</v>
      </c>
      <c r="T12" s="9">
        <v>191.88604900000001</v>
      </c>
      <c r="U12" s="9">
        <f t="shared" si="0"/>
        <v>1477.2990984999999</v>
      </c>
    </row>
    <row r="13" spans="1:21" x14ac:dyDescent="0.2">
      <c r="B13" s="1" t="s">
        <v>40</v>
      </c>
      <c r="C13" s="9">
        <v>31.620091500000001</v>
      </c>
      <c r="D13" s="9">
        <v>35.145850500000002</v>
      </c>
      <c r="E13" s="9">
        <v>30.035490500000002</v>
      </c>
      <c r="F13" s="9">
        <v>30.095115</v>
      </c>
      <c r="G13" s="9">
        <v>38.626969500000001</v>
      </c>
      <c r="H13" s="9">
        <v>25.296035499999999</v>
      </c>
      <c r="I13" s="9">
        <v>29.796307500000001</v>
      </c>
      <c r="J13" s="9">
        <v>32.699609500000001</v>
      </c>
      <c r="K13" s="9">
        <v>30.042525999999999</v>
      </c>
      <c r="L13" s="14">
        <v>24.495041000000001</v>
      </c>
      <c r="M13" s="14">
        <v>40.990333</v>
      </c>
      <c r="N13" s="14">
        <v>57.282384</v>
      </c>
      <c r="O13" s="14">
        <v>84.845033000000001</v>
      </c>
      <c r="P13" s="14">
        <v>84.843209000000002</v>
      </c>
      <c r="Q13" s="14">
        <v>85.777676</v>
      </c>
      <c r="R13" s="9">
        <v>117.50458399999999</v>
      </c>
      <c r="S13" s="9">
        <v>124.96184599999999</v>
      </c>
      <c r="T13" s="9">
        <v>246.890458</v>
      </c>
      <c r="U13" s="9">
        <f t="shared" si="0"/>
        <v>1066.1035265</v>
      </c>
    </row>
    <row r="14" spans="1:21" x14ac:dyDescent="0.2">
      <c r="B14" s="1" t="s">
        <v>44</v>
      </c>
      <c r="C14" s="9">
        <v>3.6595999999999997E-2</v>
      </c>
      <c r="D14" s="9">
        <v>2.5365445000000002</v>
      </c>
      <c r="E14" s="9">
        <v>3.5084985</v>
      </c>
      <c r="F14" s="9">
        <v>3.5715189999999999</v>
      </c>
      <c r="G14" s="9">
        <v>4.4992169999999998</v>
      </c>
      <c r="H14" s="9">
        <v>4.4703445000000004</v>
      </c>
      <c r="I14" s="9">
        <v>5.02874</v>
      </c>
      <c r="J14" s="9">
        <v>5.8220915</v>
      </c>
      <c r="K14" s="9">
        <v>5.6564585000000003</v>
      </c>
      <c r="L14" s="14">
        <v>8.7422280000000008</v>
      </c>
      <c r="M14" s="14">
        <v>13.072456000000001</v>
      </c>
      <c r="N14" s="14">
        <v>19.13768</v>
      </c>
      <c r="O14" s="14">
        <v>26.449157</v>
      </c>
      <c r="P14" s="14">
        <v>26.249379999999999</v>
      </c>
      <c r="Q14" s="14">
        <v>22.847743999999999</v>
      </c>
      <c r="R14" s="9">
        <v>22.050432000000001</v>
      </c>
      <c r="S14" s="9">
        <v>42.383673000000002</v>
      </c>
      <c r="T14" s="9">
        <v>36.489365999999997</v>
      </c>
      <c r="U14" s="9">
        <f t="shared" si="0"/>
        <v>226.1029685</v>
      </c>
    </row>
    <row r="15" spans="1:21" x14ac:dyDescent="0.2">
      <c r="B15" s="1" t="s">
        <v>792</v>
      </c>
      <c r="C15" s="9">
        <v>22.969622999999999</v>
      </c>
      <c r="D15" s="9">
        <v>34.463413000000003</v>
      </c>
      <c r="E15" s="9">
        <v>33.945382000000002</v>
      </c>
      <c r="F15" s="9">
        <v>32.084032999999998</v>
      </c>
      <c r="G15" s="9">
        <v>53.367100999999998</v>
      </c>
      <c r="H15" s="9">
        <v>59.070768999999999</v>
      </c>
      <c r="I15" s="9">
        <v>62.596438999999997</v>
      </c>
      <c r="J15" s="9">
        <v>76.414004000000006</v>
      </c>
      <c r="K15" s="9">
        <v>76.784666999999999</v>
      </c>
      <c r="L15" s="14">
        <v>82.433653000000007</v>
      </c>
      <c r="M15" s="14">
        <v>119.599655</v>
      </c>
      <c r="N15" s="14">
        <v>159.60354100000001</v>
      </c>
      <c r="O15" s="14">
        <v>0</v>
      </c>
      <c r="P15" s="14">
        <v>197.51676499999999</v>
      </c>
      <c r="Q15" s="14">
        <v>156.841587</v>
      </c>
      <c r="R15" s="9">
        <v>145.48988</v>
      </c>
      <c r="S15" s="9">
        <v>183.55683500000001</v>
      </c>
      <c r="T15" s="9">
        <v>172.254615</v>
      </c>
      <c r="U15" s="9">
        <f t="shared" si="0"/>
        <v>1668.9919620000003</v>
      </c>
    </row>
    <row r="16" spans="1:21" x14ac:dyDescent="0.2">
      <c r="B16" s="1" t="s">
        <v>793</v>
      </c>
      <c r="C16" s="9">
        <v>0</v>
      </c>
      <c r="D16" s="9">
        <v>5.6806000000000002E-2</v>
      </c>
      <c r="E16" s="9">
        <v>0.106243</v>
      </c>
      <c r="F16" s="9">
        <v>8.455E-2</v>
      </c>
      <c r="G16" s="9">
        <v>7.4010999999999993E-2</v>
      </c>
      <c r="H16" s="9">
        <v>5.2784999999999999E-2</v>
      </c>
      <c r="I16" s="9">
        <v>0.11852600000000001</v>
      </c>
      <c r="J16" s="9">
        <v>0.222552</v>
      </c>
      <c r="K16" s="9">
        <v>0.238648</v>
      </c>
      <c r="L16" s="14">
        <v>0.31226900000000002</v>
      </c>
      <c r="M16" s="14">
        <v>0.53200999999999998</v>
      </c>
      <c r="N16" s="14">
        <v>0.65537699999999999</v>
      </c>
      <c r="O16" s="14">
        <v>0</v>
      </c>
      <c r="P16" s="14">
        <v>0.88508699999999996</v>
      </c>
      <c r="Q16" s="14">
        <v>0.956839</v>
      </c>
      <c r="R16" s="9">
        <v>0.70969899999999997</v>
      </c>
      <c r="S16" s="9">
        <v>1.7872300000000001</v>
      </c>
      <c r="T16" s="9">
        <v>1.2731189999999999</v>
      </c>
      <c r="U16" s="9">
        <f t="shared" si="0"/>
        <v>8.0657509999999988</v>
      </c>
    </row>
    <row r="17" spans="1:21" x14ac:dyDescent="0.2">
      <c r="B17" s="1" t="s">
        <v>794</v>
      </c>
      <c r="C17" s="9">
        <v>1.2799999999999999E-4</v>
      </c>
      <c r="D17" s="9">
        <v>8.5907999999999998E-2</v>
      </c>
      <c r="E17" s="9">
        <v>4.7076E-2</v>
      </c>
      <c r="F17" s="9">
        <v>5.7179000000000001E-2</v>
      </c>
      <c r="G17" s="9">
        <v>1.3044999999999999E-2</v>
      </c>
      <c r="H17" s="9">
        <v>3.6366999999999997E-2</v>
      </c>
      <c r="I17" s="9">
        <v>2.1621000000000001E-2</v>
      </c>
      <c r="J17" s="9">
        <v>2.2169999999999999E-2</v>
      </c>
      <c r="K17" s="9">
        <v>6.6007999999999997E-2</v>
      </c>
      <c r="L17" s="14">
        <v>0.26949400000000001</v>
      </c>
      <c r="M17" s="14">
        <v>0.50749500000000003</v>
      </c>
      <c r="N17" s="14">
        <v>1.0520989999999999</v>
      </c>
      <c r="O17" s="14">
        <v>0</v>
      </c>
      <c r="P17" s="14">
        <v>1.0949169999999999</v>
      </c>
      <c r="Q17" s="14">
        <v>1.2376860000000001</v>
      </c>
      <c r="R17" s="9">
        <v>0.97766299999999995</v>
      </c>
      <c r="S17" s="9">
        <v>1.0089159999999999</v>
      </c>
      <c r="T17" s="9">
        <v>0.85945499999999997</v>
      </c>
      <c r="U17" s="9">
        <f t="shared" si="0"/>
        <v>7.3572269999999991</v>
      </c>
    </row>
    <row r="18" spans="1:21" x14ac:dyDescent="0.2">
      <c r="B18" s="1" t="s">
        <v>795</v>
      </c>
      <c r="C18" s="9">
        <v>0.119742</v>
      </c>
      <c r="D18" s="9">
        <v>8.7457999999999994E-2</v>
      </c>
      <c r="E18" s="9">
        <v>0.142648</v>
      </c>
      <c r="F18" s="9">
        <v>0.188947</v>
      </c>
      <c r="G18" s="9">
        <v>0.55626699999999996</v>
      </c>
      <c r="H18" s="9">
        <v>0.715534</v>
      </c>
      <c r="I18" s="9">
        <v>0.47395300000000001</v>
      </c>
      <c r="J18" s="9">
        <v>0.92549400000000004</v>
      </c>
      <c r="K18" s="9">
        <v>0.69219399999999998</v>
      </c>
      <c r="L18" s="14">
        <v>1.3120719999999999</v>
      </c>
      <c r="M18" s="14">
        <v>1.0310919999999999</v>
      </c>
      <c r="N18" s="14">
        <v>1.2277880000000001</v>
      </c>
      <c r="O18" s="14">
        <v>0</v>
      </c>
      <c r="P18" s="14">
        <v>2.203643</v>
      </c>
      <c r="Q18" s="14">
        <v>1.4202220000000001</v>
      </c>
      <c r="R18" s="9">
        <v>1.524179</v>
      </c>
      <c r="S18" s="9">
        <v>3.6917450000000001</v>
      </c>
      <c r="T18" s="9">
        <v>4.1377730000000001</v>
      </c>
      <c r="U18" s="9">
        <f t="shared" si="0"/>
        <v>20.450751</v>
      </c>
    </row>
    <row r="19" spans="1:21" x14ac:dyDescent="0.2">
      <c r="B19" s="1" t="s">
        <v>796</v>
      </c>
      <c r="C19" s="9">
        <v>0</v>
      </c>
      <c r="D19" s="9">
        <v>1.9996E-2</v>
      </c>
      <c r="E19" s="9">
        <v>3.7239999999999999E-3</v>
      </c>
      <c r="F19" s="9">
        <v>8.1709999999999994E-3</v>
      </c>
      <c r="G19" s="9">
        <v>1.1154000000000001E-2</v>
      </c>
      <c r="H19" s="9">
        <v>3.9098000000000001E-2</v>
      </c>
      <c r="I19" s="9">
        <v>7.4154999999999999E-2</v>
      </c>
      <c r="J19" s="9">
        <v>0.19444600000000001</v>
      </c>
      <c r="K19" s="9">
        <v>0.21399699999999999</v>
      </c>
      <c r="L19" s="14">
        <v>0.153034</v>
      </c>
      <c r="M19" s="14">
        <v>0.33564100000000002</v>
      </c>
      <c r="N19" s="14">
        <v>0.42938500000000002</v>
      </c>
      <c r="O19" s="14">
        <v>0</v>
      </c>
      <c r="P19" s="14">
        <v>3.23136</v>
      </c>
      <c r="Q19" s="14">
        <v>1.2136629999999999</v>
      </c>
      <c r="R19" s="9">
        <v>0.52844599999999997</v>
      </c>
      <c r="S19" s="9">
        <v>0.94572699999999998</v>
      </c>
      <c r="T19" s="9">
        <v>1.267933</v>
      </c>
      <c r="U19" s="9">
        <f t="shared" si="0"/>
        <v>8.669929999999999</v>
      </c>
    </row>
    <row r="20" spans="1:21" x14ac:dyDescent="0.2">
      <c r="B20" s="1" t="s">
        <v>797</v>
      </c>
      <c r="C20" s="9">
        <v>0</v>
      </c>
      <c r="D20" s="9">
        <v>0</v>
      </c>
      <c r="E20" s="9">
        <v>5.2030000000000002E-3</v>
      </c>
      <c r="F20" s="9">
        <v>0</v>
      </c>
      <c r="G20" s="9">
        <v>6.2989999999999999E-3</v>
      </c>
      <c r="H20" s="9">
        <v>6.894E-3</v>
      </c>
      <c r="I20" s="9">
        <v>2.1805999999999999E-2</v>
      </c>
      <c r="J20" s="9">
        <v>1.4519999999999999E-3</v>
      </c>
      <c r="K20" s="9">
        <v>4.4640000000000001E-3</v>
      </c>
      <c r="L20" s="14">
        <v>0.138595</v>
      </c>
      <c r="M20" s="14">
        <v>0.22859099999999999</v>
      </c>
      <c r="N20" s="14">
        <v>0.19428899999999999</v>
      </c>
      <c r="O20" s="14">
        <v>0</v>
      </c>
      <c r="P20" s="14">
        <v>0.34520899999999999</v>
      </c>
      <c r="Q20" s="14">
        <v>0.29803800000000003</v>
      </c>
      <c r="R20" s="9">
        <v>0.21518599999999999</v>
      </c>
      <c r="S20" s="9">
        <v>0.22532199999999999</v>
      </c>
      <c r="T20" s="9">
        <v>0.596252</v>
      </c>
      <c r="U20" s="9">
        <f t="shared" si="0"/>
        <v>2.2876000000000003</v>
      </c>
    </row>
    <row r="21" spans="1:21" x14ac:dyDescent="0.2">
      <c r="B21" s="1" t="s">
        <v>798</v>
      </c>
      <c r="C21" s="9">
        <v>3.3285520000000002</v>
      </c>
      <c r="D21" s="9">
        <v>5.4546109999999999</v>
      </c>
      <c r="E21" s="9">
        <v>5.5723130000000003</v>
      </c>
      <c r="F21" s="9">
        <v>5.0537029999999996</v>
      </c>
      <c r="G21" s="9">
        <v>14.425236999999999</v>
      </c>
      <c r="H21" s="9">
        <v>16.905549000000001</v>
      </c>
      <c r="I21" s="9">
        <v>20.359051000000001</v>
      </c>
      <c r="J21" s="9">
        <v>20.545400000000001</v>
      </c>
      <c r="K21" s="9">
        <v>16.498619999999999</v>
      </c>
      <c r="L21" s="14">
        <v>15.203139</v>
      </c>
      <c r="M21" s="14">
        <v>22.640532</v>
      </c>
      <c r="N21" s="14">
        <v>20.544795000000001</v>
      </c>
      <c r="O21" s="14">
        <v>0</v>
      </c>
      <c r="P21" s="14">
        <v>38.919457999999999</v>
      </c>
      <c r="Q21" s="14">
        <v>23.627804000000001</v>
      </c>
      <c r="R21" s="9">
        <v>21.668478</v>
      </c>
      <c r="S21" s="9">
        <v>18.598486000000001</v>
      </c>
      <c r="T21" s="9">
        <v>18.129562</v>
      </c>
      <c r="U21" s="9">
        <f t="shared" si="0"/>
        <v>287.47529000000003</v>
      </c>
    </row>
    <row r="22" spans="1:21" x14ac:dyDescent="0.2">
      <c r="B22" s="1" t="s">
        <v>799</v>
      </c>
      <c r="C22" s="9">
        <v>3.4484220000000003</v>
      </c>
      <c r="D22" s="9">
        <v>5.7047790000000003</v>
      </c>
      <c r="E22" s="9">
        <v>5.8772070000000003</v>
      </c>
      <c r="F22" s="9">
        <v>5.39255</v>
      </c>
      <c r="G22" s="9">
        <v>15.086012999999999</v>
      </c>
      <c r="H22" s="9">
        <v>17.756226999999999</v>
      </c>
      <c r="I22" s="9">
        <v>21.069112000000001</v>
      </c>
      <c r="J22" s="9">
        <v>21.911514</v>
      </c>
      <c r="K22" s="9">
        <v>17.713930999999999</v>
      </c>
      <c r="L22" s="14">
        <v>17.388603</v>
      </c>
      <c r="M22" s="14">
        <v>25.275361</v>
      </c>
      <c r="N22" s="14">
        <v>24.103733000000002</v>
      </c>
      <c r="O22" s="14">
        <v>0</v>
      </c>
      <c r="P22" s="14">
        <v>46.679673999999999</v>
      </c>
      <c r="Q22" s="14">
        <v>28.754252000000001</v>
      </c>
      <c r="R22" s="9">
        <v>25.623650999999999</v>
      </c>
      <c r="S22" s="9">
        <v>26.257426000000002</v>
      </c>
      <c r="T22" s="9">
        <v>26.264094</v>
      </c>
      <c r="U22" s="9">
        <f t="shared" si="0"/>
        <v>334.30654900000002</v>
      </c>
    </row>
    <row r="23" spans="1:21" x14ac:dyDescent="0.2">
      <c r="B23" s="35" t="s">
        <v>79</v>
      </c>
      <c r="C23" s="9">
        <f t="shared" ref="C23:K23" si="1">SUM(C9:C14)</f>
        <v>915.65124849999995</v>
      </c>
      <c r="D23" s="9">
        <f t="shared" si="1"/>
        <v>751.34431050000001</v>
      </c>
      <c r="E23" s="9">
        <f t="shared" si="1"/>
        <v>653.32206550000001</v>
      </c>
      <c r="F23" s="9">
        <f t="shared" si="1"/>
        <v>669.14336349999996</v>
      </c>
      <c r="G23" s="9">
        <f t="shared" si="1"/>
        <v>819.03534549999995</v>
      </c>
      <c r="H23" s="9">
        <f t="shared" si="1"/>
        <v>767.57205850000014</v>
      </c>
      <c r="I23" s="9">
        <f t="shared" si="1"/>
        <v>772.90340900000001</v>
      </c>
      <c r="J23" s="9">
        <f t="shared" si="1"/>
        <v>948.75487350000003</v>
      </c>
      <c r="K23" s="9">
        <f t="shared" si="1"/>
        <v>1093.9679365</v>
      </c>
      <c r="L23" s="9">
        <f t="shared" ref="L23:Q23" si="2">SUM(L9:L14)</f>
        <v>1658.877624</v>
      </c>
      <c r="M23" s="9">
        <f t="shared" si="2"/>
        <v>2136.1574299999997</v>
      </c>
      <c r="N23" s="9">
        <f t="shared" si="2"/>
        <v>2437.4647829999999</v>
      </c>
      <c r="O23" s="9">
        <f t="shared" si="2"/>
        <v>3004.1883789999997</v>
      </c>
      <c r="P23" s="9">
        <f t="shared" si="2"/>
        <v>2992.6254090000007</v>
      </c>
      <c r="Q23" s="9">
        <f t="shared" si="2"/>
        <v>3757.1265270000004</v>
      </c>
      <c r="R23" s="9">
        <f t="shared" ref="R23:T23" si="3">SUM(R9:R14)</f>
        <v>3743.8691019999997</v>
      </c>
      <c r="S23" s="9">
        <f t="shared" si="3"/>
        <v>4109.2880530000002</v>
      </c>
      <c r="T23" s="9">
        <f t="shared" si="3"/>
        <v>3986.3855919999996</v>
      </c>
      <c r="U23" s="9">
        <f t="shared" si="0"/>
        <v>32213.489130999998</v>
      </c>
    </row>
    <row r="24" spans="1:21" x14ac:dyDescent="0.2">
      <c r="B24" s="35" t="s">
        <v>80</v>
      </c>
      <c r="C24" s="9">
        <f>+C25-C23</f>
        <v>172.67435200000011</v>
      </c>
      <c r="D24" s="9">
        <f t="shared" ref="D24:K24" si="4">+D25-D23</f>
        <v>175.86802899999998</v>
      </c>
      <c r="E24" s="9">
        <f t="shared" si="4"/>
        <v>160.51006849999999</v>
      </c>
      <c r="F24" s="9">
        <f t="shared" si="4"/>
        <v>171.35325750000004</v>
      </c>
      <c r="G24" s="9">
        <f t="shared" si="4"/>
        <v>221.5901765000001</v>
      </c>
      <c r="H24" s="9">
        <f t="shared" si="4"/>
        <v>239.87497849999988</v>
      </c>
      <c r="I24" s="9">
        <f t="shared" si="4"/>
        <v>235.58058349999999</v>
      </c>
      <c r="J24" s="9">
        <f t="shared" si="4"/>
        <v>278.45587249999994</v>
      </c>
      <c r="K24" s="9">
        <f t="shared" si="4"/>
        <v>294.92822949999959</v>
      </c>
      <c r="L24" s="9">
        <f t="shared" ref="L24:Q24" si="5">+L25-L23</f>
        <v>718.84799600000065</v>
      </c>
      <c r="M24" s="9">
        <f t="shared" si="5"/>
        <v>948.08751399999983</v>
      </c>
      <c r="N24" s="9">
        <f t="shared" si="5"/>
        <v>1250.6464970000002</v>
      </c>
      <c r="O24" s="9">
        <f t="shared" si="5"/>
        <v>2110.5637729999994</v>
      </c>
      <c r="P24" s="9">
        <f t="shared" si="5"/>
        <v>2089.2165130000008</v>
      </c>
      <c r="Q24" s="9">
        <f t="shared" si="5"/>
        <v>1850.9973899999995</v>
      </c>
      <c r="R24" s="9">
        <f t="shared" ref="R24:T24" si="6">+R25-R23</f>
        <v>1660.2854359999974</v>
      </c>
      <c r="S24" s="9">
        <f t="shared" si="6"/>
        <v>1628.1553619999995</v>
      </c>
      <c r="T24" s="9">
        <f t="shared" si="6"/>
        <v>1584.2026430000005</v>
      </c>
      <c r="U24" s="9">
        <f t="shared" si="0"/>
        <v>13681.274898499998</v>
      </c>
    </row>
    <row r="25" spans="1:21" x14ac:dyDescent="0.2">
      <c r="B25" s="35" t="s">
        <v>81</v>
      </c>
      <c r="C25" s="9">
        <v>1088.3256005000001</v>
      </c>
      <c r="D25" s="9">
        <v>927.21233949999998</v>
      </c>
      <c r="E25" s="9">
        <v>813.832134</v>
      </c>
      <c r="F25" s="9">
        <v>840.496621</v>
      </c>
      <c r="G25" s="9">
        <v>1040.625522</v>
      </c>
      <c r="H25" s="9">
        <v>1007.447037</v>
      </c>
      <c r="I25" s="9">
        <v>1008.4839925</v>
      </c>
      <c r="J25" s="9">
        <v>1227.210746</v>
      </c>
      <c r="K25" s="9">
        <v>1388.8961659999995</v>
      </c>
      <c r="L25" s="14">
        <v>2377.7256200000006</v>
      </c>
      <c r="M25" s="9">
        <v>3084.2449439999996</v>
      </c>
      <c r="N25" s="9">
        <v>3688.1112800000001</v>
      </c>
      <c r="O25" s="9">
        <v>5114.7521519999991</v>
      </c>
      <c r="P25" s="9">
        <v>5081.8419220000014</v>
      </c>
      <c r="Q25" s="9">
        <v>5608.1239169999999</v>
      </c>
      <c r="R25" s="9">
        <v>5404.154537999997</v>
      </c>
      <c r="S25" s="9">
        <v>5737.4434149999997</v>
      </c>
      <c r="T25" s="9">
        <v>5570.5882350000002</v>
      </c>
      <c r="U25" s="9">
        <f t="shared" si="0"/>
        <v>45894.764029500009</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41</v>
      </c>
      <c r="C28" s="37">
        <f>C9/C$25*100</f>
        <v>41.43087264444074</v>
      </c>
      <c r="D28" s="37">
        <f t="shared" ref="D28:U28" si="7">D9/D$25*100</f>
        <v>39.37677044903046</v>
      </c>
      <c r="E28" s="37">
        <f t="shared" si="7"/>
        <v>41.515157842120793</v>
      </c>
      <c r="F28" s="37">
        <f t="shared" si="7"/>
        <v>46.226605234621161</v>
      </c>
      <c r="G28" s="37">
        <f t="shared" si="7"/>
        <v>47.863800663155367</v>
      </c>
      <c r="H28" s="37">
        <f t="shared" si="7"/>
        <v>47.858031568164705</v>
      </c>
      <c r="I28" s="37">
        <f t="shared" si="7"/>
        <v>46.519146609062318</v>
      </c>
      <c r="J28" s="37">
        <f t="shared" si="7"/>
        <v>46.577592264662258</v>
      </c>
      <c r="K28" s="37">
        <f t="shared" si="7"/>
        <v>50.652163006978903</v>
      </c>
      <c r="L28" s="37">
        <f t="shared" ref="L28:Q32" si="8">L9/L$25*100</f>
        <v>42.09077551176825</v>
      </c>
      <c r="M28" s="37">
        <f t="shared" si="8"/>
        <v>40.786633579385388</v>
      </c>
      <c r="N28" s="37">
        <f t="shared" si="8"/>
        <v>38.428310953784447</v>
      </c>
      <c r="O28" s="37">
        <f t="shared" si="8"/>
        <v>35.643203674827845</v>
      </c>
      <c r="P28" s="37">
        <f t="shared" si="8"/>
        <v>35.699746230713224</v>
      </c>
      <c r="Q28" s="37">
        <f t="shared" si="8"/>
        <v>47.225309536611661</v>
      </c>
      <c r="R28" s="37">
        <f t="shared" ref="R28:T28" si="9">R9/R$25*100</f>
        <v>46.992556988199162</v>
      </c>
      <c r="S28" s="37">
        <f t="shared" si="9"/>
        <v>49.531629184703689</v>
      </c>
      <c r="T28" s="37">
        <f t="shared" si="9"/>
        <v>47.322306097535495</v>
      </c>
      <c r="U28" s="37">
        <f t="shared" si="7"/>
        <v>44.499875926745219</v>
      </c>
    </row>
    <row r="29" spans="1:21" x14ac:dyDescent="0.2">
      <c r="B29" s="1" t="s">
        <v>34</v>
      </c>
      <c r="C29" s="37">
        <f>C10/C$25*100</f>
        <v>14.9177550289556</v>
      </c>
      <c r="D29" s="37">
        <f t="shared" ref="D29:K32" si="10">D10/D$25*100</f>
        <v>19.529757940629736</v>
      </c>
      <c r="E29" s="37">
        <f t="shared" si="10"/>
        <v>17.026120954324469</v>
      </c>
      <c r="F29" s="37">
        <f t="shared" si="10"/>
        <v>16.738214822638771</v>
      </c>
      <c r="G29" s="37">
        <f t="shared" si="10"/>
        <v>16.222375237881202</v>
      </c>
      <c r="H29" s="37">
        <f t="shared" si="10"/>
        <v>14.829643545817483</v>
      </c>
      <c r="I29" s="37">
        <f t="shared" si="10"/>
        <v>15.338554121869215</v>
      </c>
      <c r="J29" s="37">
        <f t="shared" si="10"/>
        <v>15.741599813207632</v>
      </c>
      <c r="K29" s="37">
        <f t="shared" si="10"/>
        <v>13.685465994727213</v>
      </c>
      <c r="L29" s="37">
        <f t="shared" si="8"/>
        <v>13.854239371824573</v>
      </c>
      <c r="M29" s="37">
        <f t="shared" si="8"/>
        <v>14.329183026132572</v>
      </c>
      <c r="N29" s="37">
        <f t="shared" si="8"/>
        <v>15.114042193434033</v>
      </c>
      <c r="O29" s="37">
        <f t="shared" si="8"/>
        <v>11.082837294048421</v>
      </c>
      <c r="P29" s="37">
        <f t="shared" si="8"/>
        <v>11.143533736231001</v>
      </c>
      <c r="Q29" s="37">
        <f t="shared" si="8"/>
        <v>9.7024600214446384</v>
      </c>
      <c r="R29" s="37">
        <f t="shared" ref="R29:T29" si="11">R10/R$25*100</f>
        <v>10.366321041724442</v>
      </c>
      <c r="S29" s="37">
        <f t="shared" si="11"/>
        <v>10.288022003960801</v>
      </c>
      <c r="T29" s="37">
        <f t="shared" si="11"/>
        <v>10.360936864327398</v>
      </c>
      <c r="U29" s="37">
        <f>U10/U$25*100</f>
        <v>12.30140442790181</v>
      </c>
    </row>
    <row r="30" spans="1:21" x14ac:dyDescent="0.2">
      <c r="B30" s="1" t="s">
        <v>29</v>
      </c>
      <c r="C30" s="37">
        <f>C11/C$25*100</f>
        <v>22.532490725876293</v>
      </c>
      <c r="D30" s="37">
        <f t="shared" si="10"/>
        <v>14.724998814578438</v>
      </c>
      <c r="E30" s="37">
        <f t="shared" si="10"/>
        <v>14.140344819562015</v>
      </c>
      <c r="F30" s="37">
        <f t="shared" si="10"/>
        <v>9.4245869668998949</v>
      </c>
      <c r="G30" s="37">
        <f t="shared" si="10"/>
        <v>7.2916336756922249</v>
      </c>
      <c r="H30" s="37">
        <f t="shared" si="10"/>
        <v>7.131335629706161</v>
      </c>
      <c r="I30" s="37">
        <f t="shared" si="10"/>
        <v>7.9280646588944252</v>
      </c>
      <c r="J30" s="37">
        <f t="shared" si="10"/>
        <v>8.6272058279385373</v>
      </c>
      <c r="K30" s="37">
        <f t="shared" si="10"/>
        <v>9.0167161207355537</v>
      </c>
      <c r="L30" s="37">
        <f t="shared" si="8"/>
        <v>9.3402717761858476</v>
      </c>
      <c r="M30" s="37">
        <f t="shared" si="8"/>
        <v>8.9571012359905495</v>
      </c>
      <c r="N30" s="37">
        <f t="shared" si="8"/>
        <v>6.8071784970653058</v>
      </c>
      <c r="O30" s="37">
        <f t="shared" si="8"/>
        <v>6.5603297487013794</v>
      </c>
      <c r="P30" s="37">
        <f t="shared" si="8"/>
        <v>6.5755419615352597</v>
      </c>
      <c r="Q30" s="37">
        <f t="shared" si="8"/>
        <v>5.2161843127832581</v>
      </c>
      <c r="R30" s="37">
        <f t="shared" ref="R30:T30" si="12">R11/R$25*100</f>
        <v>6.2706635722044588</v>
      </c>
      <c r="S30" s="37">
        <f t="shared" si="12"/>
        <v>5.708915841220545</v>
      </c>
      <c r="T30" s="37">
        <f t="shared" si="12"/>
        <v>5.3463612896170201</v>
      </c>
      <c r="U30" s="37">
        <f>U11/U$25*100</f>
        <v>7.3541503576105658</v>
      </c>
    </row>
    <row r="31" spans="1:21" x14ac:dyDescent="0.2">
      <c r="B31" s="1" t="s">
        <v>36</v>
      </c>
      <c r="C31" s="37">
        <f>C12/C$25*100</f>
        <v>2.3440738220510142</v>
      </c>
      <c r="D31" s="37">
        <f t="shared" si="10"/>
        <v>3.3370252079135536</v>
      </c>
      <c r="E31" s="37">
        <f t="shared" si="10"/>
        <v>3.4738942859191644</v>
      </c>
      <c r="F31" s="37">
        <f t="shared" si="10"/>
        <v>3.2178843821907526</v>
      </c>
      <c r="G31" s="37">
        <f t="shared" si="10"/>
        <v>3.1839941265634262</v>
      </c>
      <c r="H31" s="37">
        <f t="shared" si="10"/>
        <v>3.4161719907862507</v>
      </c>
      <c r="I31" s="37">
        <f t="shared" si="10"/>
        <v>3.4011534893053841</v>
      </c>
      <c r="J31" s="37">
        <f t="shared" si="10"/>
        <v>3.2244953549322983</v>
      </c>
      <c r="K31" s="37">
        <f t="shared" si="10"/>
        <v>2.8406201965136693</v>
      </c>
      <c r="L31" s="37">
        <f t="shared" si="8"/>
        <v>3.0842653745725288</v>
      </c>
      <c r="M31" s="37">
        <f t="shared" si="8"/>
        <v>3.4345168403719364</v>
      </c>
      <c r="N31" s="37">
        <f t="shared" si="8"/>
        <v>3.6681874468820257</v>
      </c>
      <c r="O31" s="37">
        <f t="shared" si="8"/>
        <v>3.273441039259962</v>
      </c>
      <c r="P31" s="37">
        <f t="shared" si="8"/>
        <v>3.2837057028000953</v>
      </c>
      <c r="Q31" s="37">
        <f t="shared" si="8"/>
        <v>2.9134728372301049</v>
      </c>
      <c r="R31" s="37">
        <f t="shared" ref="R31:T31" si="13">R12/R$25*100</f>
        <v>3.0657029667644213</v>
      </c>
      <c r="S31" s="37">
        <f t="shared" si="13"/>
        <v>3.1769913324713808</v>
      </c>
      <c r="T31" s="37">
        <f t="shared" si="13"/>
        <v>3.4446281237299168</v>
      </c>
      <c r="U31" s="37">
        <f>U12/U$25*100</f>
        <v>3.2188837435800499</v>
      </c>
    </row>
    <row r="32" spans="1:21" x14ac:dyDescent="0.2">
      <c r="B32" s="1" t="s">
        <v>40</v>
      </c>
      <c r="C32" s="37">
        <f>C13/C$25*100</f>
        <v>2.9053889282281933</v>
      </c>
      <c r="D32" s="37">
        <f t="shared" si="10"/>
        <v>3.7904856312581461</v>
      </c>
      <c r="E32" s="37">
        <f t="shared" si="10"/>
        <v>3.6906247916723331</v>
      </c>
      <c r="F32" s="37">
        <f t="shared" si="10"/>
        <v>3.5806348589710746</v>
      </c>
      <c r="G32" s="37">
        <f t="shared" si="10"/>
        <v>3.7118991110041217</v>
      </c>
      <c r="H32" s="37">
        <f t="shared" si="10"/>
        <v>2.5109047494275374</v>
      </c>
      <c r="I32" s="37">
        <f t="shared" si="10"/>
        <v>2.9545642490701209</v>
      </c>
      <c r="J32" s="37">
        <f t="shared" si="10"/>
        <v>2.6645471942436854</v>
      </c>
      <c r="K32" s="37">
        <f t="shared" si="10"/>
        <v>2.1630505386534424</v>
      </c>
      <c r="L32" s="37">
        <f t="shared" si="8"/>
        <v>1.0301878734014731</v>
      </c>
      <c r="M32" s="37">
        <f t="shared" si="8"/>
        <v>1.3290232696900874</v>
      </c>
      <c r="N32" s="37">
        <f t="shared" si="8"/>
        <v>1.5531631138852187</v>
      </c>
      <c r="O32" s="37">
        <f t="shared" si="8"/>
        <v>1.6588298020818744</v>
      </c>
      <c r="P32" s="37">
        <f t="shared" si="8"/>
        <v>1.6695365637546089</v>
      </c>
      <c r="Q32" s="37">
        <f t="shared" si="8"/>
        <v>1.5295253327049478</v>
      </c>
      <c r="R32" s="37">
        <f t="shared" ref="R32:T32" si="14">R13/R$25*100</f>
        <v>2.1743379685712472</v>
      </c>
      <c r="S32" s="37">
        <f t="shared" si="14"/>
        <v>2.1780057241749717</v>
      </c>
      <c r="T32" s="37">
        <f t="shared" si="14"/>
        <v>4.4320356771083436</v>
      </c>
      <c r="U32" s="37">
        <f>U13/U$25*100</f>
        <v>2.3229306197428867</v>
      </c>
    </row>
    <row r="33" spans="1:21" x14ac:dyDescent="0.2">
      <c r="B33" s="1" t="s">
        <v>44</v>
      </c>
      <c r="C33" s="37">
        <f t="shared" ref="C33:U33" si="15">C14/C$25*100</f>
        <v>3.3625966331387418E-3</v>
      </c>
      <c r="D33" s="37">
        <f t="shared" si="15"/>
        <v>0.27356673244532465</v>
      </c>
      <c r="E33" s="37">
        <f t="shared" si="15"/>
        <v>0.43110837646034755</v>
      </c>
      <c r="F33" s="37">
        <f t="shared" si="15"/>
        <v>0.42492960837257188</v>
      </c>
      <c r="G33" s="37">
        <f t="shared" si="15"/>
        <v>0.43235697230958359</v>
      </c>
      <c r="H33" s="37">
        <f t="shared" si="15"/>
        <v>0.44372997644738721</v>
      </c>
      <c r="I33" s="37">
        <f t="shared" si="15"/>
        <v>0.49864351218247022</v>
      </c>
      <c r="J33" s="37">
        <f t="shared" si="15"/>
        <v>0.47441660032530386</v>
      </c>
      <c r="K33" s="37">
        <f t="shared" si="15"/>
        <v>0.40726287813800494</v>
      </c>
      <c r="L33" s="37">
        <f t="shared" si="15"/>
        <v>0.36767185946375081</v>
      </c>
      <c r="M33" s="37">
        <f t="shared" si="15"/>
        <v>0.42384623262269672</v>
      </c>
      <c r="N33" s="37">
        <f t="shared" si="15"/>
        <v>0.51890191339345926</v>
      </c>
      <c r="O33" s="37">
        <f t="shared" si="15"/>
        <v>0.51711512530783532</v>
      </c>
      <c r="P33" s="37">
        <f t="shared" si="15"/>
        <v>0.51653279269397923</v>
      </c>
      <c r="Q33" s="37">
        <f t="shared" si="15"/>
        <v>0.40740440721613247</v>
      </c>
      <c r="R33" s="37">
        <f t="shared" si="15"/>
        <v>0.4080274138156042</v>
      </c>
      <c r="S33" s="37">
        <f t="shared" si="15"/>
        <v>0.73872054039246682</v>
      </c>
      <c r="T33" s="37">
        <f t="shared" si="15"/>
        <v>0.65503613731019195</v>
      </c>
      <c r="U33" s="37">
        <f t="shared" si="15"/>
        <v>0.49265525878870775</v>
      </c>
    </row>
    <row r="34" spans="1:21" x14ac:dyDescent="0.2">
      <c r="B34" s="35" t="s">
        <v>792</v>
      </c>
      <c r="C34" s="37">
        <f t="shared" ref="C34:U34" si="16">C15/C$25*100</f>
        <v>2.1105469713702649</v>
      </c>
      <c r="D34" s="37">
        <f t="shared" si="16"/>
        <v>3.7168846370815585</v>
      </c>
      <c r="E34" s="37">
        <f t="shared" si="16"/>
        <v>4.1710545187197043</v>
      </c>
      <c r="F34" s="37">
        <f t="shared" si="16"/>
        <v>3.817270908457346</v>
      </c>
      <c r="G34" s="37">
        <f t="shared" si="16"/>
        <v>5.1283674935660475</v>
      </c>
      <c r="H34" s="37">
        <f t="shared" si="16"/>
        <v>5.8634118549698009</v>
      </c>
      <c r="I34" s="37">
        <f t="shared" si="16"/>
        <v>6.2069838951856244</v>
      </c>
      <c r="J34" s="37">
        <f t="shared" si="16"/>
        <v>6.2266407175023231</v>
      </c>
      <c r="K34" s="37">
        <f t="shared" si="16"/>
        <v>5.5284670574862842</v>
      </c>
      <c r="L34" s="37">
        <f t="shared" si="16"/>
        <v>3.4669119223268483</v>
      </c>
      <c r="M34" s="37">
        <f t="shared" si="16"/>
        <v>3.8777612404833697</v>
      </c>
      <c r="N34" s="37">
        <f t="shared" si="16"/>
        <v>4.3275142446352648</v>
      </c>
      <c r="O34" s="37"/>
      <c r="P34" s="37">
        <f t="shared" si="16"/>
        <v>3.8867160378390047</v>
      </c>
      <c r="Q34" s="37">
        <f t="shared" si="16"/>
        <v>2.796685474879816</v>
      </c>
      <c r="R34" s="37">
        <f t="shared" si="16"/>
        <v>2.6921857799766733</v>
      </c>
      <c r="S34" s="37">
        <f t="shared" si="16"/>
        <v>3.1992792211267504</v>
      </c>
      <c r="T34" s="37">
        <f t="shared" si="16"/>
        <v>3.0922158977345413</v>
      </c>
      <c r="U34" s="37">
        <f t="shared" si="16"/>
        <v>3.636562900567947</v>
      </c>
    </row>
    <row r="35" spans="1:21" x14ac:dyDescent="0.2">
      <c r="B35" s="35" t="s">
        <v>793</v>
      </c>
      <c r="C35" s="37">
        <f t="shared" ref="C35:U35" si="17">C16/C$25*100</f>
        <v>0</v>
      </c>
      <c r="D35" s="37">
        <f t="shared" si="17"/>
        <v>6.1265362398684941E-3</v>
      </c>
      <c r="E35" s="37">
        <f t="shared" si="17"/>
        <v>1.3054657780323036E-2</v>
      </c>
      <c r="F35" s="37">
        <f t="shared" si="17"/>
        <v>1.0059528841342005E-2</v>
      </c>
      <c r="G35" s="37">
        <f t="shared" si="17"/>
        <v>7.1121646005526265E-3</v>
      </c>
      <c r="H35" s="37">
        <f t="shared" si="17"/>
        <v>5.2394813882409583E-3</v>
      </c>
      <c r="I35" s="37">
        <f t="shared" si="17"/>
        <v>1.1752888581421881E-2</v>
      </c>
      <c r="J35" s="37">
        <f t="shared" si="17"/>
        <v>1.8134782532290505E-2</v>
      </c>
      <c r="K35" s="37">
        <f t="shared" si="17"/>
        <v>1.7182565971601945E-2</v>
      </c>
      <c r="L35" s="37">
        <f t="shared" si="17"/>
        <v>1.313309649243717E-2</v>
      </c>
      <c r="M35" s="37">
        <f t="shared" si="17"/>
        <v>1.7249278499587292E-2</v>
      </c>
      <c r="N35" s="37">
        <f t="shared" si="17"/>
        <v>1.7769989846944095E-2</v>
      </c>
      <c r="O35" s="37">
        <f t="shared" si="17"/>
        <v>0</v>
      </c>
      <c r="P35" s="37">
        <f t="shared" si="17"/>
        <v>1.741665745580033E-2</v>
      </c>
      <c r="Q35" s="37">
        <f t="shared" si="17"/>
        <v>1.7061659374171777E-2</v>
      </c>
      <c r="R35" s="37">
        <f t="shared" si="17"/>
        <v>1.3132470491168629E-2</v>
      </c>
      <c r="S35" s="37">
        <f t="shared" si="17"/>
        <v>3.1150285427259419E-2</v>
      </c>
      <c r="T35" s="37">
        <f t="shared" si="17"/>
        <v>2.2854300951576256E-2</v>
      </c>
      <c r="U35" s="37">
        <f t="shared" si="17"/>
        <v>1.7574447043273902E-2</v>
      </c>
    </row>
    <row r="36" spans="1:21" x14ac:dyDescent="0.2">
      <c r="B36" s="35" t="s">
        <v>794</v>
      </c>
      <c r="C36" s="37">
        <f t="shared" ref="C36:U36" si="18">C17/C$25*100</f>
        <v>1.1761186169028281E-5</v>
      </c>
      <c r="D36" s="37">
        <f t="shared" si="18"/>
        <v>9.2651916222691727E-3</v>
      </c>
      <c r="E36" s="37">
        <f t="shared" si="18"/>
        <v>5.7844852805971902E-3</v>
      </c>
      <c r="F36" s="37">
        <f t="shared" si="18"/>
        <v>6.8030017695930754E-3</v>
      </c>
      <c r="G36" s="37">
        <f t="shared" si="18"/>
        <v>1.2535729447542801E-3</v>
      </c>
      <c r="H36" s="37">
        <f t="shared" si="18"/>
        <v>3.6098175551038916E-3</v>
      </c>
      <c r="I36" s="37">
        <f t="shared" si="18"/>
        <v>2.1439110745230796E-3</v>
      </c>
      <c r="J36" s="37">
        <f t="shared" si="18"/>
        <v>1.8065356803842719E-3</v>
      </c>
      <c r="K36" s="37">
        <f t="shared" si="18"/>
        <v>4.7525510989134675E-3</v>
      </c>
      <c r="L36" s="37">
        <f t="shared" si="18"/>
        <v>1.1334108432578522E-2</v>
      </c>
      <c r="M36" s="37">
        <f t="shared" si="18"/>
        <v>1.6454432420721515E-2</v>
      </c>
      <c r="N36" s="37">
        <f t="shared" si="18"/>
        <v>2.8526769398346349E-2</v>
      </c>
      <c r="O36" s="37">
        <f t="shared" si="18"/>
        <v>0</v>
      </c>
      <c r="P36" s="37">
        <f t="shared" si="18"/>
        <v>2.1545672155994299E-2</v>
      </c>
      <c r="Q36" s="37">
        <f t="shared" si="18"/>
        <v>2.206951947420744E-2</v>
      </c>
      <c r="R36" s="37">
        <f t="shared" si="18"/>
        <v>1.8090951935690196E-2</v>
      </c>
      <c r="S36" s="37">
        <f t="shared" si="18"/>
        <v>1.7584766018995238E-2</v>
      </c>
      <c r="T36" s="37">
        <f t="shared" si="18"/>
        <v>1.5428442450656199E-2</v>
      </c>
      <c r="U36" s="37">
        <f t="shared" si="18"/>
        <v>1.6030645664222083E-2</v>
      </c>
    </row>
    <row r="37" spans="1:21" x14ac:dyDescent="0.2">
      <c r="B37" s="35" t="s">
        <v>795</v>
      </c>
      <c r="C37" s="37">
        <f t="shared" ref="C37:U37" si="19">C18/C$25*100</f>
        <v>1.1002405892592066E-2</v>
      </c>
      <c r="D37" s="37">
        <f t="shared" si="19"/>
        <v>9.4323593716582541E-3</v>
      </c>
      <c r="E37" s="37">
        <f t="shared" si="19"/>
        <v>1.7527938998781287E-2</v>
      </c>
      <c r="F37" s="37">
        <f t="shared" si="19"/>
        <v>2.2480399715967447E-2</v>
      </c>
      <c r="G37" s="37">
        <f t="shared" si="19"/>
        <v>5.3455060272873056E-2</v>
      </c>
      <c r="H37" s="37">
        <f t="shared" si="19"/>
        <v>7.1024478083804216E-2</v>
      </c>
      <c r="I37" s="37">
        <f t="shared" si="19"/>
        <v>4.699658135624795E-2</v>
      </c>
      <c r="J37" s="37">
        <f t="shared" si="19"/>
        <v>7.5414430896777698E-2</v>
      </c>
      <c r="K37" s="37">
        <f t="shared" si="19"/>
        <v>4.983770687433809E-2</v>
      </c>
      <c r="L37" s="37">
        <f t="shared" si="19"/>
        <v>5.5181808572176617E-2</v>
      </c>
      <c r="M37" s="37">
        <f t="shared" si="19"/>
        <v>3.3430937513761881E-2</v>
      </c>
      <c r="N37" s="37">
        <f t="shared" si="19"/>
        <v>3.3290427180385947E-2</v>
      </c>
      <c r="O37" s="37">
        <f t="shared" si="19"/>
        <v>0</v>
      </c>
      <c r="P37" s="37">
        <f t="shared" si="19"/>
        <v>4.33630764951606E-2</v>
      </c>
      <c r="Q37" s="37">
        <f t="shared" si="19"/>
        <v>2.5324369094178848E-2</v>
      </c>
      <c r="R37" s="37">
        <f t="shared" si="19"/>
        <v>2.8203838163445221E-2</v>
      </c>
      <c r="S37" s="37">
        <f t="shared" si="19"/>
        <v>6.4344774021618825E-2</v>
      </c>
      <c r="T37" s="37">
        <f t="shared" si="19"/>
        <v>7.4278923974354746E-2</v>
      </c>
      <c r="U37" s="37">
        <f t="shared" si="19"/>
        <v>4.4560096194970665E-2</v>
      </c>
    </row>
    <row r="38" spans="1:21" x14ac:dyDescent="0.2">
      <c r="B38" s="35" t="s">
        <v>796</v>
      </c>
      <c r="C38" s="37">
        <f t="shared" ref="C38:U38" si="20">C19/C$25*100</f>
        <v>0</v>
      </c>
      <c r="D38" s="37">
        <f t="shared" si="20"/>
        <v>2.1565718172800482E-3</v>
      </c>
      <c r="E38" s="37">
        <f t="shared" si="20"/>
        <v>4.5758822297867143E-4</v>
      </c>
      <c r="F38" s="37">
        <f t="shared" si="20"/>
        <v>9.7216333722774113E-4</v>
      </c>
      <c r="G38" s="37">
        <f t="shared" si="20"/>
        <v>1.0718553181900529E-3</v>
      </c>
      <c r="H38" s="37">
        <f t="shared" si="20"/>
        <v>3.8808988030206498E-3</v>
      </c>
      <c r="I38" s="37">
        <f t="shared" si="20"/>
        <v>7.3531162171619688E-3</v>
      </c>
      <c r="J38" s="37">
        <f t="shared" si="20"/>
        <v>1.5844548349481288E-2</v>
      </c>
      <c r="K38" s="37">
        <f t="shared" si="20"/>
        <v>1.5407703271030563E-2</v>
      </c>
      <c r="L38" s="37">
        <f t="shared" si="20"/>
        <v>6.4361505260644818E-3</v>
      </c>
      <c r="M38" s="37">
        <f t="shared" si="20"/>
        <v>1.0882436579913871E-2</v>
      </c>
      <c r="N38" s="37">
        <f t="shared" si="20"/>
        <v>1.1642409011042638E-2</v>
      </c>
      <c r="O38" s="37">
        <f t="shared" si="20"/>
        <v>0</v>
      </c>
      <c r="P38" s="37">
        <f t="shared" si="20"/>
        <v>6.3586393469088287E-2</v>
      </c>
      <c r="Q38" s="37">
        <f t="shared" si="20"/>
        <v>2.1641158754017596E-2</v>
      </c>
      <c r="R38" s="37">
        <f t="shared" si="20"/>
        <v>9.778513850486047E-3</v>
      </c>
      <c r="S38" s="37">
        <f t="shared" si="20"/>
        <v>1.6483421823864731E-2</v>
      </c>
      <c r="T38" s="37">
        <f t="shared" si="20"/>
        <v>2.2761204858646314E-2</v>
      </c>
      <c r="U38" s="37">
        <f t="shared" si="20"/>
        <v>1.8890891332238213E-2</v>
      </c>
    </row>
    <row r="39" spans="1:21" x14ac:dyDescent="0.2">
      <c r="B39" s="35" t="s">
        <v>797</v>
      </c>
      <c r="C39" s="37">
        <f t="shared" ref="C39:U39" si="21">C20/C$25*100</f>
        <v>0</v>
      </c>
      <c r="D39" s="37">
        <f t="shared" si="21"/>
        <v>0</v>
      </c>
      <c r="E39" s="37">
        <f t="shared" si="21"/>
        <v>6.3932103226585057E-4</v>
      </c>
      <c r="F39" s="37">
        <f t="shared" si="21"/>
        <v>0</v>
      </c>
      <c r="G39" s="37">
        <f t="shared" si="21"/>
        <v>6.0530900567322421E-4</v>
      </c>
      <c r="H39" s="37">
        <f t="shared" si="21"/>
        <v>6.8430396306778756E-4</v>
      </c>
      <c r="I39" s="37">
        <f t="shared" si="21"/>
        <v>2.1622554410550051E-3</v>
      </c>
      <c r="J39" s="37">
        <f t="shared" si="21"/>
        <v>1.183170865096059E-4</v>
      </c>
      <c r="K39" s="37">
        <f t="shared" si="21"/>
        <v>3.2140631598517937E-4</v>
      </c>
      <c r="L39" s="37">
        <f t="shared" si="21"/>
        <v>5.8288895419312493E-3</v>
      </c>
      <c r="M39" s="37">
        <f t="shared" si="21"/>
        <v>7.4115708755458694E-3</v>
      </c>
      <c r="N39" s="37">
        <f t="shared" si="21"/>
        <v>5.2679809596200685E-3</v>
      </c>
      <c r="O39" s="37">
        <f t="shared" si="21"/>
        <v>0</v>
      </c>
      <c r="P39" s="37">
        <f t="shared" si="21"/>
        <v>6.7929897328278185E-3</v>
      </c>
      <c r="Q39" s="37">
        <f t="shared" si="21"/>
        <v>5.3143975491795467E-3</v>
      </c>
      <c r="R39" s="37">
        <f t="shared" si="21"/>
        <v>3.981862444659796E-3</v>
      </c>
      <c r="S39" s="37">
        <f t="shared" si="21"/>
        <v>3.9272195593409616E-3</v>
      </c>
      <c r="T39" s="37">
        <f t="shared" si="21"/>
        <v>1.0703573390216662E-2</v>
      </c>
      <c r="U39" s="37">
        <f t="shared" si="21"/>
        <v>4.9844465885685524E-3</v>
      </c>
    </row>
    <row r="40" spans="1:21" x14ac:dyDescent="0.2">
      <c r="B40" s="35" t="s">
        <v>798</v>
      </c>
      <c r="C40" s="37">
        <f t="shared" ref="C40:U40" si="22">C21/C$25*100</f>
        <v>0.30584156051008926</v>
      </c>
      <c r="D40" s="37">
        <f t="shared" si="22"/>
        <v>0.5882806739760823</v>
      </c>
      <c r="E40" s="37">
        <f t="shared" si="22"/>
        <v>0.68470053801045905</v>
      </c>
      <c r="F40" s="37">
        <f t="shared" si="22"/>
        <v>0.60127582595004858</v>
      </c>
      <c r="G40" s="37">
        <f t="shared" si="22"/>
        <v>1.3862082656089227</v>
      </c>
      <c r="H40" s="37">
        <f t="shared" si="22"/>
        <v>1.6780583374726825</v>
      </c>
      <c r="I40" s="37">
        <f t="shared" si="22"/>
        <v>2.0187778042495803</v>
      </c>
      <c r="J40" s="37">
        <f t="shared" si="22"/>
        <v>1.6741541798722157</v>
      </c>
      <c r="K40" s="37">
        <f t="shared" si="22"/>
        <v>1.1878944160034499</v>
      </c>
      <c r="L40" s="37">
        <f t="shared" si="22"/>
        <v>0.6393983759993298</v>
      </c>
      <c r="M40" s="37">
        <f t="shared" si="22"/>
        <v>0.73407049086825071</v>
      </c>
      <c r="N40" s="37">
        <f t="shared" si="22"/>
        <v>0.55705463963115553</v>
      </c>
      <c r="O40" s="37">
        <f t="shared" si="22"/>
        <v>0</v>
      </c>
      <c r="P40" s="37">
        <f t="shared" si="22"/>
        <v>0.76585337752267035</v>
      </c>
      <c r="Q40" s="37">
        <f t="shared" si="22"/>
        <v>0.42131387162071515</v>
      </c>
      <c r="R40" s="37">
        <f t="shared" si="22"/>
        <v>0.40095962925625744</v>
      </c>
      <c r="S40" s="37">
        <f t="shared" si="22"/>
        <v>0.32415981570077063</v>
      </c>
      <c r="T40" s="37">
        <f t="shared" si="22"/>
        <v>0.32545148259374085</v>
      </c>
      <c r="U40" s="37">
        <f t="shared" si="22"/>
        <v>0.62637927458395493</v>
      </c>
    </row>
    <row r="41" spans="1:21" x14ac:dyDescent="0.2">
      <c r="B41" s="35" t="s">
        <v>799</v>
      </c>
      <c r="C41" s="37">
        <f t="shared" ref="C41:U41" si="23">C22/C$25*100</f>
        <v>0.31685572758885039</v>
      </c>
      <c r="D41" s="37">
        <f t="shared" si="23"/>
        <v>0.61526133302715835</v>
      </c>
      <c r="E41" s="37">
        <f t="shared" si="23"/>
        <v>0.72216452932540509</v>
      </c>
      <c r="F41" s="37">
        <f t="shared" si="23"/>
        <v>0.64159091961417891</v>
      </c>
      <c r="G41" s="37">
        <f t="shared" si="23"/>
        <v>1.449706227750966</v>
      </c>
      <c r="H41" s="37">
        <f t="shared" si="23"/>
        <v>1.7624973172659197</v>
      </c>
      <c r="I41" s="37">
        <f t="shared" si="23"/>
        <v>2.0891865569199903</v>
      </c>
      <c r="J41" s="37">
        <f t="shared" si="23"/>
        <v>1.7854727944176592</v>
      </c>
      <c r="K41" s="37">
        <f t="shared" si="23"/>
        <v>1.2753963495353191</v>
      </c>
      <c r="L41" s="37">
        <f t="shared" si="23"/>
        <v>0.73131242956451781</v>
      </c>
      <c r="M41" s="37">
        <f t="shared" si="23"/>
        <v>0.81949914675778102</v>
      </c>
      <c r="N41" s="37">
        <f t="shared" si="23"/>
        <v>0.65355221602749469</v>
      </c>
      <c r="O41" s="37">
        <f t="shared" si="23"/>
        <v>0</v>
      </c>
      <c r="P41" s="37">
        <f t="shared" si="23"/>
        <v>0.91855816683154168</v>
      </c>
      <c r="Q41" s="37">
        <f t="shared" si="23"/>
        <v>0.51272497586647037</v>
      </c>
      <c r="R41" s="37">
        <f t="shared" si="23"/>
        <v>0.47414726614170732</v>
      </c>
      <c r="S41" s="37">
        <f t="shared" si="23"/>
        <v>0.45765028255184986</v>
      </c>
      <c r="T41" s="37">
        <f t="shared" si="23"/>
        <v>0.47147792821919099</v>
      </c>
      <c r="U41" s="37">
        <f t="shared" si="23"/>
        <v>0.72841980140722828</v>
      </c>
    </row>
    <row r="42" spans="1:21" x14ac:dyDescent="0.2">
      <c r="B42" s="35" t="s">
        <v>79</v>
      </c>
      <c r="C42" s="37">
        <f t="shared" ref="C42:Q42" si="24">C23/C$25*100</f>
        <v>84.133943746184983</v>
      </c>
      <c r="D42" s="37">
        <f t="shared" si="24"/>
        <v>81.03260477585566</v>
      </c>
      <c r="E42" s="37">
        <f t="shared" si="24"/>
        <v>80.277251070059137</v>
      </c>
      <c r="F42" s="37">
        <f t="shared" si="24"/>
        <v>79.612855873694215</v>
      </c>
      <c r="G42" s="37">
        <f t="shared" si="24"/>
        <v>78.70605978660592</v>
      </c>
      <c r="H42" s="37">
        <f t="shared" si="24"/>
        <v>76.189817460349545</v>
      </c>
      <c r="I42" s="37">
        <f t="shared" si="24"/>
        <v>76.640126640383926</v>
      </c>
      <c r="J42" s="37">
        <f t="shared" si="24"/>
        <v>77.30985705530972</v>
      </c>
      <c r="K42" s="37">
        <f t="shared" si="24"/>
        <v>78.765278735746776</v>
      </c>
      <c r="L42" s="37">
        <f t="shared" si="24"/>
        <v>69.767411767216416</v>
      </c>
      <c r="M42" s="37">
        <f t="shared" si="24"/>
        <v>69.260304184193217</v>
      </c>
      <c r="N42" s="37">
        <f t="shared" si="24"/>
        <v>66.089784118444499</v>
      </c>
      <c r="O42" s="37">
        <f t="shared" si="24"/>
        <v>58.735756684227312</v>
      </c>
      <c r="P42" s="37">
        <f t="shared" si="24"/>
        <v>58.888596987728178</v>
      </c>
      <c r="Q42" s="37">
        <f t="shared" si="24"/>
        <v>66.994356447990739</v>
      </c>
      <c r="R42" s="37">
        <f t="shared" ref="R42:T42" si="25">R23/R$25*100</f>
        <v>69.277609951279331</v>
      </c>
      <c r="S42" s="37">
        <f t="shared" si="25"/>
        <v>71.622284626923857</v>
      </c>
      <c r="T42" s="37">
        <f t="shared" si="25"/>
        <v>71.561304189628359</v>
      </c>
      <c r="U42" s="37">
        <f>U23/U$25*100</f>
        <v>70.189900334369241</v>
      </c>
    </row>
    <row r="43" spans="1:21" x14ac:dyDescent="0.2">
      <c r="B43" s="35" t="s">
        <v>80</v>
      </c>
      <c r="C43" s="37">
        <f t="shared" ref="C43:Q43" si="26">C24/C$25*100</f>
        <v>15.866056253815019</v>
      </c>
      <c r="D43" s="37">
        <f t="shared" si="26"/>
        <v>18.967395224144337</v>
      </c>
      <c r="E43" s="37">
        <f t="shared" si="26"/>
        <v>19.722748929940874</v>
      </c>
      <c r="F43" s="37">
        <f t="shared" si="26"/>
        <v>20.387144126305778</v>
      </c>
      <c r="G43" s="37">
        <f t="shared" si="26"/>
        <v>21.293940213394084</v>
      </c>
      <c r="H43" s="37">
        <f t="shared" si="26"/>
        <v>23.810182539650455</v>
      </c>
      <c r="I43" s="37">
        <f t="shared" si="26"/>
        <v>23.359873359616063</v>
      </c>
      <c r="J43" s="37">
        <f t="shared" si="26"/>
        <v>22.69014294469028</v>
      </c>
      <c r="K43" s="37">
        <f t="shared" si="26"/>
        <v>21.234721264253221</v>
      </c>
      <c r="L43" s="37">
        <f t="shared" si="26"/>
        <v>30.232588232783581</v>
      </c>
      <c r="M43" s="37">
        <f t="shared" si="26"/>
        <v>30.739695815806773</v>
      </c>
      <c r="N43" s="37">
        <f t="shared" si="26"/>
        <v>33.910215881555509</v>
      </c>
      <c r="O43" s="37">
        <f t="shared" si="26"/>
        <v>41.264243315772688</v>
      </c>
      <c r="P43" s="37">
        <f t="shared" si="26"/>
        <v>41.111403012271822</v>
      </c>
      <c r="Q43" s="37">
        <f t="shared" si="26"/>
        <v>33.005643552009253</v>
      </c>
      <c r="R43" s="37">
        <f t="shared" ref="R43:T43" si="27">R24/R$25*100</f>
        <v>30.722390048720666</v>
      </c>
      <c r="S43" s="37">
        <f t="shared" si="27"/>
        <v>28.377715373076139</v>
      </c>
      <c r="T43" s="37">
        <f t="shared" si="27"/>
        <v>28.438695810371641</v>
      </c>
      <c r="U43" s="37">
        <f>U24/U$25*100</f>
        <v>29.810099665630734</v>
      </c>
    </row>
    <row r="44" spans="1:21" x14ac:dyDescent="0.2">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41</v>
      </c>
      <c r="C47" s="38" t="s">
        <v>28</v>
      </c>
      <c r="D47" s="39">
        <f t="shared" ref="D47:J47" si="30">IF(C9=0,"--",(D9/C9)*100-100)</f>
        <v>-19.027719552152206</v>
      </c>
      <c r="E47" s="39">
        <f t="shared" si="30"/>
        <v>-7.4615478841900824</v>
      </c>
      <c r="F47" s="39">
        <f t="shared" si="30"/>
        <v>14.996982732933176</v>
      </c>
      <c r="G47" s="39">
        <f t="shared" si="30"/>
        <v>28.195765866047111</v>
      </c>
      <c r="H47" s="39">
        <f t="shared" si="30"/>
        <v>-3.1999901389914243</v>
      </c>
      <c r="I47" s="39">
        <f t="shared" si="30"/>
        <v>-2.6975686394115996</v>
      </c>
      <c r="J47" s="39">
        <f t="shared" si="30"/>
        <v>21.841555873306532</v>
      </c>
      <c r="K47" s="39">
        <f t="shared" ref="K47:O51" si="31">IF(J9=0,"--",(K9/J9)*100-100)</f>
        <v>23.075494845356275</v>
      </c>
      <c r="L47" s="39">
        <f t="shared" si="31"/>
        <v>42.259372930676705</v>
      </c>
      <c r="M47" s="39">
        <f t="shared" si="31"/>
        <v>25.695016070757731</v>
      </c>
      <c r="N47" s="39">
        <f t="shared" si="31"/>
        <v>12.664888153919577</v>
      </c>
      <c r="O47" s="39">
        <f t="shared" si="31"/>
        <v>28.631108831368437</v>
      </c>
      <c r="P47" s="39">
        <f>IF(N9=0,"--",(P9/N9)*100-100)</f>
        <v>28.006188980996967</v>
      </c>
      <c r="Q47" s="39">
        <f t="shared" ref="Q47:T51" si="32">IF(P9=0,"--",(Q9/P9)*100-100)</f>
        <v>45.984293988175011</v>
      </c>
      <c r="R47" s="39">
        <f t="shared" si="32"/>
        <v>-4.1119642997566501</v>
      </c>
      <c r="S47" s="39">
        <f t="shared" si="32"/>
        <v>11.903634433912529</v>
      </c>
      <c r="T47" s="39">
        <f t="shared" si="32"/>
        <v>-7.2388915364392687</v>
      </c>
      <c r="U47" s="39">
        <f>POWER(T9/C9,1/21)*100-100</f>
        <v>8.7722938427712336</v>
      </c>
    </row>
    <row r="48" spans="1:21" x14ac:dyDescent="0.2">
      <c r="B48" s="1" t="s">
        <v>34</v>
      </c>
      <c r="C48" s="38" t="s">
        <v>28</v>
      </c>
      <c r="D48" s="39">
        <f t="shared" ref="D48" si="33">IF(C10=0,"--",(D10/C10)*100-100)</f>
        <v>11.535661385135754</v>
      </c>
      <c r="E48" s="39">
        <f t="shared" ref="E48:J51" si="34">IF(D10=0,"--",(E10/D10)*100-100)</f>
        <v>-23.480083924590417</v>
      </c>
      <c r="F48" s="39">
        <f t="shared" si="34"/>
        <v>1.5300408723999226</v>
      </c>
      <c r="G48" s="39">
        <f t="shared" si="34"/>
        <v>19.995181403901057</v>
      </c>
      <c r="H48" s="39">
        <f t="shared" si="34"/>
        <v>-11.499847255127165</v>
      </c>
      <c r="I48" s="39">
        <f t="shared" si="34"/>
        <v>3.5381727144581703</v>
      </c>
      <c r="J48" s="39">
        <f t="shared" si="34"/>
        <v>24.8862384002189</v>
      </c>
      <c r="K48" s="39">
        <f t="shared" si="31"/>
        <v>-1.6076457857260209</v>
      </c>
      <c r="L48" s="39">
        <f t="shared" si="31"/>
        <v>73.306581355586786</v>
      </c>
      <c r="M48" s="39">
        <f t="shared" si="31"/>
        <v>34.160870347326636</v>
      </c>
      <c r="N48" s="39">
        <f t="shared" si="31"/>
        <v>26.128826553253816</v>
      </c>
      <c r="O48" s="39">
        <f t="shared" si="31"/>
        <v>1.6929637211846966</v>
      </c>
      <c r="P48" s="39">
        <f>IF(N10=0,"--",(P10/N10)*100-100)</f>
        <v>1.5919829026695993</v>
      </c>
      <c r="Q48" s="39">
        <f t="shared" si="32"/>
        <v>-3.915047588767024</v>
      </c>
      <c r="R48" s="39">
        <f t="shared" si="32"/>
        <v>2.9563058118336585</v>
      </c>
      <c r="S48" s="39">
        <f t="shared" si="32"/>
        <v>5.3653673104319353</v>
      </c>
      <c r="T48" s="39">
        <f t="shared" si="32"/>
        <v>-2.2200558066837175</v>
      </c>
      <c r="U48" s="39">
        <f t="shared" ref="U48:U63" si="35">POWER(T10/C10,1/21)*100-100</f>
        <v>6.2258879153313416</v>
      </c>
    </row>
    <row r="49" spans="1:21" x14ac:dyDescent="0.2">
      <c r="B49" s="1" t="s">
        <v>29</v>
      </c>
      <c r="C49" s="38" t="s">
        <v>28</v>
      </c>
      <c r="D49" s="39">
        <f t="shared" ref="D49" si="36">IF(C11=0,"--",(D11/C11)*100-100)</f>
        <v>-44.324205261931645</v>
      </c>
      <c r="E49" s="39">
        <f t="shared" si="34"/>
        <v>-15.713045335318668</v>
      </c>
      <c r="F49" s="39">
        <f t="shared" si="34"/>
        <v>-31.165927621513177</v>
      </c>
      <c r="G49" s="39">
        <f t="shared" si="34"/>
        <v>-4.2098139158009218</v>
      </c>
      <c r="H49" s="39">
        <f t="shared" si="34"/>
        <v>-5.3166129143577621</v>
      </c>
      <c r="I49" s="39">
        <f t="shared" si="34"/>
        <v>11.286655842955781</v>
      </c>
      <c r="J49" s="39">
        <f t="shared" si="34"/>
        <v>32.419857586049972</v>
      </c>
      <c r="K49" s="39">
        <f t="shared" si="31"/>
        <v>18.284780067385213</v>
      </c>
      <c r="L49" s="39">
        <f t="shared" si="31"/>
        <v>77.338517985753811</v>
      </c>
      <c r="M49" s="39">
        <f t="shared" si="31"/>
        <v>24.392757068223574</v>
      </c>
      <c r="N49" s="39">
        <f t="shared" si="31"/>
        <v>-9.122826511078145</v>
      </c>
      <c r="O49" s="39">
        <f t="shared" si="31"/>
        <v>33.653122005875957</v>
      </c>
      <c r="P49" s="39">
        <f>IF(N11=0,"--",(P11/N11)*100-100)</f>
        <v>33.101070971653456</v>
      </c>
      <c r="Q49" s="39">
        <f t="shared" si="32"/>
        <v>-12.45772576862953</v>
      </c>
      <c r="R49" s="39">
        <f t="shared" si="32"/>
        <v>15.843249350630884</v>
      </c>
      <c r="S49" s="39">
        <f t="shared" si="32"/>
        <v>-3.3435599740141271</v>
      </c>
      <c r="T49" s="39">
        <f t="shared" si="32"/>
        <v>-9.0741635362547157</v>
      </c>
      <c r="U49" s="39">
        <f t="shared" si="35"/>
        <v>0.92961905057373428</v>
      </c>
    </row>
    <row r="50" spans="1:21" x14ac:dyDescent="0.2">
      <c r="B50" s="1" t="s">
        <v>36</v>
      </c>
      <c r="C50" s="38" t="s">
        <v>28</v>
      </c>
      <c r="D50" s="39">
        <f t="shared" ref="D50" si="37">IF(C12=0,"--",(D12/C12)*100-100)</f>
        <v>21.285409827869216</v>
      </c>
      <c r="E50" s="39">
        <f t="shared" si="34"/>
        <v>-8.6280818205189433</v>
      </c>
      <c r="F50" s="39">
        <f t="shared" si="34"/>
        <v>-4.3345815322958572</v>
      </c>
      <c r="G50" s="39">
        <f t="shared" si="34"/>
        <v>22.506835939431724</v>
      </c>
      <c r="H50" s="39">
        <f t="shared" si="34"/>
        <v>3.87121711467735</v>
      </c>
      <c r="I50" s="39">
        <f t="shared" si="34"/>
        <v>-0.33715302073458986</v>
      </c>
      <c r="J50" s="39">
        <f t="shared" si="34"/>
        <v>15.36807988119331</v>
      </c>
      <c r="K50" s="39">
        <f t="shared" si="31"/>
        <v>-0.2984191581923028</v>
      </c>
      <c r="L50" s="39">
        <f t="shared" si="31"/>
        <v>85.879085038969521</v>
      </c>
      <c r="M50" s="39">
        <f t="shared" si="31"/>
        <v>44.444508685086305</v>
      </c>
      <c r="N50" s="39">
        <f t="shared" si="31"/>
        <v>27.714740428939734</v>
      </c>
      <c r="O50" s="39">
        <f t="shared" si="31"/>
        <v>23.75808481290882</v>
      </c>
      <c r="P50" s="39">
        <f>IF(N12=0,"--",(P12/N12)*100-100)</f>
        <v>23.347355269269187</v>
      </c>
      <c r="Q50" s="39">
        <f t="shared" si="32"/>
        <v>-2.0863600286333224</v>
      </c>
      <c r="R50" s="39">
        <f t="shared" si="32"/>
        <v>1.3979696956323266</v>
      </c>
      <c r="S50" s="39">
        <f t="shared" si="32"/>
        <v>10.021259291199456</v>
      </c>
      <c r="T50" s="39">
        <f t="shared" si="32"/>
        <v>5.2710501449214462</v>
      </c>
      <c r="U50" s="39">
        <f t="shared" si="35"/>
        <v>10.085267830526632</v>
      </c>
    </row>
    <row r="51" spans="1:21" x14ac:dyDescent="0.2">
      <c r="B51" s="1" t="s">
        <v>40</v>
      </c>
      <c r="C51" s="38" t="s">
        <v>28</v>
      </c>
      <c r="D51" s="39">
        <f t="shared" ref="D51" si="38">IF(C13=0,"--",(D13/C13)*100-100)</f>
        <v>11.150375703372035</v>
      </c>
      <c r="E51" s="39">
        <f t="shared" si="34"/>
        <v>-14.540436288488735</v>
      </c>
      <c r="F51" s="39">
        <f t="shared" si="34"/>
        <v>0.19851348856778372</v>
      </c>
      <c r="G51" s="39">
        <f t="shared" si="34"/>
        <v>28.349632490189862</v>
      </c>
      <c r="H51" s="39">
        <f t="shared" si="34"/>
        <v>-34.511985207641004</v>
      </c>
      <c r="I51" s="39">
        <f t="shared" si="34"/>
        <v>17.790424116063576</v>
      </c>
      <c r="J51" s="39">
        <f t="shared" si="34"/>
        <v>9.7438315133510969</v>
      </c>
      <c r="K51" s="39">
        <f t="shared" si="31"/>
        <v>-8.1257346513572344</v>
      </c>
      <c r="L51" s="39">
        <f t="shared" si="31"/>
        <v>-18.465441288126044</v>
      </c>
      <c r="M51" s="39">
        <f t="shared" si="31"/>
        <v>67.34135288852957</v>
      </c>
      <c r="N51" s="39">
        <f t="shared" si="31"/>
        <v>39.746081106489186</v>
      </c>
      <c r="O51" s="39">
        <f t="shared" si="31"/>
        <v>48.117147149462227</v>
      </c>
      <c r="P51" s="39">
        <f>IF(N13=0,"--",(P13/N13)*100-100)</f>
        <v>48.113962924448117</v>
      </c>
      <c r="Q51" s="39">
        <f t="shared" si="32"/>
        <v>1.1014045920870359</v>
      </c>
      <c r="R51" s="39">
        <f t="shared" si="32"/>
        <v>36.987371865845375</v>
      </c>
      <c r="S51" s="39">
        <f t="shared" si="32"/>
        <v>6.346358368453096</v>
      </c>
      <c r="T51" s="39">
        <f t="shared" si="32"/>
        <v>97.572671901789931</v>
      </c>
      <c r="U51" s="39">
        <f t="shared" si="35"/>
        <v>10.281321368938066</v>
      </c>
    </row>
    <row r="52" spans="1:21" x14ac:dyDescent="0.2">
      <c r="B52" s="1" t="s">
        <v>44</v>
      </c>
      <c r="C52" s="38" t="s">
        <v>28</v>
      </c>
      <c r="D52" s="39">
        <f t="shared" ref="D52:E60" si="39">IF(C14=0,"--",(D14/C14)*100-100)</f>
        <v>6831.2069625095646</v>
      </c>
      <c r="E52" s="39">
        <f t="shared" si="39"/>
        <v>38.318034633336794</v>
      </c>
      <c r="F52" s="39">
        <f t="shared" ref="F52:F60" si="40">IF(E14=0,"--",(F14/E14)*100-100)</f>
        <v>1.796224225263316</v>
      </c>
      <c r="G52" s="39">
        <f t="shared" ref="G52:G60" si="41">IF(F14=0,"--",(G14/F14)*100-100)</f>
        <v>25.974886315878479</v>
      </c>
      <c r="H52" s="39">
        <f t="shared" ref="H52:H60" si="42">IF(G14=0,"--",(H14/G14)*100-100)</f>
        <v>-0.64172277087322982</v>
      </c>
      <c r="I52" s="39">
        <f t="shared" ref="I52:I60" si="43">IF(H14=0,"--",(I14/H14)*100-100)</f>
        <v>12.491106669743218</v>
      </c>
      <c r="J52" s="39">
        <f t="shared" ref="J52:J60" si="44">IF(I14=0,"--",(J14/I14)*100-100)</f>
        <v>15.776347554258123</v>
      </c>
      <c r="K52" s="39">
        <f t="shared" ref="K52:K60" si="45">IF(J14=0,"--",(K14/J14)*100-100)</f>
        <v>-2.8449054776964573</v>
      </c>
      <c r="L52" s="39">
        <f t="shared" ref="L52:L60" si="46">IF(K14=0,"--",(L14/K14)*100-100)</f>
        <v>54.553029956818392</v>
      </c>
      <c r="M52" s="39">
        <f t="shared" ref="M52:M60" si="47">IF(L14=0,"--",(M14/L14)*100-100)</f>
        <v>49.532316018296484</v>
      </c>
      <c r="N52" s="39">
        <f t="shared" ref="N52:N60" si="48">IF(M14=0,"--",(N14/M14)*100-100)</f>
        <v>46.396973912170751</v>
      </c>
      <c r="O52" s="39">
        <f t="shared" ref="O52:O60" si="49">IF(N14=0,"--",(O14/N14)*100-100)</f>
        <v>38.204615188465908</v>
      </c>
      <c r="P52" s="39">
        <f t="shared" ref="P52:P60" si="50">IF(N14=0,"--",(P14/N14)*100-100)</f>
        <v>37.160721675772606</v>
      </c>
      <c r="Q52" s="39">
        <f t="shared" ref="Q52:Q60" si="51">IF(P14=0,"--",(Q14/P14)*100-100)</f>
        <v>-12.958919410667988</v>
      </c>
      <c r="R52" s="39">
        <f t="shared" ref="R52:R60" si="52">IF(Q14=0,"--",(R14/Q14)*100-100)</f>
        <v>-3.4896749543412113</v>
      </c>
      <c r="S52" s="39">
        <f t="shared" ref="S52:S60" si="53">IF(R14=0,"--",(S14/R14)*100-100)</f>
        <v>92.212438286923373</v>
      </c>
      <c r="T52" s="39">
        <f t="shared" ref="T52:T60" si="54">IF(S14=0,"--",(T14/S14)*100-100)</f>
        <v>-13.907022640534265</v>
      </c>
      <c r="U52" s="39">
        <f t="shared" si="35"/>
        <v>38.930242950496108</v>
      </c>
    </row>
    <row r="53" spans="1:21" x14ac:dyDescent="0.2">
      <c r="B53" s="35" t="s">
        <v>792</v>
      </c>
      <c r="C53" s="38" t="s">
        <v>28</v>
      </c>
      <c r="D53" s="39">
        <f t="shared" si="39"/>
        <v>50.039088582342004</v>
      </c>
      <c r="E53" s="39">
        <f t="shared" si="39"/>
        <v>-1.5031331922929354</v>
      </c>
      <c r="F53" s="39">
        <f t="shared" si="40"/>
        <v>-5.4833644234729917</v>
      </c>
      <c r="G53" s="39">
        <f t="shared" si="41"/>
        <v>66.33538869630263</v>
      </c>
      <c r="H53" s="39">
        <f t="shared" si="42"/>
        <v>10.687610706079028</v>
      </c>
      <c r="I53" s="39">
        <f t="shared" si="43"/>
        <v>5.9685527371414508</v>
      </c>
      <c r="J53" s="39">
        <f t="shared" si="44"/>
        <v>22.07404322153215</v>
      </c>
      <c r="K53" s="39">
        <f t="shared" si="45"/>
        <v>0.48507208181366934</v>
      </c>
      <c r="L53" s="39">
        <f t="shared" si="46"/>
        <v>7.3569193182800348</v>
      </c>
      <c r="M53" s="39">
        <f t="shared" si="47"/>
        <v>45.085957794445903</v>
      </c>
      <c r="N53" s="39">
        <f t="shared" si="48"/>
        <v>33.448161702473158</v>
      </c>
      <c r="O53" s="39"/>
      <c r="P53" s="39">
        <f t="shared" si="50"/>
        <v>23.754625845049375</v>
      </c>
      <c r="Q53" s="39">
        <f t="shared" si="51"/>
        <v>-20.593278752818776</v>
      </c>
      <c r="R53" s="39">
        <f t="shared" si="52"/>
        <v>-7.2376894528617584</v>
      </c>
      <c r="S53" s="39">
        <f t="shared" si="53"/>
        <v>26.164675508702047</v>
      </c>
      <c r="T53" s="39">
        <f t="shared" si="54"/>
        <v>-6.1573408584866911</v>
      </c>
      <c r="U53" s="39">
        <f t="shared" si="35"/>
        <v>10.069622283084925</v>
      </c>
    </row>
    <row r="54" spans="1:21" x14ac:dyDescent="0.2">
      <c r="B54" s="35" t="s">
        <v>793</v>
      </c>
      <c r="C54" s="38" t="s">
        <v>28</v>
      </c>
      <c r="D54" s="39" t="str">
        <f t="shared" si="39"/>
        <v>--</v>
      </c>
      <c r="E54" s="39">
        <f t="shared" si="39"/>
        <v>87.02777875576524</v>
      </c>
      <c r="F54" s="39">
        <f t="shared" si="40"/>
        <v>-20.418286381220412</v>
      </c>
      <c r="G54" s="39">
        <f t="shared" si="41"/>
        <v>-12.464813719692501</v>
      </c>
      <c r="H54" s="39">
        <f t="shared" si="42"/>
        <v>-28.679520611800939</v>
      </c>
      <c r="I54" s="39">
        <f t="shared" si="43"/>
        <v>124.54485175712796</v>
      </c>
      <c r="J54" s="39">
        <f t="shared" si="44"/>
        <v>87.766397246173824</v>
      </c>
      <c r="K54" s="39">
        <f t="shared" si="45"/>
        <v>7.2324670189438933</v>
      </c>
      <c r="L54" s="39">
        <f t="shared" si="46"/>
        <v>30.849200496128191</v>
      </c>
      <c r="M54" s="39">
        <f t="shared" si="47"/>
        <v>70.369136865971313</v>
      </c>
      <c r="N54" s="39">
        <f t="shared" si="48"/>
        <v>23.188849833649755</v>
      </c>
      <c r="O54" s="39">
        <f t="shared" si="49"/>
        <v>-100</v>
      </c>
      <c r="P54" s="39">
        <f t="shared" si="50"/>
        <v>35.050055159091642</v>
      </c>
      <c r="Q54" s="39">
        <f t="shared" si="51"/>
        <v>8.1067736843948808</v>
      </c>
      <c r="R54" s="39">
        <f t="shared" si="52"/>
        <v>-25.828796694114686</v>
      </c>
      <c r="S54" s="39">
        <f t="shared" si="53"/>
        <v>151.82929664547927</v>
      </c>
      <c r="T54" s="39">
        <f t="shared" si="54"/>
        <v>-28.7657995893086</v>
      </c>
      <c r="U54" s="39"/>
    </row>
    <row r="55" spans="1:21" x14ac:dyDescent="0.2">
      <c r="B55" s="35" t="s">
        <v>794</v>
      </c>
      <c r="C55" s="38" t="s">
        <v>28</v>
      </c>
      <c r="D55" s="39">
        <f t="shared" si="39"/>
        <v>67015.625</v>
      </c>
      <c r="E55" s="39">
        <f t="shared" si="39"/>
        <v>-45.201843832937563</v>
      </c>
      <c r="F55" s="39">
        <f t="shared" si="40"/>
        <v>21.461041719772282</v>
      </c>
      <c r="G55" s="39">
        <f t="shared" si="41"/>
        <v>-77.185680057363726</v>
      </c>
      <c r="H55" s="39">
        <f t="shared" si="42"/>
        <v>178.78114220007666</v>
      </c>
      <c r="I55" s="39">
        <f t="shared" si="43"/>
        <v>-40.547749333186665</v>
      </c>
      <c r="J55" s="39">
        <f t="shared" si="44"/>
        <v>2.5391980019425375</v>
      </c>
      <c r="K55" s="39">
        <f t="shared" si="45"/>
        <v>197.73567884528643</v>
      </c>
      <c r="L55" s="39">
        <f t="shared" si="46"/>
        <v>308.27475457520308</v>
      </c>
      <c r="M55" s="39">
        <f t="shared" si="47"/>
        <v>88.314025544167976</v>
      </c>
      <c r="N55" s="39">
        <f t="shared" si="48"/>
        <v>107.31219026788438</v>
      </c>
      <c r="O55" s="39">
        <f t="shared" si="49"/>
        <v>-100</v>
      </c>
      <c r="P55" s="39">
        <f t="shared" si="50"/>
        <v>4.0697690996759803</v>
      </c>
      <c r="Q55" s="39">
        <f t="shared" si="51"/>
        <v>13.039253203667499</v>
      </c>
      <c r="R55" s="39">
        <f t="shared" si="52"/>
        <v>-21.008801909369595</v>
      </c>
      <c r="S55" s="39">
        <f t="shared" si="53"/>
        <v>3.1967047950060419</v>
      </c>
      <c r="T55" s="39">
        <f t="shared" si="54"/>
        <v>-14.814018213607469</v>
      </c>
      <c r="U55" s="39">
        <f t="shared" si="35"/>
        <v>52.138357239484861</v>
      </c>
    </row>
    <row r="56" spans="1:21" x14ac:dyDescent="0.2">
      <c r="B56" s="35" t="s">
        <v>795</v>
      </c>
      <c r="C56" s="38" t="s">
        <v>28</v>
      </c>
      <c r="D56" s="39">
        <f t="shared" si="39"/>
        <v>-26.961300128609849</v>
      </c>
      <c r="E56" s="39">
        <f t="shared" si="39"/>
        <v>63.104575910722872</v>
      </c>
      <c r="F56" s="39">
        <f t="shared" si="40"/>
        <v>32.456816779765575</v>
      </c>
      <c r="G56" s="39">
        <f t="shared" si="41"/>
        <v>194.40372167856589</v>
      </c>
      <c r="H56" s="39">
        <f t="shared" si="42"/>
        <v>28.631394636029114</v>
      </c>
      <c r="I56" s="39">
        <f t="shared" si="43"/>
        <v>-33.762336939963717</v>
      </c>
      <c r="J56" s="39">
        <f t="shared" si="44"/>
        <v>95.271261074410319</v>
      </c>
      <c r="K56" s="39">
        <f t="shared" si="45"/>
        <v>-25.208159102057934</v>
      </c>
      <c r="L56" s="39">
        <f t="shared" si="46"/>
        <v>89.552639866858129</v>
      </c>
      <c r="M56" s="39">
        <f t="shared" si="47"/>
        <v>-21.414983324085881</v>
      </c>
      <c r="N56" s="39">
        <f t="shared" si="48"/>
        <v>19.076474262238506</v>
      </c>
      <c r="O56" s="39">
        <f t="shared" si="49"/>
        <v>-100</v>
      </c>
      <c r="P56" s="39">
        <f t="shared" si="50"/>
        <v>79.480740974826261</v>
      </c>
      <c r="Q56" s="39">
        <f t="shared" si="51"/>
        <v>-35.551175939115367</v>
      </c>
      <c r="R56" s="39">
        <f t="shared" si="52"/>
        <v>7.3197711343719476</v>
      </c>
      <c r="S56" s="39">
        <f t="shared" si="53"/>
        <v>142.21203677520816</v>
      </c>
      <c r="T56" s="39">
        <f t="shared" si="54"/>
        <v>12.081766210829841</v>
      </c>
      <c r="U56" s="39">
        <f t="shared" si="35"/>
        <v>18.375782942091917</v>
      </c>
    </row>
    <row r="57" spans="1:21" x14ac:dyDescent="0.2">
      <c r="B57" s="35" t="s">
        <v>796</v>
      </c>
      <c r="C57" s="38" t="s">
        <v>28</v>
      </c>
      <c r="D57" s="39" t="str">
        <f t="shared" si="39"/>
        <v>--</v>
      </c>
      <c r="E57" s="39">
        <f t="shared" si="39"/>
        <v>-81.376275255051013</v>
      </c>
      <c r="F57" s="39">
        <f t="shared" si="40"/>
        <v>119.41460794844252</v>
      </c>
      <c r="G57" s="39">
        <f t="shared" si="41"/>
        <v>36.507159466405597</v>
      </c>
      <c r="H57" s="39">
        <f t="shared" si="42"/>
        <v>250.5289582212659</v>
      </c>
      <c r="I57" s="39">
        <f t="shared" si="43"/>
        <v>89.664432963322923</v>
      </c>
      <c r="J57" s="39">
        <f t="shared" si="44"/>
        <v>162.21562942485332</v>
      </c>
      <c r="K57" s="39">
        <f t="shared" si="45"/>
        <v>10.054719562243491</v>
      </c>
      <c r="L57" s="39">
        <f t="shared" si="46"/>
        <v>-28.487782539007554</v>
      </c>
      <c r="M57" s="39">
        <f t="shared" si="47"/>
        <v>119.32446384463583</v>
      </c>
      <c r="N57" s="39">
        <f t="shared" si="48"/>
        <v>27.929841705870246</v>
      </c>
      <c r="O57" s="39">
        <f t="shared" si="49"/>
        <v>-100</v>
      </c>
      <c r="P57" s="39">
        <f t="shared" si="50"/>
        <v>652.55539900089661</v>
      </c>
      <c r="Q57" s="39">
        <f t="shared" si="51"/>
        <v>-62.441108387799567</v>
      </c>
      <c r="R57" s="39">
        <f t="shared" si="52"/>
        <v>-56.458588586782327</v>
      </c>
      <c r="S57" s="39">
        <f t="shared" si="53"/>
        <v>78.963791948467787</v>
      </c>
      <c r="T57" s="39">
        <f t="shared" si="54"/>
        <v>34.069662809669154</v>
      </c>
      <c r="U57" s="39"/>
    </row>
    <row r="58" spans="1:21" x14ac:dyDescent="0.2">
      <c r="B58" s="35" t="s">
        <v>797</v>
      </c>
      <c r="C58" s="38" t="s">
        <v>28</v>
      </c>
      <c r="D58" s="39" t="str">
        <f t="shared" si="39"/>
        <v>--</v>
      </c>
      <c r="E58" s="39" t="str">
        <f t="shared" si="39"/>
        <v>--</v>
      </c>
      <c r="F58" s="39">
        <f t="shared" si="40"/>
        <v>-100</v>
      </c>
      <c r="G58" s="39" t="str">
        <f t="shared" si="41"/>
        <v>--</v>
      </c>
      <c r="H58" s="39">
        <f t="shared" si="42"/>
        <v>9.4459438006032599</v>
      </c>
      <c r="I58" s="39">
        <f t="shared" si="43"/>
        <v>216.30403249202203</v>
      </c>
      <c r="J58" s="39">
        <f t="shared" si="44"/>
        <v>-93.341282215903874</v>
      </c>
      <c r="K58" s="39">
        <f t="shared" si="45"/>
        <v>207.43801652892563</v>
      </c>
      <c r="L58" s="39">
        <f t="shared" si="46"/>
        <v>3004.7267025089604</v>
      </c>
      <c r="M58" s="39">
        <f t="shared" si="47"/>
        <v>64.93452144738265</v>
      </c>
      <c r="N58" s="39">
        <f t="shared" si="48"/>
        <v>-15.005840124939311</v>
      </c>
      <c r="O58" s="39">
        <f t="shared" si="49"/>
        <v>-100</v>
      </c>
      <c r="P58" s="39">
        <f t="shared" si="50"/>
        <v>77.678098090988186</v>
      </c>
      <c r="Q58" s="39">
        <f t="shared" si="51"/>
        <v>-13.664475723402333</v>
      </c>
      <c r="R58" s="39">
        <f t="shared" si="52"/>
        <v>-27.799139707017247</v>
      </c>
      <c r="S58" s="39">
        <f t="shared" si="53"/>
        <v>4.7103436097143856</v>
      </c>
      <c r="T58" s="39">
        <f t="shared" si="54"/>
        <v>164.62218513948926</v>
      </c>
      <c r="U58" s="39"/>
    </row>
    <row r="59" spans="1:21" x14ac:dyDescent="0.2">
      <c r="B59" s="35" t="s">
        <v>798</v>
      </c>
      <c r="C59" s="38" t="s">
        <v>28</v>
      </c>
      <c r="D59" s="39">
        <f t="shared" si="39"/>
        <v>63.873389990602504</v>
      </c>
      <c r="E59" s="39">
        <f t="shared" si="39"/>
        <v>2.1578440699071137</v>
      </c>
      <c r="F59" s="39">
        <f t="shared" si="40"/>
        <v>-9.306907203525725</v>
      </c>
      <c r="G59" s="39">
        <f t="shared" si="41"/>
        <v>185.43895436672869</v>
      </c>
      <c r="H59" s="39">
        <f t="shared" si="42"/>
        <v>17.194254763370623</v>
      </c>
      <c r="I59" s="39">
        <f t="shared" si="43"/>
        <v>20.428215611335659</v>
      </c>
      <c r="J59" s="39">
        <f t="shared" si="44"/>
        <v>0.91531280117133917</v>
      </c>
      <c r="K59" s="39">
        <f t="shared" si="45"/>
        <v>-19.696769106466661</v>
      </c>
      <c r="L59" s="39">
        <f t="shared" si="46"/>
        <v>-7.8520567174709157</v>
      </c>
      <c r="M59" s="39">
        <f t="shared" si="47"/>
        <v>48.920114457941878</v>
      </c>
      <c r="N59" s="39">
        <f t="shared" si="48"/>
        <v>-9.2565713561854466</v>
      </c>
      <c r="O59" s="39">
        <f t="shared" si="49"/>
        <v>-100</v>
      </c>
      <c r="P59" s="39">
        <f t="shared" si="50"/>
        <v>89.437071530769686</v>
      </c>
      <c r="Q59" s="39">
        <f t="shared" si="51"/>
        <v>-39.29051118851654</v>
      </c>
      <c r="R59" s="39">
        <f t="shared" si="52"/>
        <v>-8.2924591722531602</v>
      </c>
      <c r="S59" s="39">
        <f t="shared" si="53"/>
        <v>-14.168009400567954</v>
      </c>
      <c r="T59" s="39">
        <f t="shared" si="54"/>
        <v>-2.5213020027544246</v>
      </c>
      <c r="U59" s="39">
        <f t="shared" si="35"/>
        <v>8.4061455646293268</v>
      </c>
    </row>
    <row r="60" spans="1:21" x14ac:dyDescent="0.2">
      <c r="B60" s="35" t="s">
        <v>799</v>
      </c>
      <c r="C60" s="38" t="s">
        <v>28</v>
      </c>
      <c r="D60" s="39">
        <f t="shared" si="39"/>
        <v>65.431580009639191</v>
      </c>
      <c r="E60" s="39">
        <f t="shared" si="39"/>
        <v>3.0225184884462521</v>
      </c>
      <c r="F60" s="39">
        <f t="shared" si="40"/>
        <v>-8.2463830183282738</v>
      </c>
      <c r="G60" s="39">
        <f t="shared" si="41"/>
        <v>179.75657156632764</v>
      </c>
      <c r="H60" s="39">
        <f t="shared" si="42"/>
        <v>17.69993171820812</v>
      </c>
      <c r="I60" s="39">
        <f t="shared" si="43"/>
        <v>18.657595445248589</v>
      </c>
      <c r="J60" s="39">
        <f t="shared" si="44"/>
        <v>3.9982795667895346</v>
      </c>
      <c r="K60" s="39">
        <f t="shared" si="45"/>
        <v>-19.156973817509837</v>
      </c>
      <c r="L60" s="39">
        <f t="shared" si="46"/>
        <v>-1.8365658080072649</v>
      </c>
      <c r="M60" s="39">
        <f t="shared" si="47"/>
        <v>45.355903519103862</v>
      </c>
      <c r="N60" s="39">
        <f t="shared" si="48"/>
        <v>-4.6354550583866967</v>
      </c>
      <c r="O60" s="39">
        <f t="shared" si="49"/>
        <v>-100</v>
      </c>
      <c r="P60" s="39">
        <f t="shared" si="50"/>
        <v>93.661595903008021</v>
      </c>
      <c r="Q60" s="39">
        <f t="shared" si="51"/>
        <v>-38.400915139210269</v>
      </c>
      <c r="R60" s="39">
        <f t="shared" si="52"/>
        <v>-10.887436751962809</v>
      </c>
      <c r="S60" s="39">
        <f t="shared" si="53"/>
        <v>2.4733985020323672</v>
      </c>
      <c r="T60" s="39">
        <f t="shared" si="54"/>
        <v>2.5394720716349184E-2</v>
      </c>
      <c r="U60" s="39">
        <f t="shared" si="35"/>
        <v>10.150815069308905</v>
      </c>
    </row>
    <row r="61" spans="1:21" x14ac:dyDescent="0.2">
      <c r="B61" s="35" t="s">
        <v>79</v>
      </c>
      <c r="C61" s="38" t="s">
        <v>28</v>
      </c>
      <c r="D61" s="39">
        <f t="shared" ref="D61:E63" si="55">IF(C23=0,"--",(D23/C23)*100-100)</f>
        <v>-17.944270623686037</v>
      </c>
      <c r="E61" s="39">
        <f t="shared" si="55"/>
        <v>-13.046248388407804</v>
      </c>
      <c r="F61" s="39">
        <f t="shared" ref="F61:G63" si="56">IF(E23=0,"--",(F23/E23)*100-100)</f>
        <v>2.4216690106573395</v>
      </c>
      <c r="G61" s="39">
        <f t="shared" si="56"/>
        <v>22.400578138588983</v>
      </c>
      <c r="H61" s="39">
        <f t="shared" ref="H61:H63" si="57">IF(G23=0,"--",(H23/G23)*100-100)</f>
        <v>-6.283402454210659</v>
      </c>
      <c r="I61" s="39">
        <f t="shared" ref="I61:I63" si="58">IF(H23=0,"--",(I23/H23)*100-100)</f>
        <v>0.69457329002030122</v>
      </c>
      <c r="J61" s="39">
        <f t="shared" ref="J61:J63" si="59">IF(I23=0,"--",(J23/I23)*100-100)</f>
        <v>22.75206221790647</v>
      </c>
      <c r="K61" s="39">
        <f t="shared" ref="K61:K63" si="60">IF(J23=0,"--",(K23/J23)*100-100)</f>
        <v>15.305646068968514</v>
      </c>
      <c r="L61" s="39">
        <f t="shared" ref="L61:O63" si="61">IF(K23=0,"--",(L23/K23)*100-100)</f>
        <v>51.638596402317859</v>
      </c>
      <c r="M61" s="39">
        <f t="shared" si="61"/>
        <v>28.771248649984784</v>
      </c>
      <c r="N61" s="39">
        <f t="shared" si="61"/>
        <v>14.105109893515674</v>
      </c>
      <c r="O61" s="39">
        <f t="shared" si="61"/>
        <v>23.250534733982249</v>
      </c>
      <c r="P61" s="39">
        <f t="shared" ref="P61:P63" si="62">IF(N23=0,"--",(P23/N23)*100-100)</f>
        <v>22.776149623655954</v>
      </c>
      <c r="Q61" s="39">
        <f t="shared" ref="Q61:R63" si="63">IF(P23=0,"--",(Q23/P23)*100-100)</f>
        <v>25.546168113818865</v>
      </c>
      <c r="R61" s="39">
        <f t="shared" si="63"/>
        <v>-0.35286075421544183</v>
      </c>
      <c r="S61" s="39">
        <f t="shared" ref="S61:T63" si="64">IF(R23=0,"--",(S23/R23)*100-100)</f>
        <v>9.7604628004967111</v>
      </c>
      <c r="T61" s="39">
        <f t="shared" si="64"/>
        <v>-2.9908456018379042</v>
      </c>
      <c r="U61" s="39">
        <f t="shared" si="35"/>
        <v>7.2559492987690248</v>
      </c>
    </row>
    <row r="62" spans="1:21" x14ac:dyDescent="0.2">
      <c r="B62" s="35" t="s">
        <v>80</v>
      </c>
      <c r="C62" s="38" t="s">
        <v>28</v>
      </c>
      <c r="D62" s="39">
        <f t="shared" si="55"/>
        <v>1.8495375618956302</v>
      </c>
      <c r="E62" s="39">
        <f t="shared" si="55"/>
        <v>-8.7326619780335335</v>
      </c>
      <c r="F62" s="39">
        <f t="shared" si="56"/>
        <v>6.7554572129536297</v>
      </c>
      <c r="G62" s="39">
        <f t="shared" si="56"/>
        <v>29.317749620254546</v>
      </c>
      <c r="H62" s="39">
        <f t="shared" si="57"/>
        <v>8.2516302341587533</v>
      </c>
      <c r="I62" s="39">
        <f t="shared" si="58"/>
        <v>-1.7902638394608203</v>
      </c>
      <c r="J62" s="39">
        <f t="shared" si="59"/>
        <v>18.199839886210299</v>
      </c>
      <c r="K62" s="39">
        <f t="shared" si="60"/>
        <v>5.915607687533921</v>
      </c>
      <c r="L62" s="39">
        <f t="shared" si="61"/>
        <v>143.73658541221522</v>
      </c>
      <c r="M62" s="39">
        <f t="shared" si="61"/>
        <v>31.889845875010138</v>
      </c>
      <c r="N62" s="39">
        <f t="shared" si="61"/>
        <v>31.912558548893657</v>
      </c>
      <c r="O62" s="39">
        <f t="shared" si="61"/>
        <v>68.757820700152564</v>
      </c>
      <c r="P62" s="39">
        <f t="shared" si="62"/>
        <v>67.050922703699911</v>
      </c>
      <c r="Q62" s="39">
        <f t="shared" si="63"/>
        <v>-11.402318597316253</v>
      </c>
      <c r="R62" s="39">
        <f t="shared" si="63"/>
        <v>-10.303199509103706</v>
      </c>
      <c r="S62" s="39">
        <f t="shared" si="64"/>
        <v>-1.9352138676471498</v>
      </c>
      <c r="T62" s="39">
        <f t="shared" si="64"/>
        <v>-2.6995408439406106</v>
      </c>
      <c r="U62" s="39">
        <f t="shared" si="35"/>
        <v>11.131526765900162</v>
      </c>
    </row>
    <row r="63" spans="1:21" x14ac:dyDescent="0.2">
      <c r="B63" s="35" t="s">
        <v>81</v>
      </c>
      <c r="C63" s="38" t="s">
        <v>28</v>
      </c>
      <c r="D63" s="39">
        <f t="shared" si="55"/>
        <v>-14.803773882189404</v>
      </c>
      <c r="E63" s="39">
        <f t="shared" si="55"/>
        <v>-12.228073405617138</v>
      </c>
      <c r="F63" s="39">
        <f t="shared" si="56"/>
        <v>3.2764111769516262</v>
      </c>
      <c r="G63" s="39">
        <f t="shared" si="56"/>
        <v>23.810791858019869</v>
      </c>
      <c r="H63" s="39">
        <f t="shared" si="57"/>
        <v>-3.1883212835519856</v>
      </c>
      <c r="I63" s="39">
        <f t="shared" si="58"/>
        <v>0.10292903367783879</v>
      </c>
      <c r="J63" s="39">
        <f t="shared" si="59"/>
        <v>21.688668846174068</v>
      </c>
      <c r="K63" s="39">
        <f t="shared" si="60"/>
        <v>13.175032937659708</v>
      </c>
      <c r="L63" s="39">
        <f t="shared" si="61"/>
        <v>71.195347658552123</v>
      </c>
      <c r="M63" s="39">
        <f t="shared" si="61"/>
        <v>29.714081307665708</v>
      </c>
      <c r="N63" s="39">
        <f t="shared" si="61"/>
        <v>19.579065442734844</v>
      </c>
      <c r="O63" s="39">
        <f t="shared" si="61"/>
        <v>38.682153646947427</v>
      </c>
      <c r="P63" s="39">
        <f t="shared" si="62"/>
        <v>37.789820756167671</v>
      </c>
      <c r="Q63" s="39">
        <f t="shared" si="63"/>
        <v>10.356126835068409</v>
      </c>
      <c r="R63" s="39">
        <f t="shared" si="63"/>
        <v>-3.6370340958713001</v>
      </c>
      <c r="S63" s="39">
        <f t="shared" si="64"/>
        <v>6.1672713956723442</v>
      </c>
      <c r="T63" s="39">
        <f t="shared" si="64"/>
        <v>-2.9081799667735737</v>
      </c>
      <c r="U63" s="39">
        <f t="shared" si="35"/>
        <v>8.0858088195219864</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4:U4"/>
    <mergeCell ref="C5:U5"/>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topLeftCell="A4" zoomScale="55" zoomScaleNormal="55" workbookViewId="0">
      <selection activeCell="B56" sqref="B56:B66"/>
    </sheetView>
  </sheetViews>
  <sheetFormatPr baseColWidth="10" defaultColWidth="10.85546875" defaultRowHeight="12.75" x14ac:dyDescent="0.2"/>
  <cols>
    <col min="1" max="1" width="10.85546875" style="1"/>
    <col min="2" max="2" width="16.7109375" style="1" customWidth="1"/>
    <col min="3" max="4" width="11.42578125" style="1" bestFit="1" customWidth="1"/>
    <col min="5" max="7" width="11.85546875" style="1" bestFit="1" customWidth="1"/>
    <col min="8" max="8" width="11.42578125" style="1" bestFit="1" customWidth="1"/>
    <col min="9" max="10" width="11.85546875" style="1" bestFit="1" customWidth="1"/>
    <col min="11" max="11" width="11.42578125" style="1" bestFit="1" customWidth="1"/>
    <col min="12" max="20" width="11.42578125" style="1" customWidth="1"/>
    <col min="21" max="21" width="13" style="1" bestFit="1" customWidth="1"/>
    <col min="22" max="16384" width="10.85546875" style="1"/>
  </cols>
  <sheetData>
    <row r="1" spans="1:21" x14ac:dyDescent="0.2">
      <c r="A1" s="5" t="s">
        <v>75</v>
      </c>
    </row>
    <row r="2" spans="1:21" x14ac:dyDescent="0.2">
      <c r="B2" s="110"/>
      <c r="C2" s="201" t="s">
        <v>181</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789</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144</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40</v>
      </c>
      <c r="C9" s="9">
        <v>28.022033</v>
      </c>
      <c r="D9" s="9">
        <v>58.038813500000003</v>
      </c>
      <c r="E9" s="9">
        <v>84.773216500000004</v>
      </c>
      <c r="F9" s="9">
        <v>98.040420999999995</v>
      </c>
      <c r="G9" s="9">
        <v>168.00988699999999</v>
      </c>
      <c r="H9" s="9">
        <v>204.85117650000001</v>
      </c>
      <c r="I9" s="9">
        <v>242.74423150000001</v>
      </c>
      <c r="J9" s="9">
        <v>359.22740750000003</v>
      </c>
      <c r="K9" s="9">
        <v>516.357933</v>
      </c>
      <c r="L9" s="14">
        <v>872.95162900000003</v>
      </c>
      <c r="M9" s="14">
        <v>1333.9175720000001</v>
      </c>
      <c r="N9" s="14">
        <v>2234.3094510000001</v>
      </c>
      <c r="O9" s="14">
        <v>2104.0367839999994</v>
      </c>
      <c r="P9" s="14">
        <v>2103.8539049999999</v>
      </c>
      <c r="Q9" s="14">
        <v>1808.8634649999999</v>
      </c>
      <c r="R9" s="9">
        <v>1954.0020609999999</v>
      </c>
      <c r="S9" s="9">
        <v>1802.3735690000001</v>
      </c>
      <c r="T9" s="9">
        <v>1724.1956709999999</v>
      </c>
      <c r="U9" s="9">
        <f>(SUM(C9:N9)+P9+Q9+R9+S9+T9)</f>
        <v>15594.5324425</v>
      </c>
    </row>
    <row r="10" spans="1:21" x14ac:dyDescent="0.2">
      <c r="B10" s="1" t="s">
        <v>29</v>
      </c>
      <c r="C10" s="9">
        <v>302.14335249999999</v>
      </c>
      <c r="D10" s="9">
        <v>169.4137575</v>
      </c>
      <c r="E10" s="9">
        <v>117.2532365</v>
      </c>
      <c r="F10" s="9">
        <v>127.8184795</v>
      </c>
      <c r="G10" s="9">
        <v>128.51209750000001</v>
      </c>
      <c r="H10" s="9">
        <v>115.12980349999999</v>
      </c>
      <c r="I10" s="9">
        <v>112.98207499999999</v>
      </c>
      <c r="J10" s="9">
        <v>144.59418350000001</v>
      </c>
      <c r="K10" s="9">
        <v>162.6838975</v>
      </c>
      <c r="L10" s="14">
        <v>269.467489</v>
      </c>
      <c r="M10" s="14">
        <v>377.65988399999998</v>
      </c>
      <c r="N10" s="14">
        <v>451.77233000000001</v>
      </c>
      <c r="O10" s="14">
        <v>565.294309</v>
      </c>
      <c r="P10" s="14">
        <v>563.33416499999998</v>
      </c>
      <c r="Q10" s="14">
        <v>459.02831700000002</v>
      </c>
      <c r="R10" s="9">
        <v>499.38744500000001</v>
      </c>
      <c r="S10" s="9">
        <v>494.717805</v>
      </c>
      <c r="T10" s="9">
        <v>437.299486</v>
      </c>
      <c r="U10" s="9">
        <f t="shared" ref="U10:U26" si="0">(SUM(C10:N10)+P10+Q10+R10+S10+T10)</f>
        <v>4933.1978039999995</v>
      </c>
    </row>
    <row r="11" spans="1:21" x14ac:dyDescent="0.2">
      <c r="B11" s="1" t="s">
        <v>30</v>
      </c>
      <c r="C11" s="9">
        <v>55.450870500000001</v>
      </c>
      <c r="D11" s="9">
        <v>54.791440000000001</v>
      </c>
      <c r="E11" s="9">
        <v>51.913204</v>
      </c>
      <c r="F11" s="9">
        <v>60.115353499999998</v>
      </c>
      <c r="G11" s="9">
        <v>87.714020500000004</v>
      </c>
      <c r="H11" s="9">
        <v>101.63836449999999</v>
      </c>
      <c r="I11" s="9">
        <v>96.200763499999994</v>
      </c>
      <c r="J11" s="9">
        <v>110.915882</v>
      </c>
      <c r="K11" s="9">
        <v>149.92425800000001</v>
      </c>
      <c r="L11" s="14">
        <v>227.956897</v>
      </c>
      <c r="M11" s="14">
        <v>303.852824</v>
      </c>
      <c r="N11" s="14">
        <v>348.406159</v>
      </c>
      <c r="O11" s="14">
        <v>0</v>
      </c>
      <c r="P11" s="14">
        <v>524.08937100000003</v>
      </c>
      <c r="Q11" s="14">
        <v>913.73185599999999</v>
      </c>
      <c r="R11" s="9">
        <v>792.85763599999996</v>
      </c>
      <c r="S11" s="9">
        <v>853.53917300000001</v>
      </c>
      <c r="T11" s="9">
        <v>589.20399799999996</v>
      </c>
      <c r="U11" s="9">
        <f t="shared" si="0"/>
        <v>5322.3020704999999</v>
      </c>
    </row>
    <row r="12" spans="1:21" x14ac:dyDescent="0.2">
      <c r="B12" s="1" t="s">
        <v>41</v>
      </c>
      <c r="C12" s="9">
        <v>176.87267349999999</v>
      </c>
      <c r="D12" s="9">
        <v>105.91032300000001</v>
      </c>
      <c r="E12" s="9">
        <v>107.51480100000001</v>
      </c>
      <c r="F12" s="9">
        <v>89.398445499999994</v>
      </c>
      <c r="G12" s="9">
        <v>77.054163500000001</v>
      </c>
      <c r="H12" s="9">
        <v>75.408906999999999</v>
      </c>
      <c r="I12" s="9">
        <v>58.898373499999998</v>
      </c>
      <c r="J12" s="9">
        <v>63.8180525</v>
      </c>
      <c r="K12" s="9">
        <v>41.433118999999998</v>
      </c>
      <c r="L12" s="14">
        <v>38.007185999999997</v>
      </c>
      <c r="M12" s="14">
        <v>43.912089999999999</v>
      </c>
      <c r="N12" s="14">
        <v>55.594239999999999</v>
      </c>
      <c r="O12" s="14">
        <v>43.957800999999996</v>
      </c>
      <c r="P12" s="14">
        <v>43.460577999999998</v>
      </c>
      <c r="Q12" s="14">
        <v>54.896172</v>
      </c>
      <c r="R12" s="9">
        <v>36.760446000000002</v>
      </c>
      <c r="S12" s="9">
        <v>41.728096999999998</v>
      </c>
      <c r="T12" s="9">
        <v>172.390885</v>
      </c>
      <c r="U12" s="9">
        <f t="shared" si="0"/>
        <v>1283.0585525000001</v>
      </c>
    </row>
    <row r="13" spans="1:21" x14ac:dyDescent="0.2">
      <c r="B13" s="1" t="s">
        <v>33</v>
      </c>
      <c r="C13" s="9">
        <v>0.93145650000000002</v>
      </c>
      <c r="D13" s="9">
        <v>2.8551069999999998</v>
      </c>
      <c r="E13" s="9">
        <v>7.4092180000000001</v>
      </c>
      <c r="F13" s="9">
        <v>12.731097</v>
      </c>
      <c r="G13" s="9">
        <v>22.612894499999999</v>
      </c>
      <c r="H13" s="9">
        <v>18.703096500000001</v>
      </c>
      <c r="I13" s="9">
        <v>15.448257999999999</v>
      </c>
      <c r="J13" s="9">
        <v>18.147770000000001</v>
      </c>
      <c r="K13" s="9">
        <v>24.311375999999999</v>
      </c>
      <c r="L13" s="14">
        <v>47.582090000000001</v>
      </c>
      <c r="M13" s="14">
        <v>68.652379999999994</v>
      </c>
      <c r="N13" s="14">
        <v>62.521206999999997</v>
      </c>
      <c r="O13" s="14">
        <v>32.870819000000004</v>
      </c>
      <c r="P13" s="14">
        <v>32.726108000000004</v>
      </c>
      <c r="Q13" s="14">
        <v>74.487268</v>
      </c>
      <c r="R13" s="9">
        <v>95.137441999999993</v>
      </c>
      <c r="S13" s="9">
        <v>107.09632999999999</v>
      </c>
      <c r="T13" s="9">
        <v>99.138157000000007</v>
      </c>
      <c r="U13" s="9">
        <f t="shared" si="0"/>
        <v>710.49125549999985</v>
      </c>
    </row>
    <row r="14" spans="1:21" x14ac:dyDescent="0.2">
      <c r="B14" s="1" t="s">
        <v>34</v>
      </c>
      <c r="C14" s="9">
        <v>7.7120860000000002</v>
      </c>
      <c r="D14" s="9">
        <v>1.3747370000000001</v>
      </c>
      <c r="E14" s="9">
        <v>1.80124</v>
      </c>
      <c r="F14" s="9">
        <v>1.8589104999999999</v>
      </c>
      <c r="G14" s="9">
        <v>1.4313585</v>
      </c>
      <c r="H14" s="9">
        <v>1.8824844999999999</v>
      </c>
      <c r="I14" s="9">
        <v>2.5314535</v>
      </c>
      <c r="J14" s="9">
        <v>2.7234045</v>
      </c>
      <c r="K14" s="9">
        <v>2.9751639999999999</v>
      </c>
      <c r="L14" s="14">
        <v>6.5026529999999996</v>
      </c>
      <c r="M14" s="14">
        <v>5.9182110000000003</v>
      </c>
      <c r="N14" s="14">
        <v>5.8900170000000003</v>
      </c>
      <c r="O14" s="14">
        <v>5.4481190000000002</v>
      </c>
      <c r="P14" s="14">
        <v>5.4337869999999997</v>
      </c>
      <c r="Q14" s="14">
        <v>6.2044199999999998</v>
      </c>
      <c r="R14" s="9">
        <v>4.6808649999999998</v>
      </c>
      <c r="S14" s="9">
        <v>9.2336030000000004</v>
      </c>
      <c r="T14" s="9">
        <v>12.216025999999999</v>
      </c>
      <c r="U14" s="9">
        <f t="shared" si="0"/>
        <v>80.370420499999994</v>
      </c>
    </row>
    <row r="15" spans="1:21" x14ac:dyDescent="0.2">
      <c r="B15" s="1" t="s">
        <v>44</v>
      </c>
      <c r="C15" s="9">
        <v>0</v>
      </c>
      <c r="D15" s="9">
        <v>0</v>
      </c>
      <c r="E15" s="9">
        <v>3.1999999999999999E-5</v>
      </c>
      <c r="F15" s="9">
        <v>3.4E-5</v>
      </c>
      <c r="G15" s="9">
        <v>4.2874000000000002E-2</v>
      </c>
      <c r="H15" s="9">
        <v>9.9338999999999997E-2</v>
      </c>
      <c r="I15" s="9">
        <v>0.5856555</v>
      </c>
      <c r="J15" s="9">
        <v>0.34653800000000001</v>
      </c>
      <c r="K15" s="9">
        <v>0.2156815</v>
      </c>
      <c r="L15" s="14">
        <v>0.157776</v>
      </c>
      <c r="M15" s="14">
        <v>0.22678300000000001</v>
      </c>
      <c r="N15" s="14">
        <v>0.79805800000000005</v>
      </c>
      <c r="O15" s="14">
        <v>0.45361300000000004</v>
      </c>
      <c r="P15" s="14">
        <v>0.45358100000000001</v>
      </c>
      <c r="Q15" s="14">
        <v>0.41333300000000001</v>
      </c>
      <c r="R15" s="9">
        <v>0.56986400000000004</v>
      </c>
      <c r="S15" s="9">
        <v>0.60894400000000004</v>
      </c>
      <c r="T15" s="9">
        <v>0.499753</v>
      </c>
      <c r="U15" s="9">
        <f t="shared" si="0"/>
        <v>5.0182459999999995</v>
      </c>
    </row>
    <row r="16" spans="1:21" x14ac:dyDescent="0.2">
      <c r="A16" s="1" t="s">
        <v>143</v>
      </c>
      <c r="B16" s="1" t="s">
        <v>792</v>
      </c>
      <c r="C16" s="9">
        <v>7.6438999999999993E-2</v>
      </c>
      <c r="D16" s="9">
        <v>5.1E-5</v>
      </c>
      <c r="E16" s="9">
        <v>2.2127000000000001E-2</v>
      </c>
      <c r="F16" s="9">
        <v>5.4270000000000004E-3</v>
      </c>
      <c r="G16" s="9">
        <v>8.5999999999999993E-2</v>
      </c>
      <c r="H16" s="9">
        <v>0.21742600000000001</v>
      </c>
      <c r="I16" s="9">
        <v>1.180831</v>
      </c>
      <c r="J16" s="9">
        <v>0.69878399999999996</v>
      </c>
      <c r="K16" s="9">
        <v>0.44236900000000001</v>
      </c>
      <c r="L16" s="14">
        <v>0.184027</v>
      </c>
      <c r="M16" s="14">
        <v>0.230354</v>
      </c>
      <c r="N16" s="14">
        <v>0.85397500000000004</v>
      </c>
      <c r="O16" s="14">
        <v>0</v>
      </c>
      <c r="P16" s="14">
        <v>0.462702</v>
      </c>
      <c r="Q16" s="14">
        <v>0.41504600000000003</v>
      </c>
      <c r="R16" s="9">
        <v>0.62419000000000002</v>
      </c>
      <c r="S16" s="9">
        <v>0.61070999999999998</v>
      </c>
      <c r="T16" s="9">
        <v>0.50259399999999999</v>
      </c>
      <c r="U16" s="9">
        <f t="shared" si="0"/>
        <v>6.6130520000000006</v>
      </c>
    </row>
    <row r="17" spans="1:21" x14ac:dyDescent="0.2">
      <c r="B17" s="1" t="s">
        <v>793</v>
      </c>
      <c r="C17" s="9">
        <v>0</v>
      </c>
      <c r="D17" s="9">
        <v>0</v>
      </c>
      <c r="E17" s="9">
        <v>0</v>
      </c>
      <c r="F17" s="9">
        <v>0</v>
      </c>
      <c r="G17" s="9">
        <v>0</v>
      </c>
      <c r="H17" s="9">
        <v>0</v>
      </c>
      <c r="I17" s="9">
        <v>0</v>
      </c>
      <c r="J17" s="9">
        <v>0</v>
      </c>
      <c r="K17" s="9">
        <v>0</v>
      </c>
      <c r="L17" s="14">
        <v>0</v>
      </c>
      <c r="M17" s="14">
        <v>0</v>
      </c>
      <c r="N17" s="14">
        <v>9.9999999999999995E-7</v>
      </c>
      <c r="O17" s="14">
        <v>0</v>
      </c>
      <c r="P17" s="14">
        <v>0</v>
      </c>
      <c r="Q17" s="14">
        <v>0</v>
      </c>
      <c r="R17" s="9">
        <v>0</v>
      </c>
      <c r="S17" s="9">
        <v>0</v>
      </c>
      <c r="T17" s="9">
        <v>0</v>
      </c>
      <c r="U17" s="9">
        <f t="shared" si="0"/>
        <v>9.9999999999999995E-7</v>
      </c>
    </row>
    <row r="18" spans="1:21" x14ac:dyDescent="0.2">
      <c r="B18" s="1" t="s">
        <v>794</v>
      </c>
      <c r="C18" s="9">
        <v>0</v>
      </c>
      <c r="D18" s="9">
        <v>0</v>
      </c>
      <c r="E18" s="9">
        <v>0</v>
      </c>
      <c r="F18" s="9">
        <v>0</v>
      </c>
      <c r="G18" s="9">
        <v>0</v>
      </c>
      <c r="H18" s="9">
        <v>0</v>
      </c>
      <c r="I18" s="9">
        <v>0</v>
      </c>
      <c r="J18" s="9">
        <v>0</v>
      </c>
      <c r="K18" s="9">
        <v>0</v>
      </c>
      <c r="L18" s="14">
        <v>0</v>
      </c>
      <c r="M18" s="14">
        <v>0</v>
      </c>
      <c r="N18" s="14">
        <v>0</v>
      </c>
      <c r="O18" s="14">
        <v>0</v>
      </c>
      <c r="P18" s="14">
        <v>0</v>
      </c>
      <c r="Q18" s="14">
        <v>0</v>
      </c>
      <c r="R18" s="9">
        <v>0</v>
      </c>
      <c r="S18" s="9">
        <v>0</v>
      </c>
      <c r="T18" s="9">
        <v>0</v>
      </c>
      <c r="U18" s="9">
        <f t="shared" si="0"/>
        <v>0</v>
      </c>
    </row>
    <row r="19" spans="1:21" x14ac:dyDescent="0.2">
      <c r="B19" s="1" t="s">
        <v>795</v>
      </c>
      <c r="C19" s="9">
        <v>1.488E-3</v>
      </c>
      <c r="D19" s="9">
        <v>0</v>
      </c>
      <c r="E19" s="9">
        <v>1.7606E-2</v>
      </c>
      <c r="F19" s="9">
        <v>0</v>
      </c>
      <c r="G19" s="9">
        <v>0</v>
      </c>
      <c r="H19" s="9">
        <v>0</v>
      </c>
      <c r="I19" s="9">
        <v>0</v>
      </c>
      <c r="J19" s="9">
        <v>0</v>
      </c>
      <c r="K19" s="9">
        <v>0</v>
      </c>
      <c r="L19" s="14">
        <v>0</v>
      </c>
      <c r="M19" s="14">
        <v>0</v>
      </c>
      <c r="N19" s="14">
        <v>0</v>
      </c>
      <c r="O19" s="14">
        <v>0</v>
      </c>
      <c r="P19" s="14">
        <v>0</v>
      </c>
      <c r="Q19" s="14">
        <v>0</v>
      </c>
      <c r="R19" s="9">
        <v>0</v>
      </c>
      <c r="S19" s="9">
        <v>1.2899999999999999E-4</v>
      </c>
      <c r="T19" s="9">
        <v>0</v>
      </c>
      <c r="U19" s="9">
        <f t="shared" si="0"/>
        <v>1.9223000000000001E-2</v>
      </c>
    </row>
    <row r="20" spans="1:21" x14ac:dyDescent="0.2">
      <c r="B20" s="1" t="s">
        <v>796</v>
      </c>
      <c r="C20" s="9">
        <v>0</v>
      </c>
      <c r="D20" s="9">
        <v>0</v>
      </c>
      <c r="E20" s="9">
        <v>0</v>
      </c>
      <c r="F20" s="9">
        <v>0</v>
      </c>
      <c r="G20" s="9">
        <v>0</v>
      </c>
      <c r="H20" s="9">
        <v>0</v>
      </c>
      <c r="I20" s="9">
        <v>0</v>
      </c>
      <c r="J20" s="9">
        <v>0</v>
      </c>
      <c r="K20" s="9">
        <v>0</v>
      </c>
      <c r="L20" s="14">
        <v>0</v>
      </c>
      <c r="M20" s="14">
        <v>0</v>
      </c>
      <c r="N20" s="14">
        <v>0</v>
      </c>
      <c r="O20" s="14">
        <v>0</v>
      </c>
      <c r="P20" s="14">
        <v>0</v>
      </c>
      <c r="Q20" s="14">
        <v>0</v>
      </c>
      <c r="R20" s="9">
        <v>0</v>
      </c>
      <c r="S20" s="9">
        <v>0</v>
      </c>
      <c r="T20" s="9">
        <v>0</v>
      </c>
      <c r="U20" s="9">
        <f t="shared" si="0"/>
        <v>0</v>
      </c>
    </row>
    <row r="21" spans="1:21" x14ac:dyDescent="0.2">
      <c r="B21" s="1" t="s">
        <v>797</v>
      </c>
      <c r="C21" s="9">
        <v>0</v>
      </c>
      <c r="D21" s="9">
        <v>0</v>
      </c>
      <c r="E21" s="9">
        <v>0</v>
      </c>
      <c r="F21" s="9">
        <v>0</v>
      </c>
      <c r="G21" s="9">
        <v>0</v>
      </c>
      <c r="H21" s="9">
        <v>0</v>
      </c>
      <c r="I21" s="9">
        <v>0</v>
      </c>
      <c r="J21" s="9">
        <v>9.7999999999999997E-5</v>
      </c>
      <c r="K21" s="9">
        <v>0</v>
      </c>
      <c r="L21" s="14">
        <v>0</v>
      </c>
      <c r="M21" s="14">
        <v>0</v>
      </c>
      <c r="N21" s="14">
        <v>0</v>
      </c>
      <c r="O21" s="14">
        <v>0</v>
      </c>
      <c r="P21" s="14">
        <v>0</v>
      </c>
      <c r="Q21" s="14">
        <v>0</v>
      </c>
      <c r="R21" s="9">
        <v>0</v>
      </c>
      <c r="S21" s="9">
        <v>0</v>
      </c>
      <c r="T21" s="9">
        <v>0</v>
      </c>
      <c r="U21" s="9">
        <f t="shared" si="0"/>
        <v>9.7999999999999997E-5</v>
      </c>
    </row>
    <row r="22" spans="1:21" x14ac:dyDescent="0.2">
      <c r="B22" s="1" t="s">
        <v>798</v>
      </c>
      <c r="C22" s="9">
        <v>3.322E-2</v>
      </c>
      <c r="D22" s="9">
        <v>0</v>
      </c>
      <c r="E22" s="9">
        <v>0</v>
      </c>
      <c r="F22" s="9">
        <v>0</v>
      </c>
      <c r="G22" s="9">
        <v>0</v>
      </c>
      <c r="H22" s="9">
        <v>0</v>
      </c>
      <c r="I22" s="9">
        <v>0</v>
      </c>
      <c r="J22" s="9">
        <v>0</v>
      </c>
      <c r="K22" s="9">
        <v>0</v>
      </c>
      <c r="L22" s="14">
        <v>0</v>
      </c>
      <c r="M22" s="14">
        <v>0</v>
      </c>
      <c r="N22" s="14">
        <v>0</v>
      </c>
      <c r="O22" s="14">
        <v>0</v>
      </c>
      <c r="P22" s="14">
        <v>0</v>
      </c>
      <c r="Q22" s="14">
        <v>0</v>
      </c>
      <c r="R22" s="9">
        <v>0</v>
      </c>
      <c r="S22" s="9">
        <v>0</v>
      </c>
      <c r="T22" s="9">
        <v>0</v>
      </c>
      <c r="U22" s="9">
        <f t="shared" si="0"/>
        <v>3.322E-2</v>
      </c>
    </row>
    <row r="23" spans="1:21" x14ac:dyDescent="0.2">
      <c r="B23" s="1" t="s">
        <v>799</v>
      </c>
      <c r="C23" s="9">
        <v>3.4708000000000003E-2</v>
      </c>
      <c r="D23" s="9">
        <v>0</v>
      </c>
      <c r="E23" s="9">
        <v>1.7606E-2</v>
      </c>
      <c r="F23" s="9">
        <v>0</v>
      </c>
      <c r="G23" s="9">
        <v>0</v>
      </c>
      <c r="H23" s="9">
        <v>0</v>
      </c>
      <c r="I23" s="9">
        <v>0</v>
      </c>
      <c r="J23" s="9">
        <v>9.7999999999999997E-5</v>
      </c>
      <c r="K23" s="9">
        <v>0</v>
      </c>
      <c r="L23" s="14">
        <v>0</v>
      </c>
      <c r="M23" s="14">
        <v>0</v>
      </c>
      <c r="N23" s="14">
        <v>9.9999999999999995E-7</v>
      </c>
      <c r="O23" s="14">
        <v>0</v>
      </c>
      <c r="P23" s="14">
        <v>0</v>
      </c>
      <c r="Q23" s="14">
        <v>0</v>
      </c>
      <c r="R23" s="9">
        <v>0</v>
      </c>
      <c r="S23" s="9">
        <v>1.2899999999999999E-4</v>
      </c>
      <c r="T23" s="9">
        <v>0</v>
      </c>
      <c r="U23" s="9">
        <f t="shared" si="0"/>
        <v>5.2541999999999998E-2</v>
      </c>
    </row>
    <row r="24" spans="1:21" x14ac:dyDescent="0.2">
      <c r="B24" s="35" t="s">
        <v>79</v>
      </c>
      <c r="C24" s="9">
        <f t="shared" ref="C24:K24" si="1">SUM(C9:C15)</f>
        <v>571.13247200000001</v>
      </c>
      <c r="D24" s="9">
        <f t="shared" si="1"/>
        <v>392.38417799999996</v>
      </c>
      <c r="E24" s="9">
        <f t="shared" si="1"/>
        <v>370.66494800000004</v>
      </c>
      <c r="F24" s="9">
        <f t="shared" si="1"/>
        <v>389.96274099999994</v>
      </c>
      <c r="G24" s="9">
        <f t="shared" si="1"/>
        <v>485.3772955</v>
      </c>
      <c r="H24" s="9">
        <f t="shared" si="1"/>
        <v>517.71317150000004</v>
      </c>
      <c r="I24" s="9">
        <f t="shared" si="1"/>
        <v>529.39081050000004</v>
      </c>
      <c r="J24" s="9">
        <f t="shared" si="1"/>
        <v>699.77323800000011</v>
      </c>
      <c r="K24" s="9">
        <f t="shared" si="1"/>
        <v>897.90142900000001</v>
      </c>
      <c r="L24" s="9">
        <f t="shared" ref="L24:Q24" si="2">SUM(L9:L15)</f>
        <v>1462.6257200000002</v>
      </c>
      <c r="M24" s="9">
        <f t="shared" si="2"/>
        <v>2134.1397440000001</v>
      </c>
      <c r="N24" s="9">
        <f t="shared" si="2"/>
        <v>3159.2914619999997</v>
      </c>
      <c r="O24" s="9">
        <f t="shared" si="2"/>
        <v>2752.0614449999998</v>
      </c>
      <c r="P24" s="9">
        <f t="shared" si="2"/>
        <v>3273.3514950000003</v>
      </c>
      <c r="Q24" s="9">
        <f t="shared" si="2"/>
        <v>3317.6248309999996</v>
      </c>
      <c r="R24" s="9">
        <f t="shared" ref="R24:T24" si="3">SUM(R9:R15)</f>
        <v>3383.3957590000005</v>
      </c>
      <c r="S24" s="9">
        <f t="shared" si="3"/>
        <v>3309.2975210000004</v>
      </c>
      <c r="T24" s="9">
        <f t="shared" si="3"/>
        <v>3034.9439759999996</v>
      </c>
      <c r="U24" s="9">
        <f t="shared" si="0"/>
        <v>27928.9707915</v>
      </c>
    </row>
    <row r="25" spans="1:21" x14ac:dyDescent="0.2">
      <c r="B25" s="35" t="s">
        <v>80</v>
      </c>
      <c r="C25" s="9">
        <f>+C26-C24</f>
        <v>46.489635499999963</v>
      </c>
      <c r="D25" s="9">
        <f t="shared" ref="D25:K25" si="4">+D26-D24</f>
        <v>38.850583500000027</v>
      </c>
      <c r="E25" s="9">
        <f t="shared" si="4"/>
        <v>36.809597999999937</v>
      </c>
      <c r="F25" s="9">
        <f t="shared" si="4"/>
        <v>40.756793000000073</v>
      </c>
      <c r="G25" s="9">
        <f t="shared" si="4"/>
        <v>55.892103500000019</v>
      </c>
      <c r="H25" s="9">
        <f t="shared" si="4"/>
        <v>42.38573550000001</v>
      </c>
      <c r="I25" s="9">
        <f t="shared" si="4"/>
        <v>35.629436999999939</v>
      </c>
      <c r="J25" s="9">
        <f t="shared" si="4"/>
        <v>37.515065999999933</v>
      </c>
      <c r="K25" s="9">
        <f t="shared" si="4"/>
        <v>40.627643999999918</v>
      </c>
      <c r="L25" s="9">
        <f t="shared" ref="L25:Q25" si="5">+L26-L24</f>
        <v>65.344894999999951</v>
      </c>
      <c r="M25" s="9">
        <f t="shared" si="5"/>
        <v>80.102527000000919</v>
      </c>
      <c r="N25" s="9">
        <f t="shared" si="5"/>
        <v>104.3513710000002</v>
      </c>
      <c r="O25" s="9">
        <f t="shared" si="5"/>
        <v>920.02529700000014</v>
      </c>
      <c r="P25" s="9">
        <f t="shared" si="5"/>
        <v>924.14364899999919</v>
      </c>
      <c r="Q25" s="9">
        <f t="shared" si="5"/>
        <v>642.54233200000044</v>
      </c>
      <c r="R25" s="9">
        <f t="shared" ref="R25:T25" si="6">+R26-R24</f>
        <v>279.71992499999942</v>
      </c>
      <c r="S25" s="9">
        <f t="shared" si="6"/>
        <v>167.68779599999971</v>
      </c>
      <c r="T25" s="9">
        <f t="shared" si="6"/>
        <v>177.96763200000032</v>
      </c>
      <c r="U25" s="9">
        <f t="shared" si="0"/>
        <v>2816.8167229999999</v>
      </c>
    </row>
    <row r="26" spans="1:21" x14ac:dyDescent="0.2">
      <c r="B26" s="35" t="s">
        <v>81</v>
      </c>
      <c r="C26" s="9">
        <v>617.62210749999997</v>
      </c>
      <c r="D26" s="9">
        <v>431.23476149999999</v>
      </c>
      <c r="E26" s="9">
        <v>407.47454599999998</v>
      </c>
      <c r="F26" s="9">
        <v>430.71953400000001</v>
      </c>
      <c r="G26" s="9">
        <v>541.26939900000002</v>
      </c>
      <c r="H26" s="9">
        <v>560.09890700000005</v>
      </c>
      <c r="I26" s="9">
        <v>565.02024749999998</v>
      </c>
      <c r="J26" s="9">
        <v>737.28830400000004</v>
      </c>
      <c r="K26" s="9">
        <v>938.52907299999993</v>
      </c>
      <c r="L26" s="14">
        <v>1527.9706150000002</v>
      </c>
      <c r="M26" s="9">
        <v>2214.242271000001</v>
      </c>
      <c r="N26" s="9">
        <v>3263.6428329999999</v>
      </c>
      <c r="O26" s="9">
        <v>3672.086742</v>
      </c>
      <c r="P26" s="9">
        <v>4197.4951439999995</v>
      </c>
      <c r="Q26" s="9">
        <v>3960.1671630000001</v>
      </c>
      <c r="R26" s="9">
        <v>3663.1156839999999</v>
      </c>
      <c r="S26" s="9">
        <v>3476.9853170000001</v>
      </c>
      <c r="T26" s="9">
        <v>3212.9116079999999</v>
      </c>
      <c r="U26" s="9">
        <f t="shared" si="0"/>
        <v>30745.7875145</v>
      </c>
    </row>
    <row r="27" spans="1:21" x14ac:dyDescent="0.2">
      <c r="A27" s="74"/>
      <c r="B27" s="35"/>
      <c r="C27" s="202" t="s">
        <v>76</v>
      </c>
      <c r="D27" s="202"/>
      <c r="E27" s="202"/>
      <c r="F27" s="202"/>
      <c r="G27" s="202"/>
      <c r="H27" s="202"/>
      <c r="I27" s="202"/>
      <c r="J27" s="202"/>
      <c r="K27" s="202"/>
      <c r="L27" s="202"/>
      <c r="M27" s="202"/>
      <c r="N27" s="202"/>
      <c r="O27" s="202"/>
      <c r="P27" s="202"/>
      <c r="Q27" s="202"/>
      <c r="R27" s="202"/>
      <c r="S27" s="202"/>
      <c r="T27" s="202"/>
      <c r="U27" s="202"/>
    </row>
    <row r="28" spans="1:21" ht="13.5" thickBot="1" x14ac:dyDescent="0.25">
      <c r="A28" s="74"/>
      <c r="B28" s="45"/>
      <c r="C28" s="203"/>
      <c r="D28" s="203"/>
      <c r="E28" s="203"/>
      <c r="F28" s="203"/>
      <c r="G28" s="203"/>
      <c r="H28" s="203"/>
      <c r="I28" s="203"/>
      <c r="J28" s="203"/>
      <c r="K28" s="203"/>
      <c r="L28" s="203"/>
      <c r="M28" s="203"/>
      <c r="N28" s="203"/>
      <c r="O28" s="203"/>
      <c r="P28" s="203"/>
      <c r="Q28" s="203"/>
      <c r="R28" s="203"/>
      <c r="S28" s="203"/>
      <c r="T28" s="203"/>
      <c r="U28" s="203"/>
    </row>
    <row r="29" spans="1:21" ht="13.5" thickTop="1" x14ac:dyDescent="0.2">
      <c r="B29" s="1" t="s">
        <v>40</v>
      </c>
      <c r="C29" s="37">
        <f t="shared" ref="C29:C34" si="7">C9/C$26*100</f>
        <v>4.5370838672577793</v>
      </c>
      <c r="D29" s="37">
        <f t="shared" ref="D29:K29" si="8">D9/D$26*100</f>
        <v>13.458751167952865</v>
      </c>
      <c r="E29" s="37">
        <f t="shared" si="8"/>
        <v>20.804542843763304</v>
      </c>
      <c r="F29" s="37">
        <f t="shared" si="8"/>
        <v>22.762009442552934</v>
      </c>
      <c r="G29" s="37">
        <f t="shared" si="8"/>
        <v>31.039975160317528</v>
      </c>
      <c r="H29" s="37">
        <f t="shared" si="8"/>
        <v>36.574107526333741</v>
      </c>
      <c r="I29" s="37">
        <f t="shared" si="8"/>
        <v>42.962041196585616</v>
      </c>
      <c r="J29" s="37">
        <f t="shared" si="8"/>
        <v>48.722786669894063</v>
      </c>
      <c r="K29" s="37">
        <f t="shared" si="8"/>
        <v>55.01778771215541</v>
      </c>
      <c r="L29" s="37">
        <f t="shared" ref="L29:Q34" si="9">L9/L$26*100</f>
        <v>57.131440907978451</v>
      </c>
      <c r="M29" s="37">
        <f t="shared" si="9"/>
        <v>60.242620668495015</v>
      </c>
      <c r="N29" s="37">
        <f t="shared" si="9"/>
        <v>68.460599560956922</v>
      </c>
      <c r="O29" s="37">
        <f t="shared" si="9"/>
        <v>57.29812316073005</v>
      </c>
      <c r="P29" s="37">
        <f t="shared" si="9"/>
        <v>50.121651909646623</v>
      </c>
      <c r="Q29" s="37">
        <f t="shared" si="9"/>
        <v>45.67644219416502</v>
      </c>
      <c r="R29" s="37">
        <f t="shared" ref="R29:U29" si="10">R9/R$26*100</f>
        <v>53.342624955439433</v>
      </c>
      <c r="S29" s="37">
        <f t="shared" ref="S29:T29" si="11">S9/S$26*100</f>
        <v>51.83724993567467</v>
      </c>
      <c r="T29" s="37">
        <f t="shared" si="11"/>
        <v>53.664584693423656</v>
      </c>
      <c r="U29" s="37">
        <f t="shared" si="10"/>
        <v>50.720874965864752</v>
      </c>
    </row>
    <row r="30" spans="1:21" x14ac:dyDescent="0.2">
      <c r="B30" s="1" t="s">
        <v>29</v>
      </c>
      <c r="C30" s="37">
        <f t="shared" si="7"/>
        <v>48.920423804615837</v>
      </c>
      <c r="D30" s="37">
        <f t="shared" ref="D30:K34" si="12">D10/D$26*100</f>
        <v>39.285737752382005</v>
      </c>
      <c r="E30" s="37">
        <f t="shared" si="12"/>
        <v>28.775597801390028</v>
      </c>
      <c r="F30" s="37">
        <f t="shared" si="12"/>
        <v>29.675570623179581</v>
      </c>
      <c r="G30" s="37">
        <f t="shared" si="12"/>
        <v>23.74272363030817</v>
      </c>
      <c r="H30" s="37">
        <f t="shared" si="12"/>
        <v>20.555263018929615</v>
      </c>
      <c r="I30" s="37">
        <f t="shared" si="12"/>
        <v>19.996110847337377</v>
      </c>
      <c r="J30" s="37">
        <f t="shared" si="12"/>
        <v>19.611620408941143</v>
      </c>
      <c r="K30" s="37">
        <f t="shared" si="12"/>
        <v>17.333922004140199</v>
      </c>
      <c r="L30" s="37">
        <f t="shared" si="9"/>
        <v>17.635646023205751</v>
      </c>
      <c r="M30" s="37">
        <f t="shared" si="9"/>
        <v>17.055942294401252</v>
      </c>
      <c r="N30" s="37">
        <f t="shared" si="9"/>
        <v>13.842578772160637</v>
      </c>
      <c r="O30" s="37">
        <f t="shared" si="9"/>
        <v>15.394361536571784</v>
      </c>
      <c r="P30" s="37">
        <f t="shared" si="9"/>
        <v>13.42072225634956</v>
      </c>
      <c r="Q30" s="37">
        <f t="shared" si="9"/>
        <v>11.591134871495322</v>
      </c>
      <c r="R30" s="37">
        <f t="shared" ref="R30:U30" si="13">R10/R$26*100</f>
        <v>13.632860332018934</v>
      </c>
      <c r="S30" s="37">
        <f t="shared" ref="S30:T30" si="14">S10/S$26*100</f>
        <v>14.228354735384693</v>
      </c>
      <c r="T30" s="37">
        <f t="shared" si="14"/>
        <v>13.610691464749442</v>
      </c>
      <c r="U30" s="37">
        <f t="shared" si="13"/>
        <v>16.045117730919912</v>
      </c>
    </row>
    <row r="31" spans="1:21" x14ac:dyDescent="0.2">
      <c r="B31" s="1" t="s">
        <v>30</v>
      </c>
      <c r="C31" s="37">
        <f t="shared" si="7"/>
        <v>8.9781226783563604</v>
      </c>
      <c r="D31" s="37">
        <f t="shared" si="12"/>
        <v>12.705710413839169</v>
      </c>
      <c r="E31" s="37">
        <f t="shared" si="12"/>
        <v>12.74023236779065</v>
      </c>
      <c r="F31" s="37">
        <f t="shared" si="12"/>
        <v>13.956960099237106</v>
      </c>
      <c r="G31" s="37">
        <f t="shared" si="12"/>
        <v>16.205242835093291</v>
      </c>
      <c r="H31" s="37">
        <f t="shared" si="12"/>
        <v>18.14650291756416</v>
      </c>
      <c r="I31" s="37">
        <f t="shared" si="12"/>
        <v>17.026073654112722</v>
      </c>
      <c r="J31" s="37">
        <f t="shared" si="12"/>
        <v>15.043759869544871</v>
      </c>
      <c r="K31" s="37">
        <f t="shared" si="12"/>
        <v>15.974386123252254</v>
      </c>
      <c r="L31" s="37">
        <f t="shared" si="9"/>
        <v>14.918931997916726</v>
      </c>
      <c r="M31" s="37">
        <f t="shared" si="9"/>
        <v>13.722654832290477</v>
      </c>
      <c r="N31" s="37">
        <f t="shared" si="9"/>
        <v>10.675376468194552</v>
      </c>
      <c r="O31" s="37">
        <f t="shared" si="9"/>
        <v>0</v>
      </c>
      <c r="P31" s="37">
        <f t="shared" si="9"/>
        <v>12.485764795919918</v>
      </c>
      <c r="Q31" s="37">
        <f t="shared" si="9"/>
        <v>23.073062787274061</v>
      </c>
      <c r="R31" s="37">
        <f t="shared" ref="R31:U31" si="15">R11/R$26*100</f>
        <v>21.644351541041857</v>
      </c>
      <c r="S31" s="37">
        <f t="shared" ref="S31:T31" si="16">S11/S$26*100</f>
        <v>24.548253592754531</v>
      </c>
      <c r="T31" s="37">
        <f t="shared" si="16"/>
        <v>18.338630808669294</v>
      </c>
      <c r="U31" s="37">
        <f t="shared" si="15"/>
        <v>17.310670829263856</v>
      </c>
    </row>
    <row r="32" spans="1:21" x14ac:dyDescent="0.2">
      <c r="B32" s="1" t="s">
        <v>41</v>
      </c>
      <c r="C32" s="37">
        <f t="shared" si="7"/>
        <v>28.637684977945838</v>
      </c>
      <c r="D32" s="37">
        <f t="shared" si="12"/>
        <v>24.559783314221526</v>
      </c>
      <c r="E32" s="37">
        <f t="shared" si="12"/>
        <v>26.385648393360011</v>
      </c>
      <c r="F32" s="37">
        <f t="shared" si="12"/>
        <v>20.755605084769616</v>
      </c>
      <c r="G32" s="37">
        <f t="shared" si="12"/>
        <v>14.23582482999376</v>
      </c>
      <c r="H32" s="37">
        <f t="shared" si="12"/>
        <v>13.463498331733041</v>
      </c>
      <c r="I32" s="37">
        <f t="shared" si="12"/>
        <v>10.424117323335391</v>
      </c>
      <c r="J32" s="37">
        <f t="shared" si="12"/>
        <v>8.6557798562338242</v>
      </c>
      <c r="K32" s="37">
        <f t="shared" si="12"/>
        <v>4.4146867893563906</v>
      </c>
      <c r="L32" s="37">
        <f t="shared" si="9"/>
        <v>2.4874291185239836</v>
      </c>
      <c r="M32" s="37">
        <f t="shared" si="9"/>
        <v>1.9831655539738351</v>
      </c>
      <c r="N32" s="37">
        <f t="shared" si="9"/>
        <v>1.7034413030085391</v>
      </c>
      <c r="O32" s="37">
        <f t="shared" si="9"/>
        <v>1.1970795922990207</v>
      </c>
      <c r="P32" s="37">
        <f t="shared" si="9"/>
        <v>1.035393169236267</v>
      </c>
      <c r="Q32" s="37">
        <f t="shared" si="9"/>
        <v>1.3862084538475328</v>
      </c>
      <c r="R32" s="37">
        <f t="shared" ref="R32:U32" si="17">R12/R$26*100</f>
        <v>1.0035294861302011</v>
      </c>
      <c r="S32" s="37">
        <f t="shared" ref="S32:T32" si="18">S12/S$26*100</f>
        <v>1.2001228994548554</v>
      </c>
      <c r="T32" s="37">
        <f t="shared" si="18"/>
        <v>5.365565755707526</v>
      </c>
      <c r="U32" s="37">
        <f t="shared" si="17"/>
        <v>4.1731198197310704</v>
      </c>
    </row>
    <row r="33" spans="1:21" x14ac:dyDescent="0.2">
      <c r="B33" s="1" t="s">
        <v>33</v>
      </c>
      <c r="C33" s="37">
        <f t="shared" si="7"/>
        <v>0.15081333532090252</v>
      </c>
      <c r="D33" s="37">
        <f t="shared" si="12"/>
        <v>0.66207719203081916</v>
      </c>
      <c r="E33" s="37">
        <f t="shared" si="12"/>
        <v>1.8183265857298483</v>
      </c>
      <c r="F33" s="37">
        <f t="shared" si="12"/>
        <v>2.9557742324266165</v>
      </c>
      <c r="G33" s="37">
        <f t="shared" si="12"/>
        <v>4.177752250871289</v>
      </c>
      <c r="H33" s="37">
        <f t="shared" si="12"/>
        <v>3.3392488837690233</v>
      </c>
      <c r="I33" s="37">
        <f t="shared" si="12"/>
        <v>2.7341069755203775</v>
      </c>
      <c r="J33" s="37">
        <f t="shared" si="12"/>
        <v>2.4614211159383861</v>
      </c>
      <c r="K33" s="37">
        <f t="shared" si="12"/>
        <v>2.5903700481316898</v>
      </c>
      <c r="L33" s="37">
        <f t="shared" si="9"/>
        <v>3.1140710124193061</v>
      </c>
      <c r="M33" s="37">
        <f t="shared" si="9"/>
        <v>3.1004908947472605</v>
      </c>
      <c r="N33" s="37">
        <f t="shared" si="9"/>
        <v>1.9156877820030744</v>
      </c>
      <c r="O33" s="37">
        <f t="shared" si="9"/>
        <v>0.89515366355689441</v>
      </c>
      <c r="P33" s="37">
        <f t="shared" si="9"/>
        <v>0.77965803121367483</v>
      </c>
      <c r="Q33" s="37">
        <f t="shared" si="9"/>
        <v>1.8809122174421706</v>
      </c>
      <c r="R33" s="37">
        <f t="shared" ref="R33:U33" si="19">R13/R$26*100</f>
        <v>2.5971727405592904</v>
      </c>
      <c r="S33" s="37">
        <f t="shared" ref="S33:T33" si="20">S13/S$26*100</f>
        <v>3.0801490439541017</v>
      </c>
      <c r="T33" s="37">
        <f t="shared" si="20"/>
        <v>3.0856173183585449</v>
      </c>
      <c r="U33" s="37">
        <f t="shared" si="19"/>
        <v>2.3108572358568651</v>
      </c>
    </row>
    <row r="34" spans="1:21" x14ac:dyDescent="0.2">
      <c r="B34" s="1" t="s">
        <v>34</v>
      </c>
      <c r="C34" s="37">
        <f t="shared" si="7"/>
        <v>1.2486738907738986</v>
      </c>
      <c r="D34" s="37">
        <f t="shared" si="12"/>
        <v>0.31879085888580438</v>
      </c>
      <c r="E34" s="37">
        <f t="shared" si="12"/>
        <v>0.44204969799512334</v>
      </c>
      <c r="F34" s="37">
        <f t="shared" si="12"/>
        <v>0.43158258524676057</v>
      </c>
      <c r="G34" s="37">
        <f t="shared" si="12"/>
        <v>0.2644447483350153</v>
      </c>
      <c r="H34" s="37">
        <f t="shared" si="12"/>
        <v>0.3360985848165563</v>
      </c>
      <c r="I34" s="37">
        <f t="shared" si="12"/>
        <v>0.44802881156927032</v>
      </c>
      <c r="J34" s="37">
        <f t="shared" si="12"/>
        <v>0.36938121562823539</v>
      </c>
      <c r="K34" s="37">
        <f t="shared" si="12"/>
        <v>0.31700285964396546</v>
      </c>
      <c r="L34" s="37">
        <f t="shared" si="9"/>
        <v>0.42557448004325654</v>
      </c>
      <c r="M34" s="37">
        <f t="shared" si="9"/>
        <v>0.26727928906023479</v>
      </c>
      <c r="N34" s="37">
        <f t="shared" si="9"/>
        <v>0.18047370075069732</v>
      </c>
      <c r="O34" s="37">
        <f t="shared" si="9"/>
        <v>0.14836574903545674</v>
      </c>
      <c r="P34" s="37">
        <f t="shared" si="9"/>
        <v>0.12945308603315922</v>
      </c>
      <c r="Q34" s="37">
        <f t="shared" si="9"/>
        <v>0.15667065920772597</v>
      </c>
      <c r="R34" s="37">
        <f t="shared" ref="R34:U34" si="21">R14/R$26*100</f>
        <v>0.12778370665292918</v>
      </c>
      <c r="S34" s="37">
        <f t="shared" ref="S34:T34" si="22">S14/S$26*100</f>
        <v>0.26556347404903347</v>
      </c>
      <c r="T34" s="37">
        <f t="shared" si="22"/>
        <v>0.38021668475356324</v>
      </c>
      <c r="U34" s="37">
        <f t="shared" si="21"/>
        <v>0.26140303110498164</v>
      </c>
    </row>
    <row r="35" spans="1:21" x14ac:dyDescent="0.2">
      <c r="B35" s="1" t="s">
        <v>44</v>
      </c>
      <c r="C35" s="37">
        <f t="shared" ref="C35:U35" si="23">C15/C$26*100</f>
        <v>0</v>
      </c>
      <c r="D35" s="37">
        <f t="shared" si="23"/>
        <v>0</v>
      </c>
      <c r="E35" s="37">
        <f t="shared" si="23"/>
        <v>7.8532512801425397E-6</v>
      </c>
      <c r="F35" s="37">
        <f t="shared" si="23"/>
        <v>7.893767827116938E-6</v>
      </c>
      <c r="G35" s="37">
        <f t="shared" si="23"/>
        <v>7.9210094047825527E-3</v>
      </c>
      <c r="H35" s="37">
        <f t="shared" si="23"/>
        <v>1.7735974621353793E-2</v>
      </c>
      <c r="I35" s="37">
        <f t="shared" si="23"/>
        <v>0.10365212620101726</v>
      </c>
      <c r="J35" s="37">
        <f t="shared" si="23"/>
        <v>4.7001695011290999E-2</v>
      </c>
      <c r="K35" s="37">
        <f t="shared" si="23"/>
        <v>2.2980801149886168E-2</v>
      </c>
      <c r="L35" s="37">
        <f t="shared" si="23"/>
        <v>1.0325853026957588E-2</v>
      </c>
      <c r="M35" s="37">
        <f t="shared" si="23"/>
        <v>1.0242013846912052E-2</v>
      </c>
      <c r="N35" s="37">
        <f t="shared" si="23"/>
        <v>2.4452982168591365E-2</v>
      </c>
      <c r="O35" s="37">
        <f t="shared" si="23"/>
        <v>1.235300339754338E-2</v>
      </c>
      <c r="P35" s="37">
        <f t="shared" si="23"/>
        <v>1.0805992251077636E-2</v>
      </c>
      <c r="Q35" s="37">
        <f t="shared" si="23"/>
        <v>1.0437261433350256E-2</v>
      </c>
      <c r="R35" s="37">
        <f t="shared" si="23"/>
        <v>1.5556811445761595E-2</v>
      </c>
      <c r="S35" s="37">
        <f t="shared" si="23"/>
        <v>1.7513562597537998E-2</v>
      </c>
      <c r="T35" s="37">
        <f t="shared" si="23"/>
        <v>1.5554520664547334E-2</v>
      </c>
      <c r="U35" s="37">
        <f t="shared" si="23"/>
        <v>1.6321735124310437E-2</v>
      </c>
    </row>
    <row r="36" spans="1:21" x14ac:dyDescent="0.2">
      <c r="B36" s="35" t="s">
        <v>792</v>
      </c>
      <c r="C36" s="37">
        <f t="shared" ref="C36:U36" si="24">C16/C$26*100</f>
        <v>1.2376338066881777E-2</v>
      </c>
      <c r="D36" s="37">
        <f t="shared" si="24"/>
        <v>1.1826504853783685E-5</v>
      </c>
      <c r="E36" s="37">
        <f t="shared" si="24"/>
        <v>5.4302778461160625E-3</v>
      </c>
      <c r="F36" s="37">
        <f t="shared" si="24"/>
        <v>1.2599846469930477E-3</v>
      </c>
      <c r="G36" s="37">
        <f t="shared" si="24"/>
        <v>1.5888576032357594E-2</v>
      </c>
      <c r="H36" s="37">
        <f t="shared" si="24"/>
        <v>3.8819215192648103E-2</v>
      </c>
      <c r="I36" s="37">
        <f t="shared" si="24"/>
        <v>0.20898914777385921</v>
      </c>
      <c r="J36" s="37">
        <f t="shared" si="24"/>
        <v>9.4777578351493807E-2</v>
      </c>
      <c r="K36" s="37">
        <f t="shared" si="24"/>
        <v>4.7134288401527231E-2</v>
      </c>
      <c r="L36" s="37">
        <f t="shared" si="24"/>
        <v>1.2043883448635559E-2</v>
      </c>
      <c r="M36" s="37">
        <f t="shared" si="24"/>
        <v>1.040328797877962E-2</v>
      </c>
      <c r="N36" s="37">
        <f t="shared" si="24"/>
        <v>2.6166313034168956E-2</v>
      </c>
      <c r="O36" s="37">
        <f t="shared" ref="C36:U37" si="25">O16/O$26*100</f>
        <v>0</v>
      </c>
      <c r="P36" s="37">
        <f t="shared" si="24"/>
        <v>1.1023288511992619E-2</v>
      </c>
      <c r="Q36" s="37">
        <f t="shared" si="24"/>
        <v>1.0480517183158108E-2</v>
      </c>
      <c r="R36" s="37">
        <f t="shared" si="24"/>
        <v>1.7039865891387992E-2</v>
      </c>
      <c r="S36" s="37">
        <f t="shared" si="24"/>
        <v>1.7564353723728995E-2</v>
      </c>
      <c r="T36" s="37">
        <f t="shared" si="24"/>
        <v>1.5642945132650535E-2</v>
      </c>
      <c r="U36" s="37">
        <f t="shared" si="24"/>
        <v>2.1508806684106641E-2</v>
      </c>
    </row>
    <row r="37" spans="1:21" x14ac:dyDescent="0.2">
      <c r="B37" s="35" t="s">
        <v>793</v>
      </c>
      <c r="C37" s="37">
        <f t="shared" si="25"/>
        <v>0</v>
      </c>
      <c r="D37" s="37">
        <f t="shared" si="25"/>
        <v>0</v>
      </c>
      <c r="E37" s="37">
        <f t="shared" si="25"/>
        <v>0</v>
      </c>
      <c r="F37" s="37">
        <f t="shared" si="25"/>
        <v>0</v>
      </c>
      <c r="G37" s="37">
        <f t="shared" si="25"/>
        <v>0</v>
      </c>
      <c r="H37" s="37">
        <f t="shared" si="25"/>
        <v>0</v>
      </c>
      <c r="I37" s="37">
        <f t="shared" si="25"/>
        <v>0</v>
      </c>
      <c r="J37" s="37">
        <f t="shared" si="25"/>
        <v>0</v>
      </c>
      <c r="K37" s="37">
        <f t="shared" si="25"/>
        <v>0</v>
      </c>
      <c r="L37" s="37">
        <f t="shared" si="25"/>
        <v>0</v>
      </c>
      <c r="M37" s="37">
        <f t="shared" si="25"/>
        <v>0</v>
      </c>
      <c r="N37" s="37">
        <f t="shared" si="25"/>
        <v>3.064060778614006E-8</v>
      </c>
      <c r="O37" s="37">
        <f t="shared" si="25"/>
        <v>0</v>
      </c>
      <c r="P37" s="37">
        <f t="shared" si="25"/>
        <v>0</v>
      </c>
      <c r="Q37" s="37">
        <f t="shared" si="25"/>
        <v>0</v>
      </c>
      <c r="R37" s="37">
        <f t="shared" si="25"/>
        <v>0</v>
      </c>
      <c r="S37" s="37">
        <f t="shared" si="25"/>
        <v>0</v>
      </c>
      <c r="T37" s="37">
        <f t="shared" si="25"/>
        <v>0</v>
      </c>
      <c r="U37" s="37">
        <f t="shared" si="25"/>
        <v>3.2524780818458164E-9</v>
      </c>
    </row>
    <row r="38" spans="1:21" x14ac:dyDescent="0.2">
      <c r="B38" s="35" t="s">
        <v>794</v>
      </c>
      <c r="C38" s="37">
        <f t="shared" ref="C38:U38" si="26">C18/C$26*100</f>
        <v>0</v>
      </c>
      <c r="D38" s="37">
        <f t="shared" si="26"/>
        <v>0</v>
      </c>
      <c r="E38" s="37">
        <f t="shared" si="26"/>
        <v>0</v>
      </c>
      <c r="F38" s="37">
        <f t="shared" si="26"/>
        <v>0</v>
      </c>
      <c r="G38" s="37">
        <f t="shared" si="26"/>
        <v>0</v>
      </c>
      <c r="H38" s="37">
        <f t="shared" si="26"/>
        <v>0</v>
      </c>
      <c r="I38" s="37">
        <f t="shared" si="26"/>
        <v>0</v>
      </c>
      <c r="J38" s="37">
        <f t="shared" si="26"/>
        <v>0</v>
      </c>
      <c r="K38" s="37">
        <f t="shared" si="26"/>
        <v>0</v>
      </c>
      <c r="L38" s="37">
        <f t="shared" si="26"/>
        <v>0</v>
      </c>
      <c r="M38" s="37">
        <f t="shared" si="26"/>
        <v>0</v>
      </c>
      <c r="N38" s="37">
        <f t="shared" si="26"/>
        <v>0</v>
      </c>
      <c r="O38" s="37">
        <f t="shared" si="26"/>
        <v>0</v>
      </c>
      <c r="P38" s="37">
        <f t="shared" si="26"/>
        <v>0</v>
      </c>
      <c r="Q38" s="37">
        <f t="shared" si="26"/>
        <v>0</v>
      </c>
      <c r="R38" s="37">
        <f t="shared" si="26"/>
        <v>0</v>
      </c>
      <c r="S38" s="37">
        <f t="shared" si="26"/>
        <v>0</v>
      </c>
      <c r="T38" s="37">
        <f t="shared" si="26"/>
        <v>0</v>
      </c>
      <c r="U38" s="37">
        <f t="shared" si="26"/>
        <v>0</v>
      </c>
    </row>
    <row r="39" spans="1:21" x14ac:dyDescent="0.2">
      <c r="B39" s="35" t="s">
        <v>795</v>
      </c>
      <c r="C39" s="37">
        <f t="shared" ref="C39:U39" si="27">C19/C$26*100</f>
        <v>2.4092401841363815E-4</v>
      </c>
      <c r="D39" s="37">
        <f t="shared" si="27"/>
        <v>0</v>
      </c>
      <c r="E39" s="37">
        <f t="shared" si="27"/>
        <v>4.3207606886934233E-3</v>
      </c>
      <c r="F39" s="37">
        <f t="shared" si="27"/>
        <v>0</v>
      </c>
      <c r="G39" s="37">
        <f t="shared" si="27"/>
        <v>0</v>
      </c>
      <c r="H39" s="37">
        <f t="shared" si="27"/>
        <v>0</v>
      </c>
      <c r="I39" s="37">
        <f t="shared" si="27"/>
        <v>0</v>
      </c>
      <c r="J39" s="37">
        <f t="shared" si="27"/>
        <v>0</v>
      </c>
      <c r="K39" s="37">
        <f t="shared" si="27"/>
        <v>0</v>
      </c>
      <c r="L39" s="37">
        <f t="shared" si="27"/>
        <v>0</v>
      </c>
      <c r="M39" s="37">
        <f t="shared" si="27"/>
        <v>0</v>
      </c>
      <c r="N39" s="37">
        <f t="shared" si="27"/>
        <v>0</v>
      </c>
      <c r="O39" s="37">
        <f t="shared" si="27"/>
        <v>0</v>
      </c>
      <c r="P39" s="37">
        <f t="shared" si="27"/>
        <v>0</v>
      </c>
      <c r="Q39" s="37">
        <f t="shared" si="27"/>
        <v>0</v>
      </c>
      <c r="R39" s="37">
        <f t="shared" si="27"/>
        <v>0</v>
      </c>
      <c r="S39" s="37">
        <f t="shared" si="27"/>
        <v>3.7101105768057512E-6</v>
      </c>
      <c r="T39" s="37">
        <f t="shared" si="27"/>
        <v>0</v>
      </c>
      <c r="U39" s="37">
        <f t="shared" si="27"/>
        <v>6.2522386167322127E-5</v>
      </c>
    </row>
    <row r="40" spans="1:21" x14ac:dyDescent="0.2">
      <c r="B40" s="35" t="s">
        <v>796</v>
      </c>
      <c r="C40" s="37">
        <f t="shared" ref="C40:U40" si="28">C20/C$26*100</f>
        <v>0</v>
      </c>
      <c r="D40" s="37">
        <f t="shared" si="28"/>
        <v>0</v>
      </c>
      <c r="E40" s="37">
        <f t="shared" si="28"/>
        <v>0</v>
      </c>
      <c r="F40" s="37">
        <f t="shared" si="28"/>
        <v>0</v>
      </c>
      <c r="G40" s="37">
        <f t="shared" si="28"/>
        <v>0</v>
      </c>
      <c r="H40" s="37">
        <f t="shared" si="28"/>
        <v>0</v>
      </c>
      <c r="I40" s="37">
        <f t="shared" si="28"/>
        <v>0</v>
      </c>
      <c r="J40" s="37">
        <f t="shared" si="28"/>
        <v>0</v>
      </c>
      <c r="K40" s="37">
        <f t="shared" si="28"/>
        <v>0</v>
      </c>
      <c r="L40" s="37">
        <f t="shared" si="28"/>
        <v>0</v>
      </c>
      <c r="M40" s="37">
        <f t="shared" si="28"/>
        <v>0</v>
      </c>
      <c r="N40" s="37">
        <f t="shared" si="28"/>
        <v>0</v>
      </c>
      <c r="O40" s="37">
        <f t="shared" si="28"/>
        <v>0</v>
      </c>
      <c r="P40" s="37">
        <f t="shared" si="28"/>
        <v>0</v>
      </c>
      <c r="Q40" s="37">
        <f t="shared" si="28"/>
        <v>0</v>
      </c>
      <c r="R40" s="37">
        <f t="shared" si="28"/>
        <v>0</v>
      </c>
      <c r="S40" s="37">
        <f t="shared" si="28"/>
        <v>0</v>
      </c>
      <c r="T40" s="37">
        <f t="shared" si="28"/>
        <v>0</v>
      </c>
      <c r="U40" s="37">
        <f t="shared" si="28"/>
        <v>0</v>
      </c>
    </row>
    <row r="41" spans="1:21" x14ac:dyDescent="0.2">
      <c r="B41" s="35" t="s">
        <v>797</v>
      </c>
      <c r="C41" s="37">
        <f t="shared" ref="C41:U41" si="29">C21/C$26*100</f>
        <v>0</v>
      </c>
      <c r="D41" s="37">
        <f t="shared" si="29"/>
        <v>0</v>
      </c>
      <c r="E41" s="37">
        <f t="shared" si="29"/>
        <v>0</v>
      </c>
      <c r="F41" s="37">
        <f t="shared" si="29"/>
        <v>0</v>
      </c>
      <c r="G41" s="37">
        <f t="shared" si="29"/>
        <v>0</v>
      </c>
      <c r="H41" s="37">
        <f t="shared" si="29"/>
        <v>0</v>
      </c>
      <c r="I41" s="37">
        <f t="shared" si="29"/>
        <v>0</v>
      </c>
      <c r="J41" s="37">
        <f t="shared" si="29"/>
        <v>1.3291950986923561E-5</v>
      </c>
      <c r="K41" s="37">
        <f t="shared" si="29"/>
        <v>0</v>
      </c>
      <c r="L41" s="37">
        <f t="shared" si="29"/>
        <v>0</v>
      </c>
      <c r="M41" s="37">
        <f t="shared" si="29"/>
        <v>0</v>
      </c>
      <c r="N41" s="37">
        <f t="shared" si="29"/>
        <v>0</v>
      </c>
      <c r="O41" s="37">
        <f t="shared" si="29"/>
        <v>0</v>
      </c>
      <c r="P41" s="37">
        <f t="shared" si="29"/>
        <v>0</v>
      </c>
      <c r="Q41" s="37">
        <f t="shared" si="29"/>
        <v>0</v>
      </c>
      <c r="R41" s="37">
        <f t="shared" si="29"/>
        <v>0</v>
      </c>
      <c r="S41" s="37">
        <f t="shared" si="29"/>
        <v>0</v>
      </c>
      <c r="T41" s="37">
        <f t="shared" si="29"/>
        <v>0</v>
      </c>
      <c r="U41" s="37">
        <f t="shared" si="29"/>
        <v>3.1874285202088998E-7</v>
      </c>
    </row>
    <row r="42" spans="1:21" x14ac:dyDescent="0.2">
      <c r="B42" s="35" t="s">
        <v>798</v>
      </c>
      <c r="C42" s="37">
        <f t="shared" ref="C42:U42" si="30">C22/C$26*100</f>
        <v>5.378693475605551E-3</v>
      </c>
      <c r="D42" s="37">
        <f t="shared" si="30"/>
        <v>0</v>
      </c>
      <c r="E42" s="37">
        <f t="shared" si="30"/>
        <v>0</v>
      </c>
      <c r="F42" s="37">
        <f t="shared" si="30"/>
        <v>0</v>
      </c>
      <c r="G42" s="37">
        <f t="shared" si="30"/>
        <v>0</v>
      </c>
      <c r="H42" s="37">
        <f t="shared" si="30"/>
        <v>0</v>
      </c>
      <c r="I42" s="37">
        <f t="shared" si="30"/>
        <v>0</v>
      </c>
      <c r="J42" s="37">
        <f t="shared" si="30"/>
        <v>0</v>
      </c>
      <c r="K42" s="37">
        <f t="shared" si="30"/>
        <v>0</v>
      </c>
      <c r="L42" s="37">
        <f t="shared" si="30"/>
        <v>0</v>
      </c>
      <c r="M42" s="37">
        <f t="shared" si="30"/>
        <v>0</v>
      </c>
      <c r="N42" s="37">
        <f t="shared" si="30"/>
        <v>0</v>
      </c>
      <c r="O42" s="37">
        <f t="shared" si="30"/>
        <v>0</v>
      </c>
      <c r="P42" s="37">
        <f t="shared" si="30"/>
        <v>0</v>
      </c>
      <c r="Q42" s="37">
        <f t="shared" si="30"/>
        <v>0</v>
      </c>
      <c r="R42" s="37">
        <f t="shared" si="30"/>
        <v>0</v>
      </c>
      <c r="S42" s="37">
        <f t="shared" si="30"/>
        <v>0</v>
      </c>
      <c r="T42" s="37">
        <f t="shared" si="30"/>
        <v>0</v>
      </c>
      <c r="U42" s="37">
        <f t="shared" si="30"/>
        <v>1.0804732187891801E-4</v>
      </c>
    </row>
    <row r="43" spans="1:21" x14ac:dyDescent="0.2">
      <c r="B43" s="35" t="s">
        <v>799</v>
      </c>
      <c r="C43" s="37">
        <f t="shared" ref="C43:U43" si="31">C23/C$26*100</f>
        <v>5.6196174940191888E-3</v>
      </c>
      <c r="D43" s="37">
        <f t="shared" si="31"/>
        <v>0</v>
      </c>
      <c r="E43" s="37">
        <f t="shared" si="31"/>
        <v>4.3207606886934233E-3</v>
      </c>
      <c r="F43" s="37">
        <f t="shared" si="31"/>
        <v>0</v>
      </c>
      <c r="G43" s="37">
        <f t="shared" si="31"/>
        <v>0</v>
      </c>
      <c r="H43" s="37">
        <f t="shared" si="31"/>
        <v>0</v>
      </c>
      <c r="I43" s="37">
        <f t="shared" si="31"/>
        <v>0</v>
      </c>
      <c r="J43" s="37">
        <f t="shared" si="31"/>
        <v>1.3291950986923561E-5</v>
      </c>
      <c r="K43" s="37">
        <f t="shared" si="31"/>
        <v>0</v>
      </c>
      <c r="L43" s="37">
        <f t="shared" si="31"/>
        <v>0</v>
      </c>
      <c r="M43" s="37">
        <f t="shared" si="31"/>
        <v>0</v>
      </c>
      <c r="N43" s="37">
        <f t="shared" si="31"/>
        <v>3.064060778614006E-8</v>
      </c>
      <c r="O43" s="37">
        <f t="shared" si="31"/>
        <v>0</v>
      </c>
      <c r="P43" s="37">
        <f t="shared" si="31"/>
        <v>0</v>
      </c>
      <c r="Q43" s="37">
        <f t="shared" si="31"/>
        <v>0</v>
      </c>
      <c r="R43" s="37">
        <f t="shared" si="31"/>
        <v>0</v>
      </c>
      <c r="S43" s="37">
        <f t="shared" si="31"/>
        <v>3.7101105768057512E-6</v>
      </c>
      <c r="T43" s="37">
        <f t="shared" si="31"/>
        <v>0</v>
      </c>
      <c r="U43" s="37">
        <f t="shared" si="31"/>
        <v>1.7089170337634285E-4</v>
      </c>
    </row>
    <row r="44" spans="1:21" x14ac:dyDescent="0.2">
      <c r="B44" s="35" t="s">
        <v>79</v>
      </c>
      <c r="C44" s="37">
        <f t="shared" ref="C44:Q44" si="32">C24/C$26*100</f>
        <v>92.472802554270615</v>
      </c>
      <c r="D44" s="37">
        <f t="shared" si="32"/>
        <v>90.99085069931219</v>
      </c>
      <c r="E44" s="37">
        <f t="shared" si="32"/>
        <v>90.96640554328026</v>
      </c>
      <c r="F44" s="37">
        <f t="shared" si="32"/>
        <v>90.537509961180433</v>
      </c>
      <c r="G44" s="37">
        <f t="shared" si="32"/>
        <v>89.673884464323834</v>
      </c>
      <c r="H44" s="37">
        <f t="shared" si="32"/>
        <v>92.432455237767499</v>
      </c>
      <c r="I44" s="37">
        <f t="shared" si="32"/>
        <v>93.694130934661786</v>
      </c>
      <c r="J44" s="37">
        <f t="shared" si="32"/>
        <v>94.911750831191824</v>
      </c>
      <c r="K44" s="37">
        <f t="shared" si="32"/>
        <v>95.671136337829793</v>
      </c>
      <c r="L44" s="37">
        <f t="shared" si="32"/>
        <v>95.723419393114455</v>
      </c>
      <c r="M44" s="37">
        <f t="shared" si="32"/>
        <v>96.38239554681499</v>
      </c>
      <c r="N44" s="37">
        <f t="shared" si="32"/>
        <v>96.802610569243015</v>
      </c>
      <c r="O44" s="37">
        <f t="shared" si="32"/>
        <v>74.945436705590765</v>
      </c>
      <c r="P44" s="37">
        <f t="shared" si="32"/>
        <v>77.983449240650287</v>
      </c>
      <c r="Q44" s="37">
        <f t="shared" si="32"/>
        <v>83.774868444865177</v>
      </c>
      <c r="R44" s="37">
        <f t="shared" ref="R44:U44" si="33">R24/R$26*100</f>
        <v>92.363879573288415</v>
      </c>
      <c r="S44" s="37">
        <f t="shared" ref="S44:T44" si="34">S24/S$26*100</f>
        <v>95.177207243869418</v>
      </c>
      <c r="T44" s="37">
        <f t="shared" si="34"/>
        <v>94.460861246326573</v>
      </c>
      <c r="U44" s="37">
        <f t="shared" si="33"/>
        <v>90.838365347865746</v>
      </c>
    </row>
    <row r="45" spans="1:21" x14ac:dyDescent="0.2">
      <c r="B45" s="35" t="s">
        <v>80</v>
      </c>
      <c r="C45" s="37">
        <f t="shared" ref="C45:Q45" si="35">C25/C$26*100</f>
        <v>7.5271974457293807</v>
      </c>
      <c r="D45" s="37">
        <f t="shared" si="35"/>
        <v>9.0091493006878167</v>
      </c>
      <c r="E45" s="37">
        <f t="shared" si="35"/>
        <v>9.0335944567197437</v>
      </c>
      <c r="F45" s="37">
        <f t="shared" si="35"/>
        <v>9.4624900388195687</v>
      </c>
      <c r="G45" s="37">
        <f t="shared" si="35"/>
        <v>10.326115535676166</v>
      </c>
      <c r="H45" s="37">
        <f t="shared" si="35"/>
        <v>7.5675447622325045</v>
      </c>
      <c r="I45" s="37">
        <f t="shared" si="35"/>
        <v>6.3058690653382179</v>
      </c>
      <c r="J45" s="37">
        <f t="shared" si="35"/>
        <v>5.088249168808181</v>
      </c>
      <c r="K45" s="37">
        <f t="shared" si="35"/>
        <v>4.3288636621702095</v>
      </c>
      <c r="L45" s="37">
        <f t="shared" si="35"/>
        <v>4.2765806068855552</v>
      </c>
      <c r="M45" s="37">
        <f t="shared" si="35"/>
        <v>3.6176044531850096</v>
      </c>
      <c r="N45" s="37">
        <f t="shared" si="35"/>
        <v>3.1973894307569957</v>
      </c>
      <c r="O45" s="37">
        <f t="shared" si="35"/>
        <v>25.054563294409238</v>
      </c>
      <c r="P45" s="37">
        <f t="shared" si="35"/>
        <v>22.016550759349713</v>
      </c>
      <c r="Q45" s="37">
        <f t="shared" si="35"/>
        <v>16.225131555134823</v>
      </c>
      <c r="R45" s="37">
        <f t="shared" ref="R45:U45" si="36">R25/R$26*100</f>
        <v>7.6361204267115745</v>
      </c>
      <c r="S45" s="37">
        <f t="shared" ref="S45:T45" si="37">S25/S$26*100</f>
        <v>4.8227927561305748</v>
      </c>
      <c r="T45" s="37">
        <f t="shared" si="37"/>
        <v>5.5391387536734351</v>
      </c>
      <c r="U45" s="37">
        <f t="shared" si="36"/>
        <v>9.1616346521342571</v>
      </c>
    </row>
    <row r="46" spans="1:21" x14ac:dyDescent="0.2">
      <c r="B46" s="35" t="s">
        <v>81</v>
      </c>
      <c r="C46" s="37">
        <f t="shared" ref="C46:Q46" si="38">C26/C$26*100</f>
        <v>100</v>
      </c>
      <c r="D46" s="37">
        <f t="shared" si="38"/>
        <v>100</v>
      </c>
      <c r="E46" s="37">
        <f t="shared" si="38"/>
        <v>100</v>
      </c>
      <c r="F46" s="37">
        <f t="shared" si="38"/>
        <v>100</v>
      </c>
      <c r="G46" s="37">
        <f t="shared" si="38"/>
        <v>100</v>
      </c>
      <c r="H46" s="37">
        <f t="shared" si="38"/>
        <v>100</v>
      </c>
      <c r="I46" s="37">
        <f t="shared" si="38"/>
        <v>100</v>
      </c>
      <c r="J46" s="37">
        <f t="shared" si="38"/>
        <v>100</v>
      </c>
      <c r="K46" s="37">
        <f t="shared" si="38"/>
        <v>100</v>
      </c>
      <c r="L46" s="37">
        <f t="shared" si="38"/>
        <v>100</v>
      </c>
      <c r="M46" s="37">
        <f t="shared" si="38"/>
        <v>100</v>
      </c>
      <c r="N46" s="37">
        <f t="shared" si="38"/>
        <v>100</v>
      </c>
      <c r="O46" s="37">
        <f t="shared" si="38"/>
        <v>100</v>
      </c>
      <c r="P46" s="37">
        <f t="shared" si="38"/>
        <v>100</v>
      </c>
      <c r="Q46" s="37">
        <f t="shared" si="38"/>
        <v>100</v>
      </c>
      <c r="R46" s="37">
        <f t="shared" ref="R46:U46" si="39">R26/R$26*100</f>
        <v>100</v>
      </c>
      <c r="S46" s="37">
        <f t="shared" ref="S46:T46" si="40">S26/S$26*100</f>
        <v>100</v>
      </c>
      <c r="T46" s="37">
        <f t="shared" si="40"/>
        <v>100</v>
      </c>
      <c r="U46" s="37">
        <f t="shared" si="39"/>
        <v>100</v>
      </c>
    </row>
    <row r="47" spans="1:21" x14ac:dyDescent="0.2">
      <c r="A47" s="74"/>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74"/>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B49" s="1" t="s">
        <v>40</v>
      </c>
      <c r="C49" s="38" t="s">
        <v>28</v>
      </c>
      <c r="D49" s="39">
        <f t="shared" ref="D49:J49" si="41">IF(C9=0,"--",(D9/C9)*100-100)</f>
        <v>107.11849672006312</v>
      </c>
      <c r="E49" s="39">
        <f t="shared" si="41"/>
        <v>46.062973013740191</v>
      </c>
      <c r="F49" s="39">
        <f t="shared" si="41"/>
        <v>15.650231344000005</v>
      </c>
      <c r="G49" s="39">
        <f t="shared" si="41"/>
        <v>71.367977907805994</v>
      </c>
      <c r="H49" s="39">
        <f t="shared" si="41"/>
        <v>21.92804849633643</v>
      </c>
      <c r="I49" s="39">
        <f t="shared" si="41"/>
        <v>18.497845922793616</v>
      </c>
      <c r="J49" s="39">
        <f t="shared" si="41"/>
        <v>47.985970780936981</v>
      </c>
      <c r="K49" s="39">
        <f t="shared" ref="K49:O54" si="42">IF(J9=0,"--",(K9/J9)*100-100)</f>
        <v>43.741240846162299</v>
      </c>
      <c r="L49" s="39">
        <f t="shared" si="42"/>
        <v>69.059401087965853</v>
      </c>
      <c r="M49" s="39">
        <f t="shared" si="42"/>
        <v>52.805439349263196</v>
      </c>
      <c r="N49" s="39">
        <f t="shared" si="42"/>
        <v>67.499813924034555</v>
      </c>
      <c r="O49" s="39">
        <f t="shared" si="42"/>
        <v>-5.8305561452866357</v>
      </c>
      <c r="P49" s="39">
        <f t="shared" ref="P49:P54" si="43">IF(N9=0,"--",(P9/N9)*100-100)</f>
        <v>-5.8387411798134252</v>
      </c>
      <c r="Q49" s="39">
        <f t="shared" ref="Q49:T54" si="44">IF(P9=0,"--",(Q9/P9)*100-100)</f>
        <v>-14.021431778077769</v>
      </c>
      <c r="R49" s="39">
        <f t="shared" si="44"/>
        <v>8.0237452305445203</v>
      </c>
      <c r="S49" s="39">
        <f t="shared" si="44"/>
        <v>-7.7598941693234877</v>
      </c>
      <c r="T49" s="39">
        <f t="shared" si="44"/>
        <v>-4.3374969176548177</v>
      </c>
      <c r="U49" s="39">
        <f t="shared" ref="U49:U54" si="45">POWER(T9/C9,1/21)*100-100</f>
        <v>21.673111648137123</v>
      </c>
    </row>
    <row r="50" spans="1:21" x14ac:dyDescent="0.2">
      <c r="B50" s="1" t="s">
        <v>29</v>
      </c>
      <c r="C50" s="38" t="s">
        <v>28</v>
      </c>
      <c r="D50" s="39">
        <f t="shared" ref="D50" si="46">IF(C10=0,"--",(D10/C10)*100-100)</f>
        <v>-43.92934476359197</v>
      </c>
      <c r="E50" s="39">
        <f t="shared" ref="E50:J54" si="47">IF(D10=0,"--",(E10/D10)*100-100)</f>
        <v>-30.788834253912341</v>
      </c>
      <c r="F50" s="39">
        <f t="shared" si="47"/>
        <v>9.0106195064389567</v>
      </c>
      <c r="G50" s="39">
        <f t="shared" si="47"/>
        <v>0.54265862237863871</v>
      </c>
      <c r="H50" s="39">
        <f t="shared" si="47"/>
        <v>-10.413256230605072</v>
      </c>
      <c r="I50" s="39">
        <f t="shared" si="47"/>
        <v>-1.8654843791164808</v>
      </c>
      <c r="J50" s="39">
        <f t="shared" si="47"/>
        <v>27.979755638228482</v>
      </c>
      <c r="K50" s="39">
        <f t="shared" si="42"/>
        <v>12.510678896015207</v>
      </c>
      <c r="L50" s="39">
        <f t="shared" si="42"/>
        <v>65.63869758529728</v>
      </c>
      <c r="M50" s="39">
        <f t="shared" si="42"/>
        <v>40.150444642321929</v>
      </c>
      <c r="N50" s="39">
        <f t="shared" si="42"/>
        <v>19.624124546942895</v>
      </c>
      <c r="O50" s="39">
        <f t="shared" si="42"/>
        <v>25.128138989831442</v>
      </c>
      <c r="P50" s="39">
        <f t="shared" si="43"/>
        <v>24.694260270433105</v>
      </c>
      <c r="Q50" s="39">
        <f t="shared" si="44"/>
        <v>-18.515803670455526</v>
      </c>
      <c r="R50" s="39">
        <f t="shared" si="44"/>
        <v>8.792295922780724</v>
      </c>
      <c r="S50" s="39">
        <f t="shared" si="44"/>
        <v>-0.93507356797887553</v>
      </c>
      <c r="T50" s="39">
        <f t="shared" si="44"/>
        <v>-11.606277037067628</v>
      </c>
      <c r="U50" s="39">
        <f t="shared" si="45"/>
        <v>1.7761448525750296</v>
      </c>
    </row>
    <row r="51" spans="1:21" x14ac:dyDescent="0.2">
      <c r="B51" s="1" t="s">
        <v>30</v>
      </c>
      <c r="C51" s="38" t="s">
        <v>28</v>
      </c>
      <c r="D51" s="39">
        <f t="shared" ref="D51" si="48">IF(C11=0,"--",(D11/C11)*100-100)</f>
        <v>-1.1892157761526931</v>
      </c>
      <c r="E51" s="39">
        <f t="shared" si="47"/>
        <v>-5.2530760279342843</v>
      </c>
      <c r="F51" s="39">
        <f t="shared" si="47"/>
        <v>15.799736614214737</v>
      </c>
      <c r="G51" s="39">
        <f t="shared" si="47"/>
        <v>45.909514613433998</v>
      </c>
      <c r="H51" s="39">
        <f t="shared" si="47"/>
        <v>15.874707282400749</v>
      </c>
      <c r="I51" s="39">
        <f t="shared" si="47"/>
        <v>-5.3499493294188198</v>
      </c>
      <c r="J51" s="39">
        <f t="shared" si="47"/>
        <v>15.296259576983502</v>
      </c>
      <c r="K51" s="39">
        <f t="shared" si="42"/>
        <v>35.169333098753157</v>
      </c>
      <c r="L51" s="39">
        <f t="shared" si="42"/>
        <v>52.048040818050936</v>
      </c>
      <c r="M51" s="39">
        <f t="shared" si="42"/>
        <v>33.293981449484278</v>
      </c>
      <c r="N51" s="39">
        <f t="shared" si="42"/>
        <v>14.662801027644875</v>
      </c>
      <c r="O51" s="39">
        <f t="shared" si="42"/>
        <v>-100</v>
      </c>
      <c r="P51" s="39">
        <f t="shared" si="43"/>
        <v>50.424829602395192</v>
      </c>
      <c r="Q51" s="39">
        <f t="shared" si="44"/>
        <v>74.346572657356944</v>
      </c>
      <c r="R51" s="39">
        <f t="shared" si="44"/>
        <v>-13.228631485953144</v>
      </c>
      <c r="S51" s="39">
        <f t="shared" si="44"/>
        <v>7.6535224288361405</v>
      </c>
      <c r="T51" s="39">
        <f t="shared" si="44"/>
        <v>-30.969307954656699</v>
      </c>
      <c r="U51" s="39">
        <f t="shared" si="45"/>
        <v>11.911355983622911</v>
      </c>
    </row>
    <row r="52" spans="1:21" x14ac:dyDescent="0.2">
      <c r="B52" s="1" t="s">
        <v>41</v>
      </c>
      <c r="C52" s="38" t="s">
        <v>28</v>
      </c>
      <c r="D52" s="39">
        <f t="shared" ref="D52" si="49">IF(C12=0,"--",(D12/C12)*100-100)</f>
        <v>-40.120584540155093</v>
      </c>
      <c r="E52" s="39">
        <f t="shared" si="47"/>
        <v>1.5149401442199348</v>
      </c>
      <c r="F52" s="39">
        <f t="shared" si="47"/>
        <v>-16.850103735949816</v>
      </c>
      <c r="G52" s="39">
        <f t="shared" si="47"/>
        <v>-13.808161798518071</v>
      </c>
      <c r="H52" s="39">
        <f t="shared" si="47"/>
        <v>-2.1351948100766833</v>
      </c>
      <c r="I52" s="39">
        <f t="shared" si="47"/>
        <v>-21.894672866694648</v>
      </c>
      <c r="J52" s="39">
        <f t="shared" si="47"/>
        <v>8.3528265852706625</v>
      </c>
      <c r="K52" s="39">
        <f t="shared" si="42"/>
        <v>-35.07617770065923</v>
      </c>
      <c r="L52" s="39">
        <f t="shared" si="42"/>
        <v>-8.2685858141647515</v>
      </c>
      <c r="M52" s="39">
        <f t="shared" si="42"/>
        <v>15.536283059735069</v>
      </c>
      <c r="N52" s="39">
        <f t="shared" si="42"/>
        <v>26.603493479813878</v>
      </c>
      <c r="O52" s="39">
        <f t="shared" si="42"/>
        <v>-20.931015515276414</v>
      </c>
      <c r="P52" s="39">
        <f t="shared" si="43"/>
        <v>-21.825394141551357</v>
      </c>
      <c r="Q52" s="39">
        <f t="shared" si="44"/>
        <v>26.312567679150504</v>
      </c>
      <c r="R52" s="39">
        <f t="shared" si="44"/>
        <v>-33.036412812172031</v>
      </c>
      <c r="S52" s="39">
        <f t="shared" si="44"/>
        <v>13.513576521895288</v>
      </c>
      <c r="T52" s="39">
        <f t="shared" si="44"/>
        <v>313.12903629417849</v>
      </c>
      <c r="U52" s="39">
        <f t="shared" si="45"/>
        <v>-0.12214262772425855</v>
      </c>
    </row>
    <row r="53" spans="1:21" x14ac:dyDescent="0.2">
      <c r="B53" s="1" t="s">
        <v>33</v>
      </c>
      <c r="C53" s="38" t="s">
        <v>28</v>
      </c>
      <c r="D53" s="39">
        <f t="shared" ref="D53" si="50">IF(C13=0,"--",(D13/C13)*100-100)</f>
        <v>206.52070171822299</v>
      </c>
      <c r="E53" s="39">
        <f t="shared" si="47"/>
        <v>159.50754209912276</v>
      </c>
      <c r="F53" s="39">
        <f t="shared" si="47"/>
        <v>71.827809628492503</v>
      </c>
      <c r="G53" s="39">
        <f t="shared" si="47"/>
        <v>77.619371684938073</v>
      </c>
      <c r="H53" s="39">
        <f t="shared" si="47"/>
        <v>-17.290126215376802</v>
      </c>
      <c r="I53" s="39">
        <f t="shared" si="47"/>
        <v>-17.402671798223366</v>
      </c>
      <c r="J53" s="39">
        <f t="shared" si="47"/>
        <v>17.474539847793864</v>
      </c>
      <c r="K53" s="39">
        <f t="shared" si="42"/>
        <v>33.963434625852102</v>
      </c>
      <c r="L53" s="39">
        <f t="shared" si="42"/>
        <v>95.719444263459224</v>
      </c>
      <c r="M53" s="39">
        <f t="shared" si="42"/>
        <v>44.281976684924928</v>
      </c>
      <c r="N53" s="39">
        <f t="shared" si="42"/>
        <v>-8.9307508348581592</v>
      </c>
      <c r="O53" s="39">
        <f t="shared" si="42"/>
        <v>-47.42452908818602</v>
      </c>
      <c r="P53" s="39">
        <f t="shared" si="43"/>
        <v>-47.655988151348382</v>
      </c>
      <c r="Q53" s="39">
        <f t="shared" si="44"/>
        <v>127.60808587443395</v>
      </c>
      <c r="R53" s="39">
        <f t="shared" si="44"/>
        <v>27.723092220270431</v>
      </c>
      <c r="S53" s="39">
        <f t="shared" si="44"/>
        <v>12.570117241537787</v>
      </c>
      <c r="T53" s="39">
        <f t="shared" si="44"/>
        <v>-7.4308550068895869</v>
      </c>
      <c r="U53" s="39">
        <f t="shared" si="45"/>
        <v>24.889962829324787</v>
      </c>
    </row>
    <row r="54" spans="1:21" x14ac:dyDescent="0.2">
      <c r="A54" s="1">
        <v>10</v>
      </c>
      <c r="B54" s="1" t="s">
        <v>34</v>
      </c>
      <c r="C54" s="38" t="s">
        <v>28</v>
      </c>
      <c r="D54" s="39">
        <f t="shared" ref="D54" si="51">IF(C14=0,"--",(D14/C14)*100-100)</f>
        <v>-82.174252206212429</v>
      </c>
      <c r="E54" s="39">
        <f t="shared" si="47"/>
        <v>31.02433410899684</v>
      </c>
      <c r="F54" s="39">
        <f t="shared" si="47"/>
        <v>3.2017110435033516</v>
      </c>
      <c r="G54" s="39">
        <f t="shared" si="47"/>
        <v>-23.000139059949362</v>
      </c>
      <c r="H54" s="39">
        <f t="shared" si="47"/>
        <v>31.517331262573265</v>
      </c>
      <c r="I54" s="39">
        <f t="shared" si="47"/>
        <v>34.474068710791528</v>
      </c>
      <c r="J54" s="39">
        <f t="shared" si="47"/>
        <v>7.582639775923198</v>
      </c>
      <c r="K54" s="39">
        <f t="shared" si="42"/>
        <v>9.2442933100830231</v>
      </c>
      <c r="L54" s="39">
        <f t="shared" si="42"/>
        <v>118.56452282966586</v>
      </c>
      <c r="M54" s="39">
        <f t="shared" si="42"/>
        <v>-8.987747001108616</v>
      </c>
      <c r="N54" s="39">
        <f t="shared" si="42"/>
        <v>-0.47639396432469994</v>
      </c>
      <c r="O54" s="39">
        <f t="shared" si="42"/>
        <v>-7.5024910793975721</v>
      </c>
      <c r="P54" s="39">
        <f t="shared" si="43"/>
        <v>-7.7458180511193859</v>
      </c>
      <c r="Q54" s="39">
        <f t="shared" si="44"/>
        <v>14.182245273876219</v>
      </c>
      <c r="R54" s="39">
        <f t="shared" si="44"/>
        <v>-24.55596171761421</v>
      </c>
      <c r="S54" s="39">
        <f t="shared" si="44"/>
        <v>97.262749513177596</v>
      </c>
      <c r="T54" s="39">
        <f t="shared" si="44"/>
        <v>32.299666771465041</v>
      </c>
      <c r="U54" s="39">
        <f t="shared" si="45"/>
        <v>2.2144485006767525</v>
      </c>
    </row>
    <row r="55" spans="1:21" x14ac:dyDescent="0.2">
      <c r="A55" s="1">
        <v>20</v>
      </c>
      <c r="B55" s="1" t="s">
        <v>44</v>
      </c>
      <c r="C55" s="38" t="s">
        <v>28</v>
      </c>
      <c r="D55" s="39" t="str">
        <f t="shared" ref="D55:E63" si="52">IF(C15=0,"--",(D15/C15)*100-100)</f>
        <v>--</v>
      </c>
      <c r="E55" s="39" t="str">
        <f t="shared" si="52"/>
        <v>--</v>
      </c>
      <c r="F55" s="39">
        <f t="shared" ref="F55:F63" si="53">IF(E15=0,"--",(F15/E15)*100-100)</f>
        <v>6.25</v>
      </c>
      <c r="G55" s="39">
        <f t="shared" ref="G55:G63" si="54">IF(F15=0,"--",(G15/F15)*100-100)</f>
        <v>126000</v>
      </c>
      <c r="H55" s="39">
        <f t="shared" ref="H55:H63" si="55">IF(G15=0,"--",(H15/G15)*100-100)</f>
        <v>131.69986471987681</v>
      </c>
      <c r="I55" s="39">
        <f t="shared" ref="I55:I63" si="56">IF(H15=0,"--",(I15/H15)*100-100)</f>
        <v>489.55244163923533</v>
      </c>
      <c r="J55" s="39">
        <f t="shared" ref="J55:J63" si="57">IF(I15=0,"--",(J15/I15)*100-100)</f>
        <v>-40.829036865529311</v>
      </c>
      <c r="K55" s="39">
        <f t="shared" ref="K55:K63" si="58">IF(J15=0,"--",(K15/J15)*100-100)</f>
        <v>-37.761082478689211</v>
      </c>
      <c r="L55" s="39">
        <f t="shared" ref="L55:L63" si="59">IF(K15=0,"--",(L15/K15)*100-100)</f>
        <v>-26.847689764768873</v>
      </c>
      <c r="M55" s="39">
        <f t="shared" ref="M55:M63" si="60">IF(L15=0,"--",(M15/L15)*100-100)</f>
        <v>43.737323800831575</v>
      </c>
      <c r="N55" s="39">
        <f t="shared" ref="N55:N63" si="61">IF(M15=0,"--",(N15/M15)*100-100)</f>
        <v>251.90380231322456</v>
      </c>
      <c r="O55" s="39">
        <f t="shared" ref="O55:O63" si="62">IF(N15=0,"--",(O15/N15)*100-100)</f>
        <v>-43.160396863385863</v>
      </c>
      <c r="P55" s="39">
        <f t="shared" ref="P55:P63" si="63">IF(N15=0,"--",(P15/N15)*100-100)</f>
        <v>-43.164406597014249</v>
      </c>
      <c r="Q55" s="39">
        <f t="shared" ref="Q55:Q63" si="64">IF(P15=0,"--",(Q15/P15)*100-100)</f>
        <v>-8.873387553711467</v>
      </c>
      <c r="R55" s="39">
        <f t="shared" ref="R55:R63" si="65">IF(Q15=0,"--",(R15/Q15)*100-100)</f>
        <v>37.87043376647884</v>
      </c>
      <c r="S55" s="39">
        <f t="shared" ref="S55:S63" si="66">IF(R15=0,"--",(S15/R15)*100-100)</f>
        <v>6.8577765923097473</v>
      </c>
      <c r="T55" s="39">
        <f t="shared" ref="T55:T63" si="67">IF(S15=0,"--",(T15/S15)*100-100)</f>
        <v>-17.931205496728765</v>
      </c>
      <c r="U55" s="39"/>
    </row>
    <row r="56" spans="1:21" x14ac:dyDescent="0.2">
      <c r="B56" s="35" t="s">
        <v>792</v>
      </c>
      <c r="C56" s="38" t="s">
        <v>28</v>
      </c>
      <c r="D56" s="39">
        <f t="shared" si="52"/>
        <v>-99.93328013186985</v>
      </c>
      <c r="E56" s="39">
        <f t="shared" si="52"/>
        <v>43286.274509803923</v>
      </c>
      <c r="F56" s="39">
        <f t="shared" si="53"/>
        <v>-75.473403534143813</v>
      </c>
      <c r="G56" s="39">
        <f t="shared" si="54"/>
        <v>1484.6692463607883</v>
      </c>
      <c r="H56" s="39">
        <f t="shared" si="55"/>
        <v>152.82093023255817</v>
      </c>
      <c r="I56" s="39">
        <f t="shared" si="56"/>
        <v>443.09558194512158</v>
      </c>
      <c r="J56" s="39">
        <f t="shared" si="57"/>
        <v>-40.822691816187074</v>
      </c>
      <c r="K56" s="39">
        <f t="shared" si="58"/>
        <v>-36.694457800979983</v>
      </c>
      <c r="L56" s="39">
        <f t="shared" si="59"/>
        <v>-58.399661820787621</v>
      </c>
      <c r="M56" s="39">
        <f t="shared" si="60"/>
        <v>25.174023377004474</v>
      </c>
      <c r="N56" s="39">
        <f t="shared" si="61"/>
        <v>270.7228873820294</v>
      </c>
      <c r="O56" s="39"/>
      <c r="P56" s="39">
        <f t="shared" si="63"/>
        <v>-45.817851810650204</v>
      </c>
      <c r="Q56" s="39">
        <f t="shared" si="64"/>
        <v>-10.299501623074889</v>
      </c>
      <c r="R56" s="39">
        <f t="shared" si="65"/>
        <v>50.390559118748286</v>
      </c>
      <c r="S56" s="39">
        <f t="shared" si="66"/>
        <v>-2.1595988400967769</v>
      </c>
      <c r="T56" s="39">
        <f t="shared" si="67"/>
        <v>-17.703328912249674</v>
      </c>
      <c r="U56" s="39">
        <f>POWER(T16/C16,1/21)*100-100</f>
        <v>9.3824706587765547</v>
      </c>
    </row>
    <row r="57" spans="1:21" x14ac:dyDescent="0.2">
      <c r="B57" s="35" t="s">
        <v>793</v>
      </c>
      <c r="C57" s="38" t="s">
        <v>28</v>
      </c>
      <c r="D57" s="39" t="str">
        <f t="shared" si="52"/>
        <v>--</v>
      </c>
      <c r="E57" s="39" t="str">
        <f t="shared" si="52"/>
        <v>--</v>
      </c>
      <c r="F57" s="39" t="str">
        <f t="shared" si="53"/>
        <v>--</v>
      </c>
      <c r="G57" s="39" t="str">
        <f t="shared" si="54"/>
        <v>--</v>
      </c>
      <c r="H57" s="39" t="str">
        <f t="shared" si="55"/>
        <v>--</v>
      </c>
      <c r="I57" s="39" t="str">
        <f t="shared" si="56"/>
        <v>--</v>
      </c>
      <c r="J57" s="39" t="str">
        <f t="shared" si="57"/>
        <v>--</v>
      </c>
      <c r="K57" s="39" t="str">
        <f t="shared" si="58"/>
        <v>--</v>
      </c>
      <c r="L57" s="39" t="str">
        <f t="shared" si="59"/>
        <v>--</v>
      </c>
      <c r="M57" s="39" t="str">
        <f t="shared" si="60"/>
        <v>--</v>
      </c>
      <c r="N57" s="39" t="str">
        <f t="shared" si="61"/>
        <v>--</v>
      </c>
      <c r="O57" s="39">
        <f t="shared" si="62"/>
        <v>-100</v>
      </c>
      <c r="P57" s="39">
        <f t="shared" si="63"/>
        <v>-100</v>
      </c>
      <c r="Q57" s="39" t="str">
        <f t="shared" si="64"/>
        <v>--</v>
      </c>
      <c r="R57" s="39" t="str">
        <f t="shared" si="65"/>
        <v>--</v>
      </c>
      <c r="S57" s="39" t="str">
        <f t="shared" si="66"/>
        <v>--</v>
      </c>
      <c r="T57" s="39" t="str">
        <f t="shared" si="67"/>
        <v>--</v>
      </c>
      <c r="U57" s="39"/>
    </row>
    <row r="58" spans="1:21" x14ac:dyDescent="0.2">
      <c r="B58" s="35" t="s">
        <v>794</v>
      </c>
      <c r="C58" s="38" t="s">
        <v>28</v>
      </c>
      <c r="D58" s="39" t="str">
        <f t="shared" si="52"/>
        <v>--</v>
      </c>
      <c r="E58" s="39" t="str">
        <f t="shared" si="52"/>
        <v>--</v>
      </c>
      <c r="F58" s="39" t="str">
        <f t="shared" si="53"/>
        <v>--</v>
      </c>
      <c r="G58" s="39" t="str">
        <f t="shared" si="54"/>
        <v>--</v>
      </c>
      <c r="H58" s="39" t="str">
        <f t="shared" si="55"/>
        <v>--</v>
      </c>
      <c r="I58" s="39" t="str">
        <f t="shared" si="56"/>
        <v>--</v>
      </c>
      <c r="J58" s="39" t="str">
        <f t="shared" si="57"/>
        <v>--</v>
      </c>
      <c r="K58" s="39" t="str">
        <f t="shared" si="58"/>
        <v>--</v>
      </c>
      <c r="L58" s="39" t="str">
        <f t="shared" si="59"/>
        <v>--</v>
      </c>
      <c r="M58" s="39" t="str">
        <f t="shared" si="60"/>
        <v>--</v>
      </c>
      <c r="N58" s="39" t="str">
        <f t="shared" si="61"/>
        <v>--</v>
      </c>
      <c r="O58" s="39" t="str">
        <f t="shared" si="62"/>
        <v>--</v>
      </c>
      <c r="P58" s="39" t="str">
        <f t="shared" si="63"/>
        <v>--</v>
      </c>
      <c r="Q58" s="39" t="str">
        <f t="shared" si="64"/>
        <v>--</v>
      </c>
      <c r="R58" s="39" t="str">
        <f t="shared" si="65"/>
        <v>--</v>
      </c>
      <c r="S58" s="39" t="str">
        <f t="shared" si="66"/>
        <v>--</v>
      </c>
      <c r="T58" s="39" t="str">
        <f t="shared" si="67"/>
        <v>--</v>
      </c>
      <c r="U58" s="39"/>
    </row>
    <row r="59" spans="1:21" x14ac:dyDescent="0.2">
      <c r="B59" s="35" t="s">
        <v>795</v>
      </c>
      <c r="C59" s="38" t="s">
        <v>28</v>
      </c>
      <c r="D59" s="39">
        <f t="shared" si="52"/>
        <v>-100</v>
      </c>
      <c r="E59" s="39" t="str">
        <f t="shared" si="52"/>
        <v>--</v>
      </c>
      <c r="F59" s="39">
        <f t="shared" si="53"/>
        <v>-100</v>
      </c>
      <c r="G59" s="39" t="str">
        <f t="shared" si="54"/>
        <v>--</v>
      </c>
      <c r="H59" s="39" t="str">
        <f t="shared" si="55"/>
        <v>--</v>
      </c>
      <c r="I59" s="39" t="str">
        <f t="shared" si="56"/>
        <v>--</v>
      </c>
      <c r="J59" s="39" t="str">
        <f t="shared" si="57"/>
        <v>--</v>
      </c>
      <c r="K59" s="39" t="str">
        <f t="shared" si="58"/>
        <v>--</v>
      </c>
      <c r="L59" s="39" t="str">
        <f t="shared" si="59"/>
        <v>--</v>
      </c>
      <c r="M59" s="39" t="str">
        <f t="shared" si="60"/>
        <v>--</v>
      </c>
      <c r="N59" s="39" t="str">
        <f t="shared" si="61"/>
        <v>--</v>
      </c>
      <c r="O59" s="39" t="str">
        <f t="shared" si="62"/>
        <v>--</v>
      </c>
      <c r="P59" s="39" t="str">
        <f t="shared" si="63"/>
        <v>--</v>
      </c>
      <c r="Q59" s="39" t="str">
        <f t="shared" si="64"/>
        <v>--</v>
      </c>
      <c r="R59" s="39" t="str">
        <f t="shared" si="65"/>
        <v>--</v>
      </c>
      <c r="S59" s="39" t="str">
        <f t="shared" si="66"/>
        <v>--</v>
      </c>
      <c r="T59" s="39">
        <f t="shared" si="67"/>
        <v>-100</v>
      </c>
      <c r="U59" s="39">
        <f>POWER(T19/C19,1/21)*100-100</f>
        <v>-100</v>
      </c>
    </row>
    <row r="60" spans="1:21" x14ac:dyDescent="0.2">
      <c r="B60" s="35" t="s">
        <v>796</v>
      </c>
      <c r="C60" s="38" t="s">
        <v>28</v>
      </c>
      <c r="D60" s="39" t="str">
        <f t="shared" si="52"/>
        <v>--</v>
      </c>
      <c r="E60" s="39" t="str">
        <f t="shared" si="52"/>
        <v>--</v>
      </c>
      <c r="F60" s="39" t="str">
        <f t="shared" si="53"/>
        <v>--</v>
      </c>
      <c r="G60" s="39" t="str">
        <f t="shared" si="54"/>
        <v>--</v>
      </c>
      <c r="H60" s="39" t="str">
        <f t="shared" si="55"/>
        <v>--</v>
      </c>
      <c r="I60" s="39" t="str">
        <f t="shared" si="56"/>
        <v>--</v>
      </c>
      <c r="J60" s="39" t="str">
        <f t="shared" si="57"/>
        <v>--</v>
      </c>
      <c r="K60" s="39" t="str">
        <f t="shared" si="58"/>
        <v>--</v>
      </c>
      <c r="L60" s="39" t="str">
        <f t="shared" si="59"/>
        <v>--</v>
      </c>
      <c r="M60" s="39" t="str">
        <f t="shared" si="60"/>
        <v>--</v>
      </c>
      <c r="N60" s="39" t="str">
        <f t="shared" si="61"/>
        <v>--</v>
      </c>
      <c r="O60" s="39" t="str">
        <f t="shared" si="62"/>
        <v>--</v>
      </c>
      <c r="P60" s="39" t="str">
        <f t="shared" si="63"/>
        <v>--</v>
      </c>
      <c r="Q60" s="39" t="str">
        <f t="shared" si="64"/>
        <v>--</v>
      </c>
      <c r="R60" s="39" t="str">
        <f t="shared" si="65"/>
        <v>--</v>
      </c>
      <c r="S60" s="39" t="str">
        <f t="shared" si="66"/>
        <v>--</v>
      </c>
      <c r="T60" s="39" t="str">
        <f t="shared" si="67"/>
        <v>--</v>
      </c>
      <c r="U60" s="39"/>
    </row>
    <row r="61" spans="1:21" x14ac:dyDescent="0.2">
      <c r="B61" s="35" t="s">
        <v>797</v>
      </c>
      <c r="C61" s="38" t="s">
        <v>28</v>
      </c>
      <c r="D61" s="39" t="str">
        <f t="shared" si="52"/>
        <v>--</v>
      </c>
      <c r="E61" s="39" t="str">
        <f t="shared" si="52"/>
        <v>--</v>
      </c>
      <c r="F61" s="39" t="str">
        <f t="shared" si="53"/>
        <v>--</v>
      </c>
      <c r="G61" s="39" t="str">
        <f t="shared" si="54"/>
        <v>--</v>
      </c>
      <c r="H61" s="39" t="str">
        <f t="shared" si="55"/>
        <v>--</v>
      </c>
      <c r="I61" s="39" t="str">
        <f t="shared" si="56"/>
        <v>--</v>
      </c>
      <c r="J61" s="39" t="str">
        <f t="shared" si="57"/>
        <v>--</v>
      </c>
      <c r="K61" s="39">
        <f t="shared" si="58"/>
        <v>-100</v>
      </c>
      <c r="L61" s="39" t="str">
        <f t="shared" si="59"/>
        <v>--</v>
      </c>
      <c r="M61" s="39" t="str">
        <f t="shared" si="60"/>
        <v>--</v>
      </c>
      <c r="N61" s="39" t="str">
        <f t="shared" si="61"/>
        <v>--</v>
      </c>
      <c r="O61" s="39" t="str">
        <f t="shared" si="62"/>
        <v>--</v>
      </c>
      <c r="P61" s="39" t="str">
        <f t="shared" si="63"/>
        <v>--</v>
      </c>
      <c r="Q61" s="39" t="str">
        <f t="shared" si="64"/>
        <v>--</v>
      </c>
      <c r="R61" s="39" t="str">
        <f t="shared" si="65"/>
        <v>--</v>
      </c>
      <c r="S61" s="39" t="str">
        <f t="shared" si="66"/>
        <v>--</v>
      </c>
      <c r="T61" s="39" t="str">
        <f t="shared" si="67"/>
        <v>--</v>
      </c>
      <c r="U61" s="39"/>
    </row>
    <row r="62" spans="1:21" x14ac:dyDescent="0.2">
      <c r="B62" s="35" t="s">
        <v>798</v>
      </c>
      <c r="C62" s="38" t="s">
        <v>28</v>
      </c>
      <c r="D62" s="39">
        <f t="shared" si="52"/>
        <v>-100</v>
      </c>
      <c r="E62" s="39" t="str">
        <f t="shared" si="52"/>
        <v>--</v>
      </c>
      <c r="F62" s="39" t="str">
        <f t="shared" si="53"/>
        <v>--</v>
      </c>
      <c r="G62" s="39" t="str">
        <f t="shared" si="54"/>
        <v>--</v>
      </c>
      <c r="H62" s="39" t="str">
        <f t="shared" si="55"/>
        <v>--</v>
      </c>
      <c r="I62" s="39" t="str">
        <f t="shared" si="56"/>
        <v>--</v>
      </c>
      <c r="J62" s="39" t="str">
        <f t="shared" si="57"/>
        <v>--</v>
      </c>
      <c r="K62" s="39" t="str">
        <f t="shared" si="58"/>
        <v>--</v>
      </c>
      <c r="L62" s="39" t="str">
        <f t="shared" si="59"/>
        <v>--</v>
      </c>
      <c r="M62" s="39" t="str">
        <f t="shared" si="60"/>
        <v>--</v>
      </c>
      <c r="N62" s="39" t="str">
        <f t="shared" si="61"/>
        <v>--</v>
      </c>
      <c r="O62" s="39" t="str">
        <f t="shared" si="62"/>
        <v>--</v>
      </c>
      <c r="P62" s="39" t="str">
        <f t="shared" si="63"/>
        <v>--</v>
      </c>
      <c r="Q62" s="39" t="str">
        <f t="shared" si="64"/>
        <v>--</v>
      </c>
      <c r="R62" s="39" t="str">
        <f t="shared" si="65"/>
        <v>--</v>
      </c>
      <c r="S62" s="39" t="str">
        <f t="shared" si="66"/>
        <v>--</v>
      </c>
      <c r="T62" s="39" t="str">
        <f t="shared" si="67"/>
        <v>--</v>
      </c>
      <c r="U62" s="39">
        <f>POWER(T22/C22,1/21)*100-100</f>
        <v>-100</v>
      </c>
    </row>
    <row r="63" spans="1:21" x14ac:dyDescent="0.2">
      <c r="B63" s="35" t="s">
        <v>799</v>
      </c>
      <c r="C63" s="38" t="s">
        <v>28</v>
      </c>
      <c r="D63" s="39">
        <f t="shared" si="52"/>
        <v>-100</v>
      </c>
      <c r="E63" s="39" t="str">
        <f t="shared" si="52"/>
        <v>--</v>
      </c>
      <c r="F63" s="39">
        <f t="shared" si="53"/>
        <v>-100</v>
      </c>
      <c r="G63" s="39" t="str">
        <f t="shared" si="54"/>
        <v>--</v>
      </c>
      <c r="H63" s="39" t="str">
        <f t="shared" si="55"/>
        <v>--</v>
      </c>
      <c r="I63" s="39" t="str">
        <f t="shared" si="56"/>
        <v>--</v>
      </c>
      <c r="J63" s="39" t="str">
        <f t="shared" si="57"/>
        <v>--</v>
      </c>
      <c r="K63" s="39">
        <f t="shared" si="58"/>
        <v>-100</v>
      </c>
      <c r="L63" s="39" t="str">
        <f t="shared" si="59"/>
        <v>--</v>
      </c>
      <c r="M63" s="39" t="str">
        <f t="shared" si="60"/>
        <v>--</v>
      </c>
      <c r="N63" s="39" t="str">
        <f t="shared" si="61"/>
        <v>--</v>
      </c>
      <c r="O63" s="39">
        <f t="shared" si="62"/>
        <v>-100</v>
      </c>
      <c r="P63" s="39">
        <f t="shared" si="63"/>
        <v>-100</v>
      </c>
      <c r="Q63" s="39" t="str">
        <f t="shared" si="64"/>
        <v>--</v>
      </c>
      <c r="R63" s="39" t="str">
        <f t="shared" si="65"/>
        <v>--</v>
      </c>
      <c r="S63" s="39" t="str">
        <f t="shared" si="66"/>
        <v>--</v>
      </c>
      <c r="T63" s="39">
        <f t="shared" si="67"/>
        <v>-100</v>
      </c>
      <c r="U63" s="39">
        <f>POWER(T23/C23,1/21)*100-100</f>
        <v>-100</v>
      </c>
    </row>
    <row r="64" spans="1:21" x14ac:dyDescent="0.2">
      <c r="B64" s="35" t="s">
        <v>79</v>
      </c>
      <c r="C64" s="38" t="s">
        <v>28</v>
      </c>
      <c r="D64" s="39">
        <f t="shared" ref="D64:E66" si="68">IF(C24=0,"--",(D24/C24)*100-100)</f>
        <v>-31.297168829160896</v>
      </c>
      <c r="E64" s="39">
        <f t="shared" si="68"/>
        <v>-5.535195152542542</v>
      </c>
      <c r="F64" s="39">
        <f t="shared" ref="F64:G66" si="69">IF(E24=0,"--",(F24/E24)*100-100)</f>
        <v>5.2062632585371631</v>
      </c>
      <c r="G64" s="39">
        <f t="shared" si="69"/>
        <v>24.467607919496118</v>
      </c>
      <c r="H64" s="39">
        <f t="shared" ref="H64:H66" si="70">IF(G24=0,"--",(H24/G24)*100-100)</f>
        <v>6.6620083592270163</v>
      </c>
      <c r="I64" s="39">
        <f t="shared" ref="I64:I66" si="71">IF(H24=0,"--",(I24/H24)*100-100)</f>
        <v>2.2556194516291157</v>
      </c>
      <c r="J64" s="39">
        <f t="shared" ref="J64:J66" si="72">IF(I24=0,"--",(J24/I24)*100-100)</f>
        <v>32.184621289341408</v>
      </c>
      <c r="K64" s="39">
        <f t="shared" ref="K64:L66" si="73">IF(J24=0,"--",(K24/J24)*100-100)</f>
        <v>28.313199225261002</v>
      </c>
      <c r="L64" s="39">
        <f t="shared" si="73"/>
        <v>62.893795773210684</v>
      </c>
      <c r="M64" s="39">
        <f t="shared" ref="M64:O66" si="74">IF(L24=0,"--",(M24/L24)*100-100)</f>
        <v>45.911542154475427</v>
      </c>
      <c r="N64" s="39">
        <f t="shared" si="74"/>
        <v>48.0358289977097</v>
      </c>
      <c r="O64" s="39">
        <f t="shared" si="74"/>
        <v>-12.88991604282694</v>
      </c>
      <c r="P64" s="39">
        <f t="shared" ref="P64:P66" si="75">IF(N24=0,"--",(P24/N24)*100-100)</f>
        <v>3.6103042208012823</v>
      </c>
      <c r="Q64" s="39">
        <f t="shared" ref="Q64:R66" si="76">IF(P24=0,"--",(Q24/P24)*100-100)</f>
        <v>1.352538401929209</v>
      </c>
      <c r="R64" s="39">
        <f t="shared" si="76"/>
        <v>1.9824703319505801</v>
      </c>
      <c r="S64" s="39">
        <f t="shared" ref="S64:T66" si="77">IF(R24=0,"--",(S24/R24)*100-100)</f>
        <v>-2.1900552958634734</v>
      </c>
      <c r="T64" s="39">
        <f t="shared" si="77"/>
        <v>-8.2903862000626987</v>
      </c>
      <c r="U64" s="39">
        <f>POWER(T24/C24,1/21)*100-100</f>
        <v>8.2788203079371243</v>
      </c>
    </row>
    <row r="65" spans="1:21" x14ac:dyDescent="0.2">
      <c r="B65" s="35" t="s">
        <v>80</v>
      </c>
      <c r="C65" s="38" t="s">
        <v>28</v>
      </c>
      <c r="D65" s="39">
        <f t="shared" si="68"/>
        <v>-16.431731326437131</v>
      </c>
      <c r="E65" s="39">
        <f t="shared" si="68"/>
        <v>-5.2534230277393164</v>
      </c>
      <c r="F65" s="39">
        <f t="shared" si="69"/>
        <v>10.723276575854328</v>
      </c>
      <c r="G65" s="39">
        <f t="shared" si="69"/>
        <v>37.135675763301379</v>
      </c>
      <c r="H65" s="39">
        <f t="shared" si="70"/>
        <v>-24.165073694175788</v>
      </c>
      <c r="I65" s="39">
        <f t="shared" si="71"/>
        <v>-15.940028927892655</v>
      </c>
      <c r="J65" s="39">
        <f t="shared" si="72"/>
        <v>5.292334537871028</v>
      </c>
      <c r="K65" s="39">
        <f t="shared" si="73"/>
        <v>8.2968746476415305</v>
      </c>
      <c r="L65" s="39">
        <f t="shared" si="73"/>
        <v>60.838504442935658</v>
      </c>
      <c r="M65" s="39">
        <f t="shared" si="74"/>
        <v>22.584215645309371</v>
      </c>
      <c r="N65" s="39">
        <f t="shared" si="74"/>
        <v>30.272258451969947</v>
      </c>
      <c r="O65" s="39">
        <f t="shared" si="74"/>
        <v>781.66095776546956</v>
      </c>
      <c r="P65" s="39">
        <f t="shared" si="75"/>
        <v>785.60757769056761</v>
      </c>
      <c r="Q65" s="39">
        <f t="shared" si="76"/>
        <v>-30.471595763787903</v>
      </c>
      <c r="R65" s="39">
        <f t="shared" si="76"/>
        <v>-56.466693154778909</v>
      </c>
      <c r="S65" s="39">
        <f t="shared" si="77"/>
        <v>-40.051536907855223</v>
      </c>
      <c r="T65" s="39">
        <f t="shared" si="77"/>
        <v>6.1303423655235036</v>
      </c>
      <c r="U65" s="39">
        <f>POWER(T25/C25,1/21)*100-100</f>
        <v>6.6009769435644046</v>
      </c>
    </row>
    <row r="66" spans="1:21" x14ac:dyDescent="0.2">
      <c r="B66" s="35" t="s">
        <v>81</v>
      </c>
      <c r="C66" s="38" t="s">
        <v>28</v>
      </c>
      <c r="D66" s="39">
        <f t="shared" si="68"/>
        <v>-30.178217997159379</v>
      </c>
      <c r="E66" s="39">
        <f t="shared" si="68"/>
        <v>-5.5098098811313037</v>
      </c>
      <c r="F66" s="39">
        <f t="shared" si="69"/>
        <v>5.7046478677468286</v>
      </c>
      <c r="G66" s="39">
        <f t="shared" si="69"/>
        <v>25.66632257732708</v>
      </c>
      <c r="H66" s="39">
        <f t="shared" si="70"/>
        <v>3.4787682501149533</v>
      </c>
      <c r="I66" s="39">
        <f t="shared" si="71"/>
        <v>0.87865561573036643</v>
      </c>
      <c r="J66" s="39">
        <f t="shared" si="72"/>
        <v>30.488828898118385</v>
      </c>
      <c r="K66" s="39">
        <f t="shared" si="73"/>
        <v>27.294718756314325</v>
      </c>
      <c r="L66" s="39">
        <f t="shared" si="73"/>
        <v>62.804825013662679</v>
      </c>
      <c r="M66" s="39">
        <f t="shared" si="74"/>
        <v>44.913930232879551</v>
      </c>
      <c r="N66" s="39">
        <f t="shared" si="74"/>
        <v>47.39321327860236</v>
      </c>
      <c r="O66" s="39">
        <f t="shared" si="74"/>
        <v>12.514969618306893</v>
      </c>
      <c r="P66" s="39">
        <f t="shared" si="75"/>
        <v>28.613802391531493</v>
      </c>
      <c r="Q66" s="39">
        <f t="shared" si="76"/>
        <v>-5.6540382503894477</v>
      </c>
      <c r="R66" s="39">
        <f t="shared" si="76"/>
        <v>-7.5009833366471099</v>
      </c>
      <c r="S66" s="39">
        <f t="shared" si="77"/>
        <v>-5.0812036270924352</v>
      </c>
      <c r="T66" s="39">
        <f t="shared" si="77"/>
        <v>-7.5949043474203535</v>
      </c>
      <c r="U66" s="39">
        <f>POWER(T26/C26,1/21)*100-100</f>
        <v>8.1691996653442658</v>
      </c>
    </row>
    <row r="67" spans="1:21" ht="13.5" thickBot="1" x14ac:dyDescent="0.25">
      <c r="A67" s="75"/>
      <c r="B67" s="75"/>
      <c r="C67" s="75"/>
      <c r="D67" s="75"/>
      <c r="E67" s="75"/>
      <c r="F67" s="75"/>
      <c r="G67" s="75"/>
      <c r="H67" s="75"/>
      <c r="I67" s="75"/>
      <c r="J67" s="75"/>
      <c r="K67" s="75"/>
      <c r="L67" s="75"/>
      <c r="M67" s="75"/>
      <c r="N67" s="75"/>
      <c r="O67" s="103"/>
      <c r="P67" s="107"/>
      <c r="Q67" s="107"/>
      <c r="R67" s="107"/>
      <c r="S67" s="107"/>
      <c r="T67" s="107"/>
      <c r="U67" s="75"/>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6">
    <mergeCell ref="C2:U2"/>
    <mergeCell ref="C7:U8"/>
    <mergeCell ref="C27:U28"/>
    <mergeCell ref="C47:U48"/>
    <mergeCell ref="C5:U5"/>
    <mergeCell ref="C4:U4"/>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4" zoomScale="55" zoomScaleNormal="55" workbookViewId="0">
      <selection activeCell="B53" sqref="B53:B63"/>
    </sheetView>
  </sheetViews>
  <sheetFormatPr baseColWidth="10" defaultColWidth="10.85546875" defaultRowHeight="12.75" x14ac:dyDescent="0.2"/>
  <cols>
    <col min="1" max="1" width="10.85546875" style="1"/>
    <col min="2" max="2" width="16.7109375" style="1" customWidth="1"/>
    <col min="3" max="16384" width="10.85546875" style="1"/>
  </cols>
  <sheetData>
    <row r="1" spans="1:21" x14ac:dyDescent="0.2">
      <c r="A1" s="5" t="s">
        <v>75</v>
      </c>
    </row>
    <row r="2" spans="1:21" x14ac:dyDescent="0.2">
      <c r="B2" s="110"/>
      <c r="C2" s="201" t="s">
        <v>69</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748</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146</v>
      </c>
      <c r="D5" s="209"/>
      <c r="E5" s="209"/>
      <c r="F5" s="209"/>
      <c r="G5" s="209"/>
      <c r="H5" s="209"/>
      <c r="I5" s="209"/>
      <c r="J5" s="209"/>
      <c r="K5" s="209"/>
      <c r="L5" s="209"/>
      <c r="M5" s="209"/>
      <c r="N5" s="209"/>
      <c r="O5" s="209"/>
      <c r="P5" s="209"/>
      <c r="Q5" s="209"/>
      <c r="R5" s="209"/>
      <c r="S5" s="209"/>
      <c r="T5" s="209"/>
      <c r="U5" s="209"/>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34</v>
      </c>
      <c r="C9" s="9">
        <v>7.3110675000000001</v>
      </c>
      <c r="D9" s="9">
        <v>10.081656000000001</v>
      </c>
      <c r="E9" s="9">
        <v>11.2481095</v>
      </c>
      <c r="F9" s="9">
        <v>14.288883</v>
      </c>
      <c r="G9" s="9">
        <v>23.981988999999999</v>
      </c>
      <c r="H9" s="9">
        <v>30.744866500000001</v>
      </c>
      <c r="I9" s="9">
        <v>32.024652000000003</v>
      </c>
      <c r="J9" s="9">
        <v>33.274411499999999</v>
      </c>
      <c r="K9" s="9">
        <v>37.502728500000003</v>
      </c>
      <c r="L9" s="14">
        <v>58.518256999999998</v>
      </c>
      <c r="M9" s="14">
        <v>79.471472000000006</v>
      </c>
      <c r="N9" s="14">
        <v>89.477036999999996</v>
      </c>
      <c r="O9" s="14">
        <v>103.737312</v>
      </c>
      <c r="P9" s="14">
        <v>103.667259</v>
      </c>
      <c r="Q9" s="14">
        <v>107.640474</v>
      </c>
      <c r="R9" s="9">
        <v>122.952071</v>
      </c>
      <c r="S9" s="9">
        <v>122.705496</v>
      </c>
      <c r="T9" s="9">
        <v>125.44245100000001</v>
      </c>
      <c r="U9" s="9">
        <f>(SUM(C9:N9)+P9+Q9)+R9+S9+T9</f>
        <v>1010.3328805000001</v>
      </c>
    </row>
    <row r="10" spans="1:21" x14ac:dyDescent="0.2">
      <c r="B10" s="1" t="s">
        <v>36</v>
      </c>
      <c r="C10" s="9">
        <v>2.8986109999999998</v>
      </c>
      <c r="D10" s="9">
        <v>7.0946009999999999</v>
      </c>
      <c r="E10" s="9">
        <v>7.1370959999999997</v>
      </c>
      <c r="F10" s="9">
        <v>6.1602209999999999</v>
      </c>
      <c r="G10" s="9">
        <v>9.3444404999999993</v>
      </c>
      <c r="H10" s="9">
        <v>12.534712499999999</v>
      </c>
      <c r="I10" s="9">
        <v>14.887616</v>
      </c>
      <c r="J10" s="9">
        <v>17.238411500000002</v>
      </c>
      <c r="K10" s="9">
        <v>21.1570915</v>
      </c>
      <c r="L10" s="14">
        <v>24.690307000000001</v>
      </c>
      <c r="M10" s="14">
        <v>35.845058000000002</v>
      </c>
      <c r="N10" s="14">
        <v>48.729129999999998</v>
      </c>
      <c r="O10" s="14">
        <v>48.852287000000004</v>
      </c>
      <c r="P10" s="14">
        <v>48.854855999999998</v>
      </c>
      <c r="Q10" s="14">
        <v>44.143842999999997</v>
      </c>
      <c r="R10" s="9">
        <v>43.848739000000002</v>
      </c>
      <c r="S10" s="9">
        <v>44.390286000000003</v>
      </c>
      <c r="T10" s="9">
        <v>46.033225999999999</v>
      </c>
      <c r="U10" s="9">
        <f t="shared" ref="U10:U25" si="0">(SUM(C10:N10)+P10+Q10)+R10+S10+T10</f>
        <v>434.98824600000006</v>
      </c>
    </row>
    <row r="11" spans="1:21" x14ac:dyDescent="0.2">
      <c r="B11" s="1" t="s">
        <v>29</v>
      </c>
      <c r="C11" s="9">
        <v>2.4233259999999999</v>
      </c>
      <c r="D11" s="9">
        <v>5.7920445000000003</v>
      </c>
      <c r="E11" s="9">
        <v>6.4164099999999999</v>
      </c>
      <c r="F11" s="9">
        <v>7.5841159999999999</v>
      </c>
      <c r="G11" s="9">
        <v>11.239943</v>
      </c>
      <c r="H11" s="9">
        <v>13.63513</v>
      </c>
      <c r="I11" s="9">
        <v>13.759706</v>
      </c>
      <c r="J11" s="9">
        <v>14.797121499999999</v>
      </c>
      <c r="K11" s="9">
        <v>16.598075999999999</v>
      </c>
      <c r="L11" s="14">
        <v>27.957232999999999</v>
      </c>
      <c r="M11" s="14">
        <v>33.795251</v>
      </c>
      <c r="N11" s="14">
        <v>44.334187</v>
      </c>
      <c r="O11" s="14">
        <v>48.907992999999998</v>
      </c>
      <c r="P11" s="14">
        <v>48.932606</v>
      </c>
      <c r="Q11" s="14">
        <v>48.156041000000002</v>
      </c>
      <c r="R11" s="9">
        <v>49.543247000000001</v>
      </c>
      <c r="S11" s="9">
        <v>48.401687000000003</v>
      </c>
      <c r="T11" s="9">
        <v>48.573608</v>
      </c>
      <c r="U11" s="9">
        <f t="shared" si="0"/>
        <v>441.93973299999993</v>
      </c>
    </row>
    <row r="12" spans="1:21" x14ac:dyDescent="0.2">
      <c r="B12" s="1" t="s">
        <v>26</v>
      </c>
      <c r="C12" s="9">
        <v>3.4650370000000001</v>
      </c>
      <c r="D12" s="9">
        <v>3.6036229999999998</v>
      </c>
      <c r="E12" s="9">
        <v>2.8899824999999999</v>
      </c>
      <c r="F12" s="9">
        <v>3.2049745000000001</v>
      </c>
      <c r="G12" s="9">
        <v>4.5267530000000002</v>
      </c>
      <c r="H12" s="9">
        <v>6.5996354999999998</v>
      </c>
      <c r="I12" s="9">
        <v>6.3487055000000003</v>
      </c>
      <c r="J12" s="9">
        <v>7.538926</v>
      </c>
      <c r="K12" s="9">
        <v>7.9326319999999999</v>
      </c>
      <c r="L12" s="14">
        <v>9.012499</v>
      </c>
      <c r="M12" s="14">
        <v>10.471227000000001</v>
      </c>
      <c r="N12" s="14">
        <v>13.722910000000001</v>
      </c>
      <c r="O12" s="14">
        <v>12.838051000000002</v>
      </c>
      <c r="P12" s="14">
        <v>12.848219</v>
      </c>
      <c r="Q12" s="14">
        <v>12.548161</v>
      </c>
      <c r="R12" s="9">
        <v>14.031321</v>
      </c>
      <c r="S12" s="9">
        <v>14.522648</v>
      </c>
      <c r="T12" s="9">
        <v>12.780970999999999</v>
      </c>
      <c r="U12" s="9">
        <f t="shared" si="0"/>
        <v>146.048225</v>
      </c>
    </row>
    <row r="13" spans="1:21" x14ac:dyDescent="0.2">
      <c r="B13" s="1" t="s">
        <v>35</v>
      </c>
      <c r="C13" s="9">
        <v>0.96687299999999998</v>
      </c>
      <c r="D13" s="9">
        <v>2.7413655000000001</v>
      </c>
      <c r="E13" s="9">
        <v>2.7363255</v>
      </c>
      <c r="F13" s="9">
        <v>3.4713604999999998</v>
      </c>
      <c r="G13" s="9">
        <v>4.9929835000000002</v>
      </c>
      <c r="H13" s="9">
        <v>5.6530804999999997</v>
      </c>
      <c r="I13" s="9">
        <v>5.8200054999999997</v>
      </c>
      <c r="J13" s="9">
        <v>6.9025464999999997</v>
      </c>
      <c r="K13" s="9">
        <v>7.7426430000000002</v>
      </c>
      <c r="L13" s="14">
        <v>12.671678</v>
      </c>
      <c r="M13" s="14">
        <v>14.600172000000001</v>
      </c>
      <c r="N13" s="14">
        <v>18.028247</v>
      </c>
      <c r="O13" s="14">
        <v>17.847574999999999</v>
      </c>
      <c r="P13" s="14">
        <v>17.847462</v>
      </c>
      <c r="Q13" s="14">
        <v>16.551770000000001</v>
      </c>
      <c r="R13" s="9">
        <v>20.759191999999999</v>
      </c>
      <c r="S13" s="9">
        <v>19.507276000000001</v>
      </c>
      <c r="T13" s="9">
        <v>21.042541</v>
      </c>
      <c r="U13" s="9">
        <f t="shared" si="0"/>
        <v>182.03552149999999</v>
      </c>
    </row>
    <row r="14" spans="1:21" x14ac:dyDescent="0.2">
      <c r="B14" s="1" t="s">
        <v>44</v>
      </c>
      <c r="C14" s="9">
        <v>7.986E-3</v>
      </c>
      <c r="D14" s="9">
        <v>0.26568199999999997</v>
      </c>
      <c r="E14" s="9">
        <v>0.46690399999999999</v>
      </c>
      <c r="F14" s="9">
        <v>0.6401095</v>
      </c>
      <c r="G14" s="9">
        <v>1.5659354999999999</v>
      </c>
      <c r="H14" s="9">
        <v>1.8771344999999999</v>
      </c>
      <c r="I14" s="9">
        <v>2.7262335000000002</v>
      </c>
      <c r="J14" s="9">
        <v>3.5759699999999999</v>
      </c>
      <c r="K14" s="9">
        <v>5.3499485</v>
      </c>
      <c r="L14" s="14">
        <v>9.6668190000000003</v>
      </c>
      <c r="M14" s="14">
        <v>11.492964000000001</v>
      </c>
      <c r="N14" s="14">
        <v>15.151789000000001</v>
      </c>
      <c r="O14" s="14">
        <v>16.912320000000001</v>
      </c>
      <c r="P14" s="14">
        <v>16.913209999999999</v>
      </c>
      <c r="Q14" s="14">
        <v>16.256171999999999</v>
      </c>
      <c r="R14" s="9">
        <v>20.017382000000001</v>
      </c>
      <c r="S14" s="9">
        <v>25.874265999999999</v>
      </c>
      <c r="T14" s="9">
        <v>21.296354999999998</v>
      </c>
      <c r="U14" s="9">
        <f t="shared" si="0"/>
        <v>153.14486050000002</v>
      </c>
    </row>
    <row r="15" spans="1:21" x14ac:dyDescent="0.2">
      <c r="A15" s="1" t="s">
        <v>145</v>
      </c>
      <c r="B15" s="1" t="s">
        <v>792</v>
      </c>
      <c r="C15" s="9">
        <v>5.3788419999999997</v>
      </c>
      <c r="D15" s="9">
        <v>13.633226000000001</v>
      </c>
      <c r="E15" s="9">
        <v>13.185282000000001</v>
      </c>
      <c r="F15" s="9">
        <v>13.733412</v>
      </c>
      <c r="G15" s="9">
        <v>19.69285</v>
      </c>
      <c r="H15" s="9">
        <v>23.996974000000002</v>
      </c>
      <c r="I15" s="9">
        <v>28.134710999999999</v>
      </c>
      <c r="J15" s="9">
        <v>38.873351</v>
      </c>
      <c r="K15" s="9">
        <v>46.936672000000002</v>
      </c>
      <c r="L15" s="14">
        <v>41.875858999999998</v>
      </c>
      <c r="M15" s="14">
        <v>61.617128999999998</v>
      </c>
      <c r="N15" s="14">
        <v>77.946831000000003</v>
      </c>
      <c r="O15" s="14">
        <v>0</v>
      </c>
      <c r="P15" s="14">
        <v>83.258217000000002</v>
      </c>
      <c r="Q15" s="14">
        <v>77.786863999999994</v>
      </c>
      <c r="R15" s="9">
        <v>82.339146</v>
      </c>
      <c r="S15" s="9">
        <v>86.197970999999995</v>
      </c>
      <c r="T15" s="9">
        <v>73.994497999999993</v>
      </c>
      <c r="U15" s="9">
        <f t="shared" si="0"/>
        <v>788.58183499999996</v>
      </c>
    </row>
    <row r="16" spans="1:21" x14ac:dyDescent="0.2">
      <c r="B16" s="1" t="s">
        <v>793</v>
      </c>
      <c r="C16" s="9">
        <v>7.9690000000000004E-3</v>
      </c>
      <c r="D16" s="9">
        <v>2.5255E-2</v>
      </c>
      <c r="E16" s="9">
        <v>0.11643299999999999</v>
      </c>
      <c r="F16" s="9">
        <v>0.22509899999999999</v>
      </c>
      <c r="G16" s="9">
        <v>0.13300000000000001</v>
      </c>
      <c r="H16" s="9">
        <v>0.14186399999999999</v>
      </c>
      <c r="I16" s="9">
        <v>0.280499</v>
      </c>
      <c r="J16" s="9">
        <v>0.23711699999999999</v>
      </c>
      <c r="K16" s="9">
        <v>0.37130099999999999</v>
      </c>
      <c r="L16" s="14">
        <v>0.169742</v>
      </c>
      <c r="M16" s="14">
        <v>0.30499300000000001</v>
      </c>
      <c r="N16" s="14">
        <v>0.36717699999999998</v>
      </c>
      <c r="O16" s="14">
        <v>0</v>
      </c>
      <c r="P16" s="14">
        <v>0.40048</v>
      </c>
      <c r="Q16" s="14">
        <v>0.341391</v>
      </c>
      <c r="R16" s="9">
        <v>0.50415399999999999</v>
      </c>
      <c r="S16" s="9">
        <v>0.44062699999999999</v>
      </c>
      <c r="T16" s="9">
        <v>0.44680900000000001</v>
      </c>
      <c r="U16" s="9">
        <f t="shared" si="0"/>
        <v>4.5139099999999992</v>
      </c>
    </row>
    <row r="17" spans="1:21" x14ac:dyDescent="0.2">
      <c r="B17" s="1" t="s">
        <v>794</v>
      </c>
      <c r="C17" s="9">
        <v>2.8403000000000001E-2</v>
      </c>
      <c r="D17" s="9">
        <v>3.8700999999999999E-2</v>
      </c>
      <c r="E17" s="9">
        <v>0.10779</v>
      </c>
      <c r="F17" s="9">
        <v>0.17524000000000001</v>
      </c>
      <c r="G17" s="9">
        <v>0.16358200000000001</v>
      </c>
      <c r="H17" s="9">
        <v>6.9690000000000002E-2</v>
      </c>
      <c r="I17" s="9">
        <v>0.16451499999999999</v>
      </c>
      <c r="J17" s="9">
        <v>0.22904099999999999</v>
      </c>
      <c r="K17" s="9">
        <v>0.50538700000000003</v>
      </c>
      <c r="L17" s="14">
        <v>0.37512800000000002</v>
      </c>
      <c r="M17" s="14">
        <v>0.51410299999999998</v>
      </c>
      <c r="N17" s="14">
        <v>0.40232000000000001</v>
      </c>
      <c r="O17" s="14">
        <v>0</v>
      </c>
      <c r="P17" s="14">
        <v>0.70478200000000002</v>
      </c>
      <c r="Q17" s="14">
        <v>0.74165700000000001</v>
      </c>
      <c r="R17" s="9">
        <v>0.79139400000000004</v>
      </c>
      <c r="S17" s="9">
        <v>0.58262499999999995</v>
      </c>
      <c r="T17" s="9">
        <v>0.58735000000000004</v>
      </c>
      <c r="U17" s="9">
        <f t="shared" si="0"/>
        <v>6.1817080000000004</v>
      </c>
    </row>
    <row r="18" spans="1:21" x14ac:dyDescent="0.2">
      <c r="B18" s="1" t="s">
        <v>795</v>
      </c>
      <c r="C18" s="9">
        <v>8.4642999999999996E-2</v>
      </c>
      <c r="D18" s="9">
        <v>0.17991799999999999</v>
      </c>
      <c r="E18" s="9">
        <v>0.19713700000000001</v>
      </c>
      <c r="F18" s="9">
        <v>0.40976899999999999</v>
      </c>
      <c r="G18" s="9">
        <v>0.57913199999999998</v>
      </c>
      <c r="H18" s="9">
        <v>0.47994500000000001</v>
      </c>
      <c r="I18" s="9">
        <v>0.66353899999999999</v>
      </c>
      <c r="J18" s="9">
        <v>1.145192</v>
      </c>
      <c r="K18" s="9">
        <v>0.90405100000000005</v>
      </c>
      <c r="L18" s="14">
        <v>0.63839100000000004</v>
      </c>
      <c r="M18" s="14">
        <v>0.93134600000000001</v>
      </c>
      <c r="N18" s="14">
        <v>1.1989479999999999</v>
      </c>
      <c r="O18" s="14">
        <v>0</v>
      </c>
      <c r="P18" s="14">
        <v>1.259563</v>
      </c>
      <c r="Q18" s="14">
        <v>1.2950090000000001</v>
      </c>
      <c r="R18" s="9">
        <v>1.196016</v>
      </c>
      <c r="S18" s="9">
        <v>1.5027079999999999</v>
      </c>
      <c r="T18" s="9">
        <v>1.6681269999999999</v>
      </c>
      <c r="U18" s="9">
        <f t="shared" si="0"/>
        <v>14.333434</v>
      </c>
    </row>
    <row r="19" spans="1:21" x14ac:dyDescent="0.2">
      <c r="B19" s="1" t="s">
        <v>796</v>
      </c>
      <c r="C19" s="9">
        <v>8.8069999999999996E-2</v>
      </c>
      <c r="D19" s="9">
        <v>4.0173E-2</v>
      </c>
      <c r="E19" s="9">
        <v>7.2019E-2</v>
      </c>
      <c r="F19" s="9">
        <v>0.14676500000000001</v>
      </c>
      <c r="G19" s="9">
        <v>0.27068399999999998</v>
      </c>
      <c r="H19" s="9">
        <v>0.34435300000000002</v>
      </c>
      <c r="I19" s="9">
        <v>0.28251799999999999</v>
      </c>
      <c r="J19" s="9">
        <v>0.39887699999999998</v>
      </c>
      <c r="K19" s="9">
        <v>0.443604</v>
      </c>
      <c r="L19" s="14">
        <v>0.25392599999999999</v>
      </c>
      <c r="M19" s="14">
        <v>0.39259300000000003</v>
      </c>
      <c r="N19" s="14">
        <v>0.61492000000000002</v>
      </c>
      <c r="O19" s="14">
        <v>0</v>
      </c>
      <c r="P19" s="14">
        <v>0.57486700000000002</v>
      </c>
      <c r="Q19" s="14">
        <v>0.35907</v>
      </c>
      <c r="R19" s="9">
        <v>0.62247699999999995</v>
      </c>
      <c r="S19" s="9">
        <v>0.59705900000000001</v>
      </c>
      <c r="T19" s="9">
        <v>0.72584899999999997</v>
      </c>
      <c r="U19" s="9">
        <f t="shared" si="0"/>
        <v>6.227824</v>
      </c>
    </row>
    <row r="20" spans="1:21" x14ac:dyDescent="0.2">
      <c r="B20" s="1" t="s">
        <v>797</v>
      </c>
      <c r="C20" s="9">
        <v>2.1670000000000001E-3</v>
      </c>
      <c r="D20" s="9">
        <v>6.2760000000000003E-3</v>
      </c>
      <c r="E20" s="9">
        <v>5.5690000000000002E-3</v>
      </c>
      <c r="F20" s="9">
        <v>2.4457E-2</v>
      </c>
      <c r="G20" s="9">
        <v>6.3446000000000002E-2</v>
      </c>
      <c r="H20" s="9">
        <v>5.1851000000000001E-2</v>
      </c>
      <c r="I20" s="9">
        <v>9.0606000000000006E-2</v>
      </c>
      <c r="J20" s="9">
        <v>8.1284999999999996E-2</v>
      </c>
      <c r="K20" s="9">
        <v>0.109892</v>
      </c>
      <c r="L20" s="14">
        <v>4.1513000000000001E-2</v>
      </c>
      <c r="M20" s="14">
        <v>7.5748999999999997E-2</v>
      </c>
      <c r="N20" s="14">
        <v>0.20083699999999999</v>
      </c>
      <c r="O20" s="14">
        <v>0</v>
      </c>
      <c r="P20" s="14">
        <v>0.14462700000000001</v>
      </c>
      <c r="Q20" s="14">
        <v>0.12501599999999999</v>
      </c>
      <c r="R20" s="9">
        <v>0.13700999999999999</v>
      </c>
      <c r="S20" s="9">
        <v>0.27362999999999998</v>
      </c>
      <c r="T20" s="9">
        <v>0.19048699999999999</v>
      </c>
      <c r="U20" s="9">
        <f t="shared" si="0"/>
        <v>1.6244180000000004</v>
      </c>
    </row>
    <row r="21" spans="1:21" x14ac:dyDescent="0.2">
      <c r="B21" s="1" t="s">
        <v>798</v>
      </c>
      <c r="C21" s="9">
        <v>0.41672500000000001</v>
      </c>
      <c r="D21" s="9">
        <v>1.981803</v>
      </c>
      <c r="E21" s="9">
        <v>2.2593640000000001</v>
      </c>
      <c r="F21" s="9">
        <v>2.272986</v>
      </c>
      <c r="G21" s="9">
        <v>2.6333839999999999</v>
      </c>
      <c r="H21" s="9">
        <v>3.2171720000000001</v>
      </c>
      <c r="I21" s="9">
        <v>3.2495479999999999</v>
      </c>
      <c r="J21" s="9">
        <v>3.5351029999999999</v>
      </c>
      <c r="K21" s="9">
        <v>3.6709100000000001</v>
      </c>
      <c r="L21" s="14">
        <v>2.7916409999999998</v>
      </c>
      <c r="M21" s="14">
        <v>4.11958</v>
      </c>
      <c r="N21" s="14">
        <v>5.3616659999999996</v>
      </c>
      <c r="O21" s="14">
        <v>0</v>
      </c>
      <c r="P21" s="14">
        <v>5.3184899999999997</v>
      </c>
      <c r="Q21" s="14">
        <v>3.8588499999999999</v>
      </c>
      <c r="R21" s="9">
        <v>4.406479</v>
      </c>
      <c r="S21" s="9">
        <v>3.9015070000000001</v>
      </c>
      <c r="T21" s="9">
        <v>3.0872310000000001</v>
      </c>
      <c r="U21" s="9">
        <f t="shared" si="0"/>
        <v>56.082438999999987</v>
      </c>
    </row>
    <row r="22" spans="1:21" x14ac:dyDescent="0.2">
      <c r="B22" s="1" t="s">
        <v>799</v>
      </c>
      <c r="C22" s="9">
        <v>0.62797700000000001</v>
      </c>
      <c r="D22" s="9">
        <v>2.2721260000000001</v>
      </c>
      <c r="E22" s="9">
        <v>2.7583120000000001</v>
      </c>
      <c r="F22" s="9">
        <v>3.2543160000000002</v>
      </c>
      <c r="G22" s="9">
        <v>3.8432279999999999</v>
      </c>
      <c r="H22" s="9">
        <v>4.304875</v>
      </c>
      <c r="I22" s="9">
        <v>4.7312250000000002</v>
      </c>
      <c r="J22" s="9">
        <v>5.6266149999999993</v>
      </c>
      <c r="K22" s="9">
        <v>6.0051450000000006</v>
      </c>
      <c r="L22" s="14">
        <v>4.2703409999999993</v>
      </c>
      <c r="M22" s="14">
        <v>6.3383640000000003</v>
      </c>
      <c r="N22" s="14">
        <v>8.1458680000000001</v>
      </c>
      <c r="O22" s="14">
        <v>0</v>
      </c>
      <c r="P22" s="14">
        <v>8.4028089999999995</v>
      </c>
      <c r="Q22" s="14">
        <v>6.720993</v>
      </c>
      <c r="R22" s="9">
        <v>7.6575300000000004</v>
      </c>
      <c r="S22" s="9">
        <v>7.2981559999999988</v>
      </c>
      <c r="T22" s="9">
        <v>6.7058530000000003</v>
      </c>
      <c r="U22" s="9">
        <f t="shared" si="0"/>
        <v>88.963733000000005</v>
      </c>
    </row>
    <row r="23" spans="1:21" x14ac:dyDescent="0.2">
      <c r="B23" s="35" t="s">
        <v>79</v>
      </c>
      <c r="C23" s="9">
        <f t="shared" ref="C23:K23" si="1">SUM(C9:C14)</f>
        <v>17.072900499999996</v>
      </c>
      <c r="D23" s="9">
        <f t="shared" si="1"/>
        <v>29.578972</v>
      </c>
      <c r="E23" s="9">
        <f t="shared" si="1"/>
        <v>30.894827499999995</v>
      </c>
      <c r="F23" s="9">
        <f t="shared" si="1"/>
        <v>35.349664500000003</v>
      </c>
      <c r="G23" s="9">
        <f t="shared" si="1"/>
        <v>55.652044500000002</v>
      </c>
      <c r="H23" s="9">
        <f t="shared" si="1"/>
        <v>71.044559499999991</v>
      </c>
      <c r="I23" s="9">
        <f t="shared" si="1"/>
        <v>75.5669185</v>
      </c>
      <c r="J23" s="9">
        <f t="shared" si="1"/>
        <v>83.327387000000002</v>
      </c>
      <c r="K23" s="9">
        <f t="shared" si="1"/>
        <v>96.283119499999998</v>
      </c>
      <c r="L23" s="9">
        <f t="shared" ref="L23:Q23" si="2">SUM(L9:L14)</f>
        <v>142.51679300000001</v>
      </c>
      <c r="M23" s="9">
        <f t="shared" si="2"/>
        <v>185.67614399999999</v>
      </c>
      <c r="N23" s="9">
        <f t="shared" si="2"/>
        <v>229.44329999999999</v>
      </c>
      <c r="O23" s="9">
        <f t="shared" si="2"/>
        <v>249.09553800000003</v>
      </c>
      <c r="P23" s="9">
        <f t="shared" si="2"/>
        <v>249.06361199999998</v>
      </c>
      <c r="Q23" s="9">
        <f t="shared" si="2"/>
        <v>245.29646099999999</v>
      </c>
      <c r="R23" s="9">
        <f t="shared" ref="R23:T23" si="3">SUM(R9:R14)</f>
        <v>271.15195199999999</v>
      </c>
      <c r="S23" s="9">
        <f t="shared" si="3"/>
        <v>275.401659</v>
      </c>
      <c r="T23" s="9">
        <f t="shared" si="3"/>
        <v>275.169152</v>
      </c>
      <c r="U23" s="9">
        <f t="shared" si="0"/>
        <v>2368.4894664999997</v>
      </c>
    </row>
    <row r="24" spans="1:21" x14ac:dyDescent="0.2">
      <c r="B24" s="35" t="s">
        <v>80</v>
      </c>
      <c r="C24" s="9">
        <f>C25-C23</f>
        <v>27.173925500000003</v>
      </c>
      <c r="D24" s="9">
        <f t="shared" ref="D24:K24" si="4">D25-D23</f>
        <v>44.3263435</v>
      </c>
      <c r="E24" s="9">
        <f t="shared" si="4"/>
        <v>45.201893000000013</v>
      </c>
      <c r="F24" s="9">
        <f t="shared" si="4"/>
        <v>53.309529999999995</v>
      </c>
      <c r="G24" s="9">
        <f t="shared" si="4"/>
        <v>72.468215000000001</v>
      </c>
      <c r="H24" s="9">
        <f t="shared" si="4"/>
        <v>84.058535000000006</v>
      </c>
      <c r="I24" s="9">
        <f t="shared" si="4"/>
        <v>95.166164499999994</v>
      </c>
      <c r="J24" s="9">
        <f t="shared" si="4"/>
        <v>120.89788649999998</v>
      </c>
      <c r="K24" s="9">
        <f t="shared" si="4"/>
        <v>141.35971099999995</v>
      </c>
      <c r="L24" s="9">
        <f t="shared" ref="L24:Q24" si="5">L25-L23</f>
        <v>241.05404699999974</v>
      </c>
      <c r="M24" s="9">
        <f t="shared" si="5"/>
        <v>361.12939399999993</v>
      </c>
      <c r="N24" s="9">
        <f t="shared" si="5"/>
        <v>440.38137699999993</v>
      </c>
      <c r="O24" s="9">
        <f t="shared" si="5"/>
        <v>462.08389899999986</v>
      </c>
      <c r="P24" s="9">
        <f t="shared" si="5"/>
        <v>462.42004799999967</v>
      </c>
      <c r="Q24" s="9">
        <f t="shared" si="5"/>
        <v>475.94624699999997</v>
      </c>
      <c r="R24" s="9">
        <f t="shared" ref="R24:T24" si="6">R25-R23</f>
        <v>524.90164500000037</v>
      </c>
      <c r="S24" s="9">
        <f t="shared" si="6"/>
        <v>539.99772299999995</v>
      </c>
      <c r="T24" s="9">
        <f t="shared" si="6"/>
        <v>542.806648</v>
      </c>
      <c r="U24" s="9">
        <f t="shared" si="0"/>
        <v>4272.5993329999992</v>
      </c>
    </row>
    <row r="25" spans="1:21" x14ac:dyDescent="0.2">
      <c r="B25" s="35" t="s">
        <v>81</v>
      </c>
      <c r="C25" s="9">
        <v>44.246825999999999</v>
      </c>
      <c r="D25" s="9">
        <v>73.9053155</v>
      </c>
      <c r="E25" s="9">
        <v>76.096720500000004</v>
      </c>
      <c r="F25" s="9">
        <v>88.659194499999998</v>
      </c>
      <c r="G25" s="9">
        <v>128.1202595</v>
      </c>
      <c r="H25" s="9">
        <v>155.1030945</v>
      </c>
      <c r="I25" s="9">
        <v>170.73308299999999</v>
      </c>
      <c r="J25" s="9">
        <v>204.22527349999999</v>
      </c>
      <c r="K25" s="9">
        <v>237.64283049999995</v>
      </c>
      <c r="L25" s="14">
        <v>383.57083999999975</v>
      </c>
      <c r="M25" s="9">
        <v>546.80553799999996</v>
      </c>
      <c r="N25" s="9">
        <v>669.82467699999995</v>
      </c>
      <c r="O25" s="9">
        <v>711.17943699999989</v>
      </c>
      <c r="P25" s="9">
        <v>711.48365999999965</v>
      </c>
      <c r="Q25" s="9">
        <v>721.24270799999999</v>
      </c>
      <c r="R25" s="9">
        <v>796.05359700000042</v>
      </c>
      <c r="S25" s="9">
        <v>815.39938199999995</v>
      </c>
      <c r="T25" s="9">
        <v>817.97580000000005</v>
      </c>
      <c r="U25" s="9">
        <f t="shared" si="0"/>
        <v>6641.0887994999994</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34</v>
      </c>
      <c r="C28" s="37">
        <f>C9/C$25*100</f>
        <v>16.523371642521884</v>
      </c>
      <c r="D28" s="37">
        <f t="shared" ref="D28:K28" si="7">D9/D$25*100</f>
        <v>13.641313796975806</v>
      </c>
      <c r="E28" s="37">
        <f t="shared" si="7"/>
        <v>14.781332790813236</v>
      </c>
      <c r="F28" s="37">
        <f t="shared" si="7"/>
        <v>16.116639769381166</v>
      </c>
      <c r="G28" s="37">
        <f t="shared" si="7"/>
        <v>18.718342511630642</v>
      </c>
      <c r="H28" s="37">
        <f t="shared" si="7"/>
        <v>19.822213476211463</v>
      </c>
      <c r="I28" s="37">
        <f t="shared" si="7"/>
        <v>18.757145034392664</v>
      </c>
      <c r="J28" s="37">
        <f t="shared" si="7"/>
        <v>16.292993971679024</v>
      </c>
      <c r="K28" s="37">
        <f t="shared" si="7"/>
        <v>15.781131886493</v>
      </c>
      <c r="L28" s="37">
        <f t="shared" ref="L28:Q32" si="8">L9/L$25*100</f>
        <v>15.256179797192102</v>
      </c>
      <c r="M28" s="37">
        <f t="shared" si="8"/>
        <v>14.533772333520151</v>
      </c>
      <c r="N28" s="37">
        <f t="shared" si="8"/>
        <v>13.358277183926445</v>
      </c>
      <c r="O28" s="37">
        <f t="shared" si="8"/>
        <v>14.586657966040153</v>
      </c>
      <c r="P28" s="37">
        <f t="shared" si="8"/>
        <v>14.570574818260768</v>
      </c>
      <c r="Q28" s="37">
        <f t="shared" si="8"/>
        <v>14.924306728658115</v>
      </c>
      <c r="R28" s="37">
        <f t="shared" ref="R28:T28" si="9">R9/R$25*100</f>
        <v>15.445200105037642</v>
      </c>
      <c r="S28" s="37">
        <f t="shared" si="9"/>
        <v>15.048514716681499</v>
      </c>
      <c r="T28" s="37">
        <f t="shared" si="9"/>
        <v>15.335716655676121</v>
      </c>
      <c r="U28" s="37">
        <f>U9/U$25*100</f>
        <v>15.213362010399061</v>
      </c>
    </row>
    <row r="29" spans="1:21" x14ac:dyDescent="0.2">
      <c r="B29" s="1" t="s">
        <v>36</v>
      </c>
      <c r="C29" s="37">
        <f>C10/C$25*100</f>
        <v>6.5510032290225739</v>
      </c>
      <c r="D29" s="37">
        <f t="shared" ref="D29:K32" si="10">D10/D$25*100</f>
        <v>9.5995815077739568</v>
      </c>
      <c r="E29" s="37">
        <f t="shared" si="10"/>
        <v>9.3789797419719285</v>
      </c>
      <c r="F29" s="37">
        <f t="shared" si="10"/>
        <v>6.9482032120199335</v>
      </c>
      <c r="G29" s="37">
        <f t="shared" si="10"/>
        <v>7.2934917057360469</v>
      </c>
      <c r="H29" s="37">
        <f t="shared" si="10"/>
        <v>8.0815360521385333</v>
      </c>
      <c r="I29" s="37">
        <f t="shared" si="10"/>
        <v>8.7198191108632415</v>
      </c>
      <c r="J29" s="37">
        <f t="shared" si="10"/>
        <v>8.4408806043293172</v>
      </c>
      <c r="K29" s="37">
        <f t="shared" si="10"/>
        <v>8.9028949265944739</v>
      </c>
      <c r="L29" s="37">
        <f t="shared" si="8"/>
        <v>6.436961422823491</v>
      </c>
      <c r="M29" s="37">
        <f t="shared" si="8"/>
        <v>6.5553575282187442</v>
      </c>
      <c r="N29" s="37">
        <f t="shared" si="8"/>
        <v>7.2749081473449513</v>
      </c>
      <c r="O29" s="37">
        <f t="shared" si="8"/>
        <v>6.8691928447869355</v>
      </c>
      <c r="P29" s="37">
        <f t="shared" si="8"/>
        <v>6.8666167259554518</v>
      </c>
      <c r="Q29" s="37">
        <f t="shared" si="8"/>
        <v>6.1205253807571243</v>
      </c>
      <c r="R29" s="37">
        <f t="shared" ref="R29:T29" si="11">R10/R$25*100</f>
        <v>5.5082646652496665</v>
      </c>
      <c r="S29" s="37">
        <f t="shared" si="11"/>
        <v>5.4439930885304504</v>
      </c>
      <c r="T29" s="37">
        <f t="shared" si="11"/>
        <v>5.6277002326963705</v>
      </c>
      <c r="U29" s="37">
        <f>U10/U$25*100</f>
        <v>6.5499537671104457</v>
      </c>
    </row>
    <row r="30" spans="1:21" x14ac:dyDescent="0.2">
      <c r="B30" s="1" t="s">
        <v>29</v>
      </c>
      <c r="C30" s="37">
        <f>C11/C$25*100</f>
        <v>5.476835784786009</v>
      </c>
      <c r="D30" s="37">
        <f t="shared" si="10"/>
        <v>7.837114909549368</v>
      </c>
      <c r="E30" s="37">
        <f t="shared" si="10"/>
        <v>8.4319139613907534</v>
      </c>
      <c r="F30" s="37">
        <f t="shared" si="10"/>
        <v>8.554235172980281</v>
      </c>
      <c r="G30" s="37">
        <f t="shared" si="10"/>
        <v>8.7729630300975145</v>
      </c>
      <c r="H30" s="37">
        <f t="shared" si="10"/>
        <v>8.7910109362776137</v>
      </c>
      <c r="I30" s="37">
        <f t="shared" si="10"/>
        <v>8.0591914339179365</v>
      </c>
      <c r="J30" s="37">
        <f t="shared" si="10"/>
        <v>7.2454898683242552</v>
      </c>
      <c r="K30" s="37">
        <f t="shared" si="10"/>
        <v>6.9844631816064835</v>
      </c>
      <c r="L30" s="37">
        <f t="shared" si="8"/>
        <v>7.2886752809468049</v>
      </c>
      <c r="M30" s="37">
        <f t="shared" si="8"/>
        <v>6.180488062284403</v>
      </c>
      <c r="N30" s="37">
        <f t="shared" si="8"/>
        <v>6.6187748111286746</v>
      </c>
      <c r="O30" s="37">
        <f t="shared" si="8"/>
        <v>6.8770257484258508</v>
      </c>
      <c r="P30" s="37">
        <f t="shared" si="8"/>
        <v>6.8775445946292031</v>
      </c>
      <c r="Q30" s="37">
        <f t="shared" si="8"/>
        <v>6.6768149564432067</v>
      </c>
      <c r="R30" s="37">
        <f t="shared" ref="R30:T30" si="12">R11/R$25*100</f>
        <v>6.223606951429927</v>
      </c>
      <c r="S30" s="37">
        <f t="shared" si="12"/>
        <v>5.935948452803709</v>
      </c>
      <c r="T30" s="37">
        <f t="shared" si="12"/>
        <v>5.9382695673881791</v>
      </c>
      <c r="U30" s="37">
        <f>U11/U$25*100</f>
        <v>6.65462767239723</v>
      </c>
    </row>
    <row r="31" spans="1:21" x14ac:dyDescent="0.2">
      <c r="B31" s="1" t="s">
        <v>26</v>
      </c>
      <c r="C31" s="37">
        <f>C12/C$25*100</f>
        <v>7.8311538097670566</v>
      </c>
      <c r="D31" s="37">
        <f t="shared" si="10"/>
        <v>4.87599975133047</v>
      </c>
      <c r="E31" s="37">
        <f t="shared" si="10"/>
        <v>3.7977753587948637</v>
      </c>
      <c r="F31" s="37">
        <f t="shared" si="10"/>
        <v>3.6149375347640906</v>
      </c>
      <c r="G31" s="37">
        <f t="shared" si="10"/>
        <v>3.5332062373788746</v>
      </c>
      <c r="H31" s="37">
        <f t="shared" si="10"/>
        <v>4.254999245034405</v>
      </c>
      <c r="I31" s="37">
        <f t="shared" si="10"/>
        <v>3.7184975450832809</v>
      </c>
      <c r="J31" s="37">
        <f t="shared" si="10"/>
        <v>3.6914755313083227</v>
      </c>
      <c r="K31" s="37">
        <f t="shared" si="10"/>
        <v>3.3380481049269446</v>
      </c>
      <c r="L31" s="37">
        <f t="shared" si="8"/>
        <v>2.3496309052064559</v>
      </c>
      <c r="M31" s="37">
        <f t="shared" si="8"/>
        <v>1.914981885205413</v>
      </c>
      <c r="N31" s="37">
        <f t="shared" si="8"/>
        <v>2.0487316265297881</v>
      </c>
      <c r="O31" s="37">
        <f t="shared" si="8"/>
        <v>1.805177474500012</v>
      </c>
      <c r="P31" s="37">
        <f t="shared" si="8"/>
        <v>1.8058347257054372</v>
      </c>
      <c r="Q31" s="37">
        <f t="shared" si="8"/>
        <v>1.7397972777840549</v>
      </c>
      <c r="R31" s="37">
        <f t="shared" ref="R31:T31" si="13">R12/R$25*100</f>
        <v>1.7626100871697956</v>
      </c>
      <c r="S31" s="37">
        <f t="shared" si="13"/>
        <v>1.7810472169330147</v>
      </c>
      <c r="T31" s="37">
        <f t="shared" si="13"/>
        <v>1.5625121183291728</v>
      </c>
      <c r="U31" s="37">
        <f>U12/U$25*100</f>
        <v>2.1991608516211349</v>
      </c>
    </row>
    <row r="32" spans="1:21" x14ac:dyDescent="0.2">
      <c r="B32" s="1" t="s">
        <v>35</v>
      </c>
      <c r="C32" s="37">
        <f>C13/C$25*100</f>
        <v>2.1851804692160295</v>
      </c>
      <c r="D32" s="37">
        <f t="shared" si="10"/>
        <v>3.7092940899494575</v>
      </c>
      <c r="E32" s="37">
        <f t="shared" si="10"/>
        <v>3.595852070918089</v>
      </c>
      <c r="F32" s="37">
        <f t="shared" si="10"/>
        <v>3.9153981936977784</v>
      </c>
      <c r="G32" s="37">
        <f t="shared" si="10"/>
        <v>3.8971069208613334</v>
      </c>
      <c r="H32" s="37">
        <f t="shared" si="10"/>
        <v>3.644724509348845</v>
      </c>
      <c r="I32" s="37">
        <f t="shared" si="10"/>
        <v>3.4088328973711555</v>
      </c>
      <c r="J32" s="37">
        <f t="shared" si="10"/>
        <v>3.3798688975681559</v>
      </c>
      <c r="K32" s="37">
        <f t="shared" si="10"/>
        <v>3.2581008161321332</v>
      </c>
      <c r="L32" s="37">
        <f t="shared" si="8"/>
        <v>3.3036082722033844</v>
      </c>
      <c r="M32" s="37">
        <f t="shared" si="8"/>
        <v>2.6700848812544398</v>
      </c>
      <c r="N32" s="37">
        <f t="shared" si="8"/>
        <v>2.6914874323150686</v>
      </c>
      <c r="O32" s="37">
        <f t="shared" si="8"/>
        <v>2.5095741062603305</v>
      </c>
      <c r="P32" s="37">
        <f t="shared" si="8"/>
        <v>2.5084851562156762</v>
      </c>
      <c r="Q32" s="37">
        <f t="shared" si="8"/>
        <v>2.2948959922101562</v>
      </c>
      <c r="R32" s="37">
        <f t="shared" ref="R32:T32" si="14">R13/R$25*100</f>
        <v>2.6077631051769483</v>
      </c>
      <c r="S32" s="37">
        <f t="shared" si="14"/>
        <v>2.3923584479734132</v>
      </c>
      <c r="T32" s="37">
        <f t="shared" si="14"/>
        <v>2.5725138812175126</v>
      </c>
      <c r="U32" s="37">
        <f>U13/U$25*100</f>
        <v>2.7410493519331536</v>
      </c>
    </row>
    <row r="33" spans="1:21" x14ac:dyDescent="0.2">
      <c r="B33" s="1" t="s">
        <v>44</v>
      </c>
      <c r="C33" s="37">
        <f t="shared" ref="C33:U33" si="15">C14/C$25*100</f>
        <v>1.8048752242703237E-2</v>
      </c>
      <c r="D33" s="37">
        <f t="shared" si="15"/>
        <v>0.35948970409307024</v>
      </c>
      <c r="E33" s="37">
        <f t="shared" si="15"/>
        <v>0.61356652025496938</v>
      </c>
      <c r="F33" s="37">
        <f t="shared" si="15"/>
        <v>0.72198885136498736</v>
      </c>
      <c r="G33" s="37">
        <f t="shared" si="15"/>
        <v>1.2222387826181385</v>
      </c>
      <c r="H33" s="37">
        <f t="shared" si="15"/>
        <v>1.2102495479224626</v>
      </c>
      <c r="I33" s="37">
        <f t="shared" si="15"/>
        <v>1.5967810409655638</v>
      </c>
      <c r="J33" s="37">
        <f t="shared" si="15"/>
        <v>1.7509928809080528</v>
      </c>
      <c r="K33" s="37">
        <f t="shared" si="15"/>
        <v>2.2512560083313775</v>
      </c>
      <c r="L33" s="37">
        <f t="shared" si="15"/>
        <v>2.5202173867022859</v>
      </c>
      <c r="M33" s="37">
        <f t="shared" si="15"/>
        <v>2.1018375274758099</v>
      </c>
      <c r="N33" s="37">
        <f t="shared" si="15"/>
        <v>2.2620529700191985</v>
      </c>
      <c r="O33" s="37">
        <f t="shared" si="15"/>
        <v>2.3780665075669227</v>
      </c>
      <c r="P33" s="37">
        <f t="shared" si="15"/>
        <v>2.377174761820954</v>
      </c>
      <c r="Q33" s="37">
        <f t="shared" si="15"/>
        <v>2.2539114530638691</v>
      </c>
      <c r="R33" s="37">
        <f t="shared" si="15"/>
        <v>2.5145771686023788</v>
      </c>
      <c r="S33" s="37">
        <f t="shared" si="15"/>
        <v>3.1732015710553974</v>
      </c>
      <c r="T33" s="37">
        <f t="shared" si="15"/>
        <v>2.6035434055628537</v>
      </c>
      <c r="U33" s="37">
        <f t="shared" si="15"/>
        <v>2.3060203699057622</v>
      </c>
    </row>
    <row r="34" spans="1:21" x14ac:dyDescent="0.2">
      <c r="B34" s="35" t="s">
        <v>792</v>
      </c>
      <c r="C34" s="37">
        <f t="shared" ref="C34:U34" si="16">C15/C$25*100</f>
        <v>12.156447108771145</v>
      </c>
      <c r="D34" s="37">
        <f t="shared" si="16"/>
        <v>18.446881537228538</v>
      </c>
      <c r="E34" s="37">
        <f t="shared" si="16"/>
        <v>17.327004256379222</v>
      </c>
      <c r="F34" s="37">
        <f t="shared" si="16"/>
        <v>15.49011591798299</v>
      </c>
      <c r="G34" s="37">
        <f t="shared" si="16"/>
        <v>15.370597965421698</v>
      </c>
      <c r="H34" s="37">
        <f t="shared" si="16"/>
        <v>15.471628130539974</v>
      </c>
      <c r="I34" s="37">
        <f t="shared" si="16"/>
        <v>16.478769378281537</v>
      </c>
      <c r="J34" s="37">
        <f t="shared" si="16"/>
        <v>19.034544713193885</v>
      </c>
      <c r="K34" s="37">
        <f t="shared" si="16"/>
        <v>19.750931219446155</v>
      </c>
      <c r="L34" s="37">
        <f t="shared" si="16"/>
        <v>10.917372916043364</v>
      </c>
      <c r="M34" s="37">
        <f t="shared" si="16"/>
        <v>11.268563450430893</v>
      </c>
      <c r="N34" s="37">
        <f t="shared" si="16"/>
        <v>11.636900472091744</v>
      </c>
      <c r="O34" s="37"/>
      <c r="P34" s="37">
        <f t="shared" si="16"/>
        <v>11.702056095005759</v>
      </c>
      <c r="Q34" s="37">
        <f t="shared" si="16"/>
        <v>10.785116180335788</v>
      </c>
      <c r="R34" s="37">
        <f t="shared" si="16"/>
        <v>10.343417366657532</v>
      </c>
      <c r="S34" s="37">
        <f t="shared" si="16"/>
        <v>10.571257828105638</v>
      </c>
      <c r="T34" s="37">
        <f t="shared" si="16"/>
        <v>9.0460497731106457</v>
      </c>
      <c r="U34" s="37">
        <f t="shared" si="16"/>
        <v>11.874285359041901</v>
      </c>
    </row>
    <row r="35" spans="1:21" x14ac:dyDescent="0.2">
      <c r="B35" s="35" t="s">
        <v>793</v>
      </c>
      <c r="C35" s="37">
        <f t="shared" ref="C35:U35" si="17">C16/C$25*100</f>
        <v>1.8010331407726288E-2</v>
      </c>
      <c r="D35" s="37">
        <f t="shared" si="17"/>
        <v>3.4172102275918166E-2</v>
      </c>
      <c r="E35" s="37">
        <f t="shared" si="17"/>
        <v>0.15300659375984538</v>
      </c>
      <c r="F35" s="37">
        <f t="shared" si="17"/>
        <v>0.25389244879728745</v>
      </c>
      <c r="G35" s="37">
        <f t="shared" si="17"/>
        <v>0.10380871887010189</v>
      </c>
      <c r="H35" s="37">
        <f t="shared" si="17"/>
        <v>9.1464326006725799E-2</v>
      </c>
      <c r="I35" s="37">
        <f t="shared" si="17"/>
        <v>0.16429094764252575</v>
      </c>
      <c r="J35" s="37">
        <f t="shared" si="17"/>
        <v>0.11610561020989403</v>
      </c>
      <c r="K35" s="37">
        <f t="shared" si="17"/>
        <v>0.15624329975315626</v>
      </c>
      <c r="L35" s="37">
        <f t="shared" si="17"/>
        <v>4.4253103285953679E-2</v>
      </c>
      <c r="M35" s="37">
        <f t="shared" si="17"/>
        <v>5.5777233185227919E-2</v>
      </c>
      <c r="N35" s="37">
        <f t="shared" si="17"/>
        <v>5.4816881582283067E-2</v>
      </c>
      <c r="O35" s="37">
        <f t="shared" si="17"/>
        <v>0</v>
      </c>
      <c r="P35" s="37">
        <f t="shared" si="17"/>
        <v>5.6288010886996372E-2</v>
      </c>
      <c r="Q35" s="37">
        <f t="shared" si="17"/>
        <v>4.7333719455781312E-2</v>
      </c>
      <c r="R35" s="37">
        <f t="shared" si="17"/>
        <v>6.3331665342628893E-2</v>
      </c>
      <c r="S35" s="37">
        <f t="shared" si="17"/>
        <v>5.4038181745887072E-2</v>
      </c>
      <c r="T35" s="37">
        <f t="shared" si="17"/>
        <v>5.462374314741341E-2</v>
      </c>
      <c r="U35" s="37">
        <f t="shared" si="17"/>
        <v>6.7969426946073164E-2</v>
      </c>
    </row>
    <row r="36" spans="1:21" x14ac:dyDescent="0.2">
      <c r="B36" s="35" t="s">
        <v>794</v>
      </c>
      <c r="C36" s="37">
        <f t="shared" ref="C36:U36" si="18">C17/C$25*100</f>
        <v>6.4192175050025058E-2</v>
      </c>
      <c r="D36" s="37">
        <f t="shared" si="18"/>
        <v>5.2365651561287224E-2</v>
      </c>
      <c r="E36" s="37">
        <f t="shared" si="18"/>
        <v>0.14164867985342416</v>
      </c>
      <c r="F36" s="37">
        <f t="shared" si="18"/>
        <v>0.19765575470009489</v>
      </c>
      <c r="G36" s="37">
        <f t="shared" si="18"/>
        <v>0.12767848007675944</v>
      </c>
      <c r="H36" s="37">
        <f t="shared" si="18"/>
        <v>4.4931405285405186E-2</v>
      </c>
      <c r="I36" s="37">
        <f t="shared" si="18"/>
        <v>9.6358009302743033E-2</v>
      </c>
      <c r="J36" s="37">
        <f t="shared" si="18"/>
        <v>0.11215115351528714</v>
      </c>
      <c r="K36" s="37">
        <f t="shared" si="18"/>
        <v>0.2126666303951468</v>
      </c>
      <c r="L36" s="37">
        <f t="shared" si="18"/>
        <v>9.7798883773333845E-2</v>
      </c>
      <c r="M36" s="37">
        <f t="shared" si="18"/>
        <v>9.4019347697242961E-2</v>
      </c>
      <c r="N36" s="37">
        <f t="shared" si="18"/>
        <v>6.0063478371968078E-2</v>
      </c>
      <c r="O36" s="37">
        <f t="shared" si="18"/>
        <v>0</v>
      </c>
      <c r="P36" s="37">
        <f t="shared" si="18"/>
        <v>9.9058072535355257E-2</v>
      </c>
      <c r="Q36" s="37">
        <f t="shared" si="18"/>
        <v>0.10283043305305765</v>
      </c>
      <c r="R36" s="37">
        <f t="shared" si="18"/>
        <v>9.9414662904914894E-2</v>
      </c>
      <c r="S36" s="37">
        <f t="shared" si="18"/>
        <v>7.1452715425285918E-2</v>
      </c>
      <c r="T36" s="37">
        <f t="shared" si="18"/>
        <v>7.1805302797466622E-2</v>
      </c>
      <c r="U36" s="37">
        <f t="shared" si="18"/>
        <v>9.3082748727368547E-2</v>
      </c>
    </row>
    <row r="37" spans="1:21" x14ac:dyDescent="0.2">
      <c r="B37" s="35" t="s">
        <v>795</v>
      </c>
      <c r="C37" s="37">
        <f t="shared" ref="C37:U37" si="19">C18/C$25*100</f>
        <v>0.19129733735025423</v>
      </c>
      <c r="D37" s="37">
        <f t="shared" si="19"/>
        <v>0.24344392386769528</v>
      </c>
      <c r="E37" s="37">
        <f t="shared" si="19"/>
        <v>0.25906109843459024</v>
      </c>
      <c r="F37" s="37">
        <f t="shared" si="19"/>
        <v>0.46218443818593452</v>
      </c>
      <c r="G37" s="37">
        <f t="shared" si="19"/>
        <v>0.45202218779458525</v>
      </c>
      <c r="H37" s="37">
        <f t="shared" si="19"/>
        <v>0.30943612153399042</v>
      </c>
      <c r="I37" s="37">
        <f t="shared" si="19"/>
        <v>0.38864113992482641</v>
      </c>
      <c r="J37" s="37">
        <f t="shared" si="19"/>
        <v>0.56074940205674406</v>
      </c>
      <c r="K37" s="37">
        <f t="shared" si="19"/>
        <v>0.3804242686799677</v>
      </c>
      <c r="L37" s="37">
        <f t="shared" si="19"/>
        <v>0.16643366320547215</v>
      </c>
      <c r="M37" s="37">
        <f t="shared" si="19"/>
        <v>0.17032490259818839</v>
      </c>
      <c r="N37" s="37">
        <f t="shared" si="19"/>
        <v>0.17899430122070584</v>
      </c>
      <c r="O37" s="37">
        <f t="shared" si="19"/>
        <v>0</v>
      </c>
      <c r="P37" s="37">
        <f t="shared" si="19"/>
        <v>0.17703329968252549</v>
      </c>
      <c r="Q37" s="37">
        <f t="shared" si="19"/>
        <v>0.17955245656362326</v>
      </c>
      <c r="R37" s="37">
        <f t="shared" si="19"/>
        <v>0.15024315002247257</v>
      </c>
      <c r="S37" s="37">
        <f t="shared" si="19"/>
        <v>0.18429103984775894</v>
      </c>
      <c r="T37" s="37">
        <f t="shared" si="19"/>
        <v>0.20393353935409822</v>
      </c>
      <c r="U37" s="37">
        <f t="shared" si="19"/>
        <v>0.21582957904551964</v>
      </c>
    </row>
    <row r="38" spans="1:21" x14ac:dyDescent="0.2">
      <c r="B38" s="35" t="s">
        <v>796</v>
      </c>
      <c r="C38" s="37">
        <f t="shared" ref="C38:U38" si="20">C19/C$25*100</f>
        <v>0.19904252567178488</v>
      </c>
      <c r="D38" s="37">
        <f t="shared" si="20"/>
        <v>5.4357389219182754E-2</v>
      </c>
      <c r="E38" s="37">
        <f t="shared" si="20"/>
        <v>9.464139785104142E-2</v>
      </c>
      <c r="F38" s="37">
        <f t="shared" si="20"/>
        <v>0.16553838643323113</v>
      </c>
      <c r="G38" s="37">
        <f t="shared" si="20"/>
        <v>0.21127337788447109</v>
      </c>
      <c r="H38" s="37">
        <f t="shared" si="20"/>
        <v>0.22201555752970489</v>
      </c>
      <c r="I38" s="37">
        <f t="shared" si="20"/>
        <v>0.16547349525692101</v>
      </c>
      <c r="J38" s="37">
        <f t="shared" si="20"/>
        <v>0.19531226138864738</v>
      </c>
      <c r="K38" s="37">
        <f t="shared" si="20"/>
        <v>0.18666837079269685</v>
      </c>
      <c r="L38" s="37">
        <f t="shared" si="20"/>
        <v>6.6200548508849155E-2</v>
      </c>
      <c r="M38" s="37">
        <f t="shared" si="20"/>
        <v>7.1797553740211031E-2</v>
      </c>
      <c r="N38" s="37">
        <f t="shared" si="20"/>
        <v>9.1803127163677209E-2</v>
      </c>
      <c r="O38" s="37">
        <f t="shared" si="20"/>
        <v>0</v>
      </c>
      <c r="P38" s="37">
        <f t="shared" si="20"/>
        <v>8.0798341876185925E-2</v>
      </c>
      <c r="Q38" s="37">
        <f t="shared" si="20"/>
        <v>4.9784905416333167E-2</v>
      </c>
      <c r="R38" s="37">
        <f t="shared" si="20"/>
        <v>7.8195363019005315E-2</v>
      </c>
      <c r="S38" s="37">
        <f t="shared" si="20"/>
        <v>7.3222890914577621E-2</v>
      </c>
      <c r="T38" s="37">
        <f t="shared" si="20"/>
        <v>8.8737221810229583E-2</v>
      </c>
      <c r="U38" s="37">
        <f t="shared" si="20"/>
        <v>9.3777152934152702E-2</v>
      </c>
    </row>
    <row r="39" spans="1:21" x14ac:dyDescent="0.2">
      <c r="B39" s="35" t="s">
        <v>797</v>
      </c>
      <c r="C39" s="37">
        <f t="shared" ref="C39:U39" si="21">C20/C$25*100</f>
        <v>4.897526435003496E-3</v>
      </c>
      <c r="D39" s="37">
        <f t="shared" si="21"/>
        <v>8.4919466990165272E-3</v>
      </c>
      <c r="E39" s="37">
        <f t="shared" si="21"/>
        <v>7.3183180081985259E-3</v>
      </c>
      <c r="F39" s="37">
        <f t="shared" si="21"/>
        <v>2.7585407399567566E-2</v>
      </c>
      <c r="G39" s="37">
        <f t="shared" si="21"/>
        <v>4.9520661484454769E-2</v>
      </c>
      <c r="H39" s="37">
        <f t="shared" si="21"/>
        <v>3.3430022893579346E-2</v>
      </c>
      <c r="I39" s="37">
        <f t="shared" si="21"/>
        <v>5.3068800965774168E-2</v>
      </c>
      <c r="J39" s="37">
        <f t="shared" si="21"/>
        <v>3.9801636010540098E-2</v>
      </c>
      <c r="K39" s="37">
        <f t="shared" si="21"/>
        <v>4.6242505935814471E-2</v>
      </c>
      <c r="L39" s="37">
        <f t="shared" si="21"/>
        <v>1.0822772659152095E-2</v>
      </c>
      <c r="M39" s="37">
        <f t="shared" si="21"/>
        <v>1.3853005270769589E-2</v>
      </c>
      <c r="N39" s="37">
        <f t="shared" si="21"/>
        <v>2.9983517612325893E-2</v>
      </c>
      <c r="O39" s="37">
        <f t="shared" si="21"/>
        <v>0</v>
      </c>
      <c r="P39" s="37">
        <f t="shared" si="21"/>
        <v>2.0327522349564583E-2</v>
      </c>
      <c r="Q39" s="37">
        <f t="shared" si="21"/>
        <v>1.7333416145955679E-2</v>
      </c>
      <c r="R39" s="37">
        <f t="shared" si="21"/>
        <v>1.7211152680715783E-2</v>
      </c>
      <c r="S39" s="37">
        <f t="shared" si="21"/>
        <v>3.3557788494865452E-2</v>
      </c>
      <c r="T39" s="37">
        <f t="shared" si="21"/>
        <v>2.3287608264205367E-2</v>
      </c>
      <c r="U39" s="37">
        <f t="shared" si="21"/>
        <v>2.4460115638301676E-2</v>
      </c>
    </row>
    <row r="40" spans="1:21" x14ac:dyDescent="0.2">
      <c r="B40" s="35" t="s">
        <v>798</v>
      </c>
      <c r="C40" s="37">
        <f t="shared" ref="C40:U40" si="22">C21/C$25*100</f>
        <v>0.94181896798653986</v>
      </c>
      <c r="D40" s="37">
        <f t="shared" si="22"/>
        <v>2.6815432511075605</v>
      </c>
      <c r="E40" s="37">
        <f t="shared" si="22"/>
        <v>2.9690688181496601</v>
      </c>
      <c r="F40" s="37">
        <f t="shared" si="22"/>
        <v>2.5637340975390885</v>
      </c>
      <c r="G40" s="37">
        <f t="shared" si="22"/>
        <v>2.0554001453610855</v>
      </c>
      <c r="H40" s="37">
        <f t="shared" si="22"/>
        <v>2.0742152246356378</v>
      </c>
      <c r="I40" s="37">
        <f t="shared" si="22"/>
        <v>1.9032913498082851</v>
      </c>
      <c r="J40" s="37">
        <f t="shared" si="22"/>
        <v>1.7309821352742611</v>
      </c>
      <c r="K40" s="37">
        <f t="shared" si="22"/>
        <v>1.5447173357918749</v>
      </c>
      <c r="L40" s="37">
        <f t="shared" si="22"/>
        <v>0.72780323968318383</v>
      </c>
      <c r="M40" s="37">
        <f t="shared" si="22"/>
        <v>0.75339032136869111</v>
      </c>
      <c r="N40" s="37">
        <f t="shared" si="22"/>
        <v>0.80045811749034734</v>
      </c>
      <c r="O40" s="37">
        <f t="shared" si="22"/>
        <v>0</v>
      </c>
      <c r="P40" s="37">
        <f t="shared" si="22"/>
        <v>0.7475210323171726</v>
      </c>
      <c r="Q40" s="37">
        <f t="shared" si="22"/>
        <v>0.5350279395823021</v>
      </c>
      <c r="R40" s="37">
        <f t="shared" si="22"/>
        <v>0.55354049232441283</v>
      </c>
      <c r="S40" s="37">
        <f t="shared" si="22"/>
        <v>0.4784780423098236</v>
      </c>
      <c r="T40" s="37">
        <f t="shared" si="22"/>
        <v>0.37742326851234476</v>
      </c>
      <c r="U40" s="37">
        <f t="shared" si="22"/>
        <v>0.84447657143543053</v>
      </c>
    </row>
    <row r="41" spans="1:21" x14ac:dyDescent="0.2">
      <c r="B41" s="35" t="s">
        <v>799</v>
      </c>
      <c r="C41" s="37">
        <f t="shared" ref="C41:U41" si="23">C22/C$25*100</f>
        <v>1.4192588639013339</v>
      </c>
      <c r="D41" s="37">
        <f t="shared" si="23"/>
        <v>3.0743742647306607</v>
      </c>
      <c r="E41" s="37">
        <f t="shared" si="23"/>
        <v>3.6247449060567591</v>
      </c>
      <c r="F41" s="37">
        <f t="shared" si="23"/>
        <v>3.6705905330552042</v>
      </c>
      <c r="G41" s="37">
        <f t="shared" si="23"/>
        <v>2.9997035714714579</v>
      </c>
      <c r="H41" s="37">
        <f t="shared" si="23"/>
        <v>2.7754926578850432</v>
      </c>
      <c r="I41" s="37">
        <f t="shared" si="23"/>
        <v>2.7711237429010755</v>
      </c>
      <c r="J41" s="37">
        <f t="shared" si="23"/>
        <v>2.7551021984553734</v>
      </c>
      <c r="K41" s="37">
        <f t="shared" si="23"/>
        <v>2.5269624113486571</v>
      </c>
      <c r="L41" s="37">
        <f t="shared" si="23"/>
        <v>1.1133122111159446</v>
      </c>
      <c r="M41" s="37">
        <f t="shared" si="23"/>
        <v>1.1591623638603312</v>
      </c>
      <c r="N41" s="37">
        <f t="shared" si="23"/>
        <v>1.2161194234413075</v>
      </c>
      <c r="O41" s="37">
        <f t="shared" si="23"/>
        <v>0</v>
      </c>
      <c r="P41" s="37">
        <f t="shared" si="23"/>
        <v>1.1810262796478002</v>
      </c>
      <c r="Q41" s="37">
        <f t="shared" si="23"/>
        <v>0.93186287021705327</v>
      </c>
      <c r="R41" s="37">
        <f t="shared" si="23"/>
        <v>0.96193648629415052</v>
      </c>
      <c r="S41" s="37">
        <f t="shared" si="23"/>
        <v>0.89504065873819849</v>
      </c>
      <c r="T41" s="37">
        <f t="shared" si="23"/>
        <v>0.81981068388575795</v>
      </c>
      <c r="U41" s="37">
        <f t="shared" si="23"/>
        <v>1.3395955947268465</v>
      </c>
    </row>
    <row r="42" spans="1:21" x14ac:dyDescent="0.2">
      <c r="B42" s="35" t="s">
        <v>79</v>
      </c>
      <c r="C42" s="37">
        <f t="shared" ref="C42:Q42" si="24">C23/C$25*100</f>
        <v>38.585593687556248</v>
      </c>
      <c r="D42" s="37">
        <f t="shared" si="24"/>
        <v>40.022793759672133</v>
      </c>
      <c r="E42" s="37">
        <f t="shared" si="24"/>
        <v>40.599420444143838</v>
      </c>
      <c r="F42" s="37">
        <f t="shared" si="24"/>
        <v>39.871402734208246</v>
      </c>
      <c r="G42" s="37">
        <f t="shared" si="24"/>
        <v>43.437349188322557</v>
      </c>
      <c r="H42" s="37">
        <f t="shared" si="24"/>
        <v>45.804733766933317</v>
      </c>
      <c r="I42" s="37">
        <f t="shared" si="24"/>
        <v>44.26026706259384</v>
      </c>
      <c r="J42" s="37">
        <f t="shared" si="24"/>
        <v>40.801701754117133</v>
      </c>
      <c r="K42" s="37">
        <f t="shared" si="24"/>
        <v>40.515894924084414</v>
      </c>
      <c r="L42" s="37">
        <f t="shared" si="24"/>
        <v>37.155273065074525</v>
      </c>
      <c r="M42" s="37">
        <f t="shared" si="24"/>
        <v>33.956522217958955</v>
      </c>
      <c r="N42" s="37">
        <f t="shared" si="24"/>
        <v>34.254232171264128</v>
      </c>
      <c r="O42" s="37">
        <f t="shared" si="24"/>
        <v>35.02569464758021</v>
      </c>
      <c r="P42" s="37">
        <f t="shared" si="24"/>
        <v>35.006230782587487</v>
      </c>
      <c r="Q42" s="37">
        <f t="shared" si="24"/>
        <v>34.01025178891652</v>
      </c>
      <c r="R42" s="37">
        <f t="shared" ref="R42:T42" si="25">R23/R$25*100</f>
        <v>34.06202208266636</v>
      </c>
      <c r="S42" s="37">
        <f t="shared" si="25"/>
        <v>33.775063493977484</v>
      </c>
      <c r="T42" s="37">
        <f t="shared" si="25"/>
        <v>33.640255860870212</v>
      </c>
      <c r="U42" s="37">
        <f>U23/U$25*100</f>
        <v>35.664174023366783</v>
      </c>
    </row>
    <row r="43" spans="1:21" x14ac:dyDescent="0.2">
      <c r="B43" s="35" t="s">
        <v>80</v>
      </c>
      <c r="C43" s="37">
        <f t="shared" ref="C43:Q43" si="26">C24/C$25*100</f>
        <v>61.414406312443745</v>
      </c>
      <c r="D43" s="37">
        <f t="shared" si="26"/>
        <v>59.977206240327874</v>
      </c>
      <c r="E43" s="37">
        <f t="shared" si="26"/>
        <v>59.400579555856169</v>
      </c>
      <c r="F43" s="37">
        <f t="shared" si="26"/>
        <v>60.128597265791761</v>
      </c>
      <c r="G43" s="37">
        <f t="shared" si="26"/>
        <v>56.562650811677443</v>
      </c>
      <c r="H43" s="37">
        <f t="shared" si="26"/>
        <v>54.195266233066683</v>
      </c>
      <c r="I43" s="37">
        <f t="shared" si="26"/>
        <v>55.73973293740616</v>
      </c>
      <c r="J43" s="37">
        <f t="shared" si="26"/>
        <v>59.198298245882874</v>
      </c>
      <c r="K43" s="37">
        <f t="shared" si="26"/>
        <v>59.484105075915593</v>
      </c>
      <c r="L43" s="37">
        <f t="shared" si="26"/>
        <v>62.844726934925475</v>
      </c>
      <c r="M43" s="37">
        <f t="shared" si="26"/>
        <v>66.043477782041037</v>
      </c>
      <c r="N43" s="37">
        <f t="shared" si="26"/>
        <v>65.745767828735865</v>
      </c>
      <c r="O43" s="37">
        <f t="shared" si="26"/>
        <v>64.97430535241979</v>
      </c>
      <c r="P43" s="37">
        <f t="shared" si="26"/>
        <v>64.993769217412506</v>
      </c>
      <c r="Q43" s="37">
        <f t="shared" si="26"/>
        <v>65.989748211083466</v>
      </c>
      <c r="R43" s="37">
        <f t="shared" ref="R43:T43" si="27">R24/R$25*100</f>
        <v>65.93797791733364</v>
      </c>
      <c r="S43" s="37">
        <f t="shared" si="27"/>
        <v>66.224936506022516</v>
      </c>
      <c r="T43" s="37">
        <f t="shared" si="27"/>
        <v>66.359744139129788</v>
      </c>
      <c r="U43" s="37">
        <f>U24/U$25*100</f>
        <v>64.335825976633203</v>
      </c>
    </row>
    <row r="44" spans="1:21" x14ac:dyDescent="0.2">
      <c r="B44" s="35" t="s">
        <v>81</v>
      </c>
      <c r="C44" s="37">
        <f t="shared" ref="C44:Q44" si="28">C25/C$25*100</f>
        <v>100</v>
      </c>
      <c r="D44" s="37">
        <f t="shared" si="28"/>
        <v>100</v>
      </c>
      <c r="E44" s="37">
        <f t="shared" si="28"/>
        <v>100</v>
      </c>
      <c r="F44" s="37">
        <f t="shared" si="28"/>
        <v>100</v>
      </c>
      <c r="G44" s="37">
        <f t="shared" si="28"/>
        <v>100</v>
      </c>
      <c r="H44" s="37">
        <f t="shared" si="28"/>
        <v>100</v>
      </c>
      <c r="I44" s="37">
        <f t="shared" si="28"/>
        <v>100</v>
      </c>
      <c r="J44" s="37">
        <f t="shared" si="28"/>
        <v>100</v>
      </c>
      <c r="K44" s="37">
        <f t="shared" si="28"/>
        <v>100</v>
      </c>
      <c r="L44" s="37">
        <f t="shared" si="28"/>
        <v>100</v>
      </c>
      <c r="M44" s="37">
        <f t="shared" si="28"/>
        <v>100</v>
      </c>
      <c r="N44" s="37">
        <f t="shared" si="28"/>
        <v>100</v>
      </c>
      <c r="O44" s="37">
        <f t="shared" si="28"/>
        <v>100</v>
      </c>
      <c r="P44" s="37">
        <f t="shared" si="28"/>
        <v>100</v>
      </c>
      <c r="Q44" s="37">
        <f t="shared" si="28"/>
        <v>100</v>
      </c>
      <c r="R44" s="37">
        <f t="shared" ref="R44:T44" si="29">R25/R$25*100</f>
        <v>100</v>
      </c>
      <c r="S44" s="37">
        <f t="shared" si="29"/>
        <v>100</v>
      </c>
      <c r="T44" s="37">
        <f t="shared" si="29"/>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34</v>
      </c>
      <c r="C47" s="38" t="s">
        <v>28</v>
      </c>
      <c r="D47" s="39">
        <f t="shared" ref="D47" si="30">IF(C9=0,"--",(D9/C9)*100-100)</f>
        <v>37.895813436273187</v>
      </c>
      <c r="E47" s="39">
        <f t="shared" ref="E47:H51" si="31">IF(D9=0,"--",(E9/D9)*100-100)</f>
        <v>11.570058530066873</v>
      </c>
      <c r="F47" s="39">
        <f t="shared" si="31"/>
        <v>27.033640630898901</v>
      </c>
      <c r="G47" s="39">
        <f t="shared" si="31"/>
        <v>67.836695142650399</v>
      </c>
      <c r="H47" s="39">
        <f t="shared" si="31"/>
        <v>28.199819039196456</v>
      </c>
      <c r="I47" s="39">
        <f t="shared" ref="I47:O47" si="32">IF(H9=0,"--",(I9/H9)*100-100)</f>
        <v>4.1625989821748135</v>
      </c>
      <c r="J47" s="39">
        <f t="shared" si="32"/>
        <v>3.9024920551829894</v>
      </c>
      <c r="K47" s="39">
        <f t="shared" si="32"/>
        <v>12.707413322696937</v>
      </c>
      <c r="L47" s="39">
        <f t="shared" si="32"/>
        <v>56.037332057052822</v>
      </c>
      <c r="M47" s="39">
        <f t="shared" si="32"/>
        <v>35.806286916577164</v>
      </c>
      <c r="N47" s="39">
        <f t="shared" si="32"/>
        <v>12.590134230809255</v>
      </c>
      <c r="O47" s="39">
        <f t="shared" si="32"/>
        <v>15.937357201490727</v>
      </c>
      <c r="P47" s="39">
        <f>IF(N9=0,"--",(P9/N9)*100-100)</f>
        <v>15.859065605849239</v>
      </c>
      <c r="Q47" s="39">
        <f t="shared" ref="Q47:T51" si="33">IF(P9=0,"--",(Q9/P9)*100-100)</f>
        <v>3.8326613805811149</v>
      </c>
      <c r="R47" s="39">
        <f t="shared" si="33"/>
        <v>14.224758058943522</v>
      </c>
      <c r="S47" s="39">
        <f t="shared" si="33"/>
        <v>-0.20054562562025069</v>
      </c>
      <c r="T47" s="39">
        <f t="shared" si="33"/>
        <v>2.2305072626901818</v>
      </c>
      <c r="U47" s="39">
        <f>POWER(T9/C9,1/21)*100-100</f>
        <v>14.494331968124172</v>
      </c>
    </row>
    <row r="48" spans="1:21" x14ac:dyDescent="0.2">
      <c r="B48" s="1" t="s">
        <v>36</v>
      </c>
      <c r="C48" s="38" t="s">
        <v>28</v>
      </c>
      <c r="D48" s="39">
        <f t="shared" ref="D48" si="34">IF(C10=0,"--",(D10/C10)*100-100)</f>
        <v>144.75864474398256</v>
      </c>
      <c r="E48" s="39">
        <f t="shared" si="31"/>
        <v>0.59897660206682701</v>
      </c>
      <c r="F48" s="39">
        <f t="shared" si="31"/>
        <v>-13.68728962031615</v>
      </c>
      <c r="G48" s="39">
        <f t="shared" si="31"/>
        <v>51.690020536600883</v>
      </c>
      <c r="H48" s="39">
        <f t="shared" si="31"/>
        <v>34.140856266354319</v>
      </c>
      <c r="I48" s="39">
        <f t="shared" ref="I48:O51" si="35">IF(H10=0,"--",(I10/H10)*100-100)</f>
        <v>18.771100653485263</v>
      </c>
      <c r="J48" s="39">
        <f t="shared" si="35"/>
        <v>15.790274950670423</v>
      </c>
      <c r="K48" s="39">
        <f t="shared" si="35"/>
        <v>22.732256971589266</v>
      </c>
      <c r="L48" s="39">
        <f t="shared" si="35"/>
        <v>16.699911233072839</v>
      </c>
      <c r="M48" s="39">
        <f t="shared" si="35"/>
        <v>45.178664647628722</v>
      </c>
      <c r="N48" s="39">
        <f t="shared" si="35"/>
        <v>35.943788959694245</v>
      </c>
      <c r="O48" s="39">
        <f t="shared" si="35"/>
        <v>0.25273794135050309</v>
      </c>
      <c r="P48" s="39">
        <f>IF(N10=0,"--",(P10/N10)*100-100)</f>
        <v>0.2580099418971713</v>
      </c>
      <c r="Q48" s="39">
        <f t="shared" si="33"/>
        <v>-9.6428756232543265</v>
      </c>
      <c r="R48" s="39">
        <f t="shared" si="33"/>
        <v>-0.66850545839426445</v>
      </c>
      <c r="S48" s="39">
        <f t="shared" si="33"/>
        <v>1.2350343757889988</v>
      </c>
      <c r="T48" s="39">
        <f t="shared" si="33"/>
        <v>3.701125061460516</v>
      </c>
      <c r="U48" s="39">
        <f t="shared" ref="U48:U63" si="36">POWER(T10/C10,1/21)*100-100</f>
        <v>14.07351717605377</v>
      </c>
    </row>
    <row r="49" spans="1:21" x14ac:dyDescent="0.2">
      <c r="B49" s="1" t="s">
        <v>29</v>
      </c>
      <c r="C49" s="38" t="s">
        <v>28</v>
      </c>
      <c r="D49" s="39">
        <f t="shared" ref="D49" si="37">IF(C11=0,"--",(D11/C11)*100-100)</f>
        <v>139.01218820744714</v>
      </c>
      <c r="E49" s="39">
        <f t="shared" si="31"/>
        <v>10.779708270542471</v>
      </c>
      <c r="F49" s="39">
        <f t="shared" si="31"/>
        <v>18.198743534156961</v>
      </c>
      <c r="G49" s="39">
        <f t="shared" si="31"/>
        <v>48.203732643329829</v>
      </c>
      <c r="H49" s="39">
        <f t="shared" si="31"/>
        <v>21.309600947264599</v>
      </c>
      <c r="I49" s="39">
        <f t="shared" si="35"/>
        <v>0.91363998729751472</v>
      </c>
      <c r="J49" s="39">
        <f t="shared" si="35"/>
        <v>7.5395179228393374</v>
      </c>
      <c r="K49" s="39">
        <f t="shared" si="35"/>
        <v>12.170978659599442</v>
      </c>
      <c r="L49" s="39">
        <f t="shared" si="35"/>
        <v>68.436588674494544</v>
      </c>
      <c r="M49" s="39">
        <f t="shared" si="35"/>
        <v>20.881959241102294</v>
      </c>
      <c r="N49" s="39">
        <f t="shared" si="35"/>
        <v>31.184665561442358</v>
      </c>
      <c r="O49" s="39">
        <f t="shared" si="35"/>
        <v>10.316656985274136</v>
      </c>
      <c r="P49" s="39">
        <f>IF(N11=0,"--",(P11/N11)*100-100)</f>
        <v>10.37217396137207</v>
      </c>
      <c r="Q49" s="39">
        <f t="shared" si="33"/>
        <v>-1.587009283748344</v>
      </c>
      <c r="R49" s="39">
        <f t="shared" si="33"/>
        <v>2.8806479336621607</v>
      </c>
      <c r="S49" s="39">
        <f t="shared" si="33"/>
        <v>-2.3041687195027691</v>
      </c>
      <c r="T49" s="39">
        <f t="shared" si="33"/>
        <v>0.35519629718689316</v>
      </c>
      <c r="U49" s="39">
        <f t="shared" si="36"/>
        <v>15.345180613628344</v>
      </c>
    </row>
    <row r="50" spans="1:21" x14ac:dyDescent="0.2">
      <c r="B50" s="1" t="s">
        <v>26</v>
      </c>
      <c r="C50" s="38" t="s">
        <v>28</v>
      </c>
      <c r="D50" s="39">
        <f t="shared" ref="D50" si="38">IF(C12=0,"--",(D12/C12)*100-100)</f>
        <v>3.9995532515237073</v>
      </c>
      <c r="E50" s="39">
        <f t="shared" si="31"/>
        <v>-19.803417283106469</v>
      </c>
      <c r="F50" s="39">
        <f t="shared" si="31"/>
        <v>10.899443162718114</v>
      </c>
      <c r="G50" s="39">
        <f t="shared" si="31"/>
        <v>41.241466975790303</v>
      </c>
      <c r="H50" s="39">
        <f t="shared" si="31"/>
        <v>45.79181810891825</v>
      </c>
      <c r="I50" s="39">
        <f t="shared" si="35"/>
        <v>-3.8021796809838833</v>
      </c>
      <c r="J50" s="39">
        <f t="shared" si="35"/>
        <v>18.747451744296526</v>
      </c>
      <c r="K50" s="39">
        <f t="shared" si="35"/>
        <v>5.2223088540728497</v>
      </c>
      <c r="L50" s="39">
        <f t="shared" si="35"/>
        <v>13.612972340075785</v>
      </c>
      <c r="M50" s="39">
        <f t="shared" si="35"/>
        <v>16.18561067246722</v>
      </c>
      <c r="N50" s="39">
        <f t="shared" si="35"/>
        <v>31.053504999939349</v>
      </c>
      <c r="O50" s="39">
        <f t="shared" si="35"/>
        <v>-6.4480419969233793</v>
      </c>
      <c r="P50" s="39">
        <f>IF(N12=0,"--",(P12/N12)*100-100)</f>
        <v>-6.373946925251289</v>
      </c>
      <c r="Q50" s="39">
        <f t="shared" si="33"/>
        <v>-2.3354053974328934</v>
      </c>
      <c r="R50" s="39">
        <f t="shared" si="33"/>
        <v>11.819739960301746</v>
      </c>
      <c r="S50" s="39">
        <f t="shared" si="33"/>
        <v>3.5016446420119678</v>
      </c>
      <c r="T50" s="39">
        <f t="shared" si="33"/>
        <v>-11.99283353834646</v>
      </c>
      <c r="U50" s="39">
        <f t="shared" si="36"/>
        <v>6.4126213290410163</v>
      </c>
    </row>
    <row r="51" spans="1:21" x14ac:dyDescent="0.2">
      <c r="B51" s="1" t="s">
        <v>35</v>
      </c>
      <c r="C51" s="38" t="s">
        <v>28</v>
      </c>
      <c r="D51" s="39">
        <f t="shared" ref="D51" si="39">IF(C13=0,"--",(D13/C13)*100-100)</f>
        <v>183.52901570319989</v>
      </c>
      <c r="E51" s="39">
        <f t="shared" si="31"/>
        <v>-0.18384998279142906</v>
      </c>
      <c r="F51" s="39">
        <f t="shared" si="31"/>
        <v>26.862118560090892</v>
      </c>
      <c r="G51" s="39">
        <f t="shared" si="31"/>
        <v>43.833620852688767</v>
      </c>
      <c r="H51" s="39">
        <f t="shared" si="31"/>
        <v>13.22049231686826</v>
      </c>
      <c r="I51" s="39">
        <f t="shared" si="35"/>
        <v>2.9528148413948969</v>
      </c>
      <c r="J51" s="39">
        <f t="shared" si="35"/>
        <v>18.600343247098323</v>
      </c>
      <c r="K51" s="39">
        <f t="shared" si="35"/>
        <v>12.170819856121227</v>
      </c>
      <c r="L51" s="39">
        <f t="shared" si="35"/>
        <v>63.660884274271723</v>
      </c>
      <c r="M51" s="39">
        <f t="shared" si="35"/>
        <v>15.218931541663224</v>
      </c>
      <c r="N51" s="39">
        <f t="shared" si="35"/>
        <v>23.479689143388157</v>
      </c>
      <c r="O51" s="39">
        <f t="shared" si="35"/>
        <v>-1.0021606648721928</v>
      </c>
      <c r="P51" s="39">
        <f>IF(N13=0,"--",(P13/N13)*100-100)</f>
        <v>-1.0027874590358152</v>
      </c>
      <c r="Q51" s="39">
        <f t="shared" si="33"/>
        <v>-7.25981094678896</v>
      </c>
      <c r="R51" s="39">
        <f t="shared" si="33"/>
        <v>25.419770816051695</v>
      </c>
      <c r="S51" s="39">
        <f t="shared" si="33"/>
        <v>-6.030658611375614</v>
      </c>
      <c r="T51" s="39">
        <f t="shared" si="33"/>
        <v>7.8702172461188269</v>
      </c>
      <c r="U51" s="39">
        <f t="shared" si="36"/>
        <v>15.79808277895664</v>
      </c>
    </row>
    <row r="52" spans="1:21" x14ac:dyDescent="0.2">
      <c r="B52" s="1" t="s">
        <v>44</v>
      </c>
      <c r="C52" s="38" t="s">
        <v>28</v>
      </c>
      <c r="D52" s="39">
        <f t="shared" ref="D52:E60" si="40">IF(C14=0,"--",(D14/C14)*100-100)</f>
        <v>3226.8469822188827</v>
      </c>
      <c r="E52" s="39">
        <f t="shared" si="40"/>
        <v>75.737912240949726</v>
      </c>
      <c r="F52" s="39">
        <f t="shared" ref="F52:F60" si="41">IF(E14=0,"--",(F14/E14)*100-100)</f>
        <v>37.096598015866221</v>
      </c>
      <c r="G52" s="39">
        <f t="shared" ref="G52:G60" si="42">IF(F14=0,"--",(G14/F14)*100-100)</f>
        <v>144.63556625858541</v>
      </c>
      <c r="H52" s="39">
        <f t="shared" ref="H52:H60" si="43">IF(G14=0,"--",(H14/G14)*100-100)</f>
        <v>19.8730407478469</v>
      </c>
      <c r="I52" s="39">
        <f t="shared" ref="I52:I60" si="44">IF(H14=0,"--",(I14/H14)*100-100)</f>
        <v>45.233785858179061</v>
      </c>
      <c r="J52" s="39">
        <f t="shared" ref="J52:J60" si="45">IF(I14=0,"--",(J14/I14)*100-100)</f>
        <v>31.168881902448902</v>
      </c>
      <c r="K52" s="39">
        <f t="shared" ref="K52:K60" si="46">IF(J14=0,"--",(K14/J14)*100-100)</f>
        <v>49.608316065291405</v>
      </c>
      <c r="L52" s="39">
        <f t="shared" ref="L52:L60" si="47">IF(K14=0,"--",(L14/K14)*100-100)</f>
        <v>80.689944959283253</v>
      </c>
      <c r="M52" s="39">
        <f t="shared" ref="M52:M60" si="48">IF(L14=0,"--",(M14/L14)*100-100)</f>
        <v>18.890857478556299</v>
      </c>
      <c r="N52" s="39">
        <f t="shared" ref="N52:N60" si="49">IF(M14=0,"--",(N14/M14)*100-100)</f>
        <v>31.835347261159086</v>
      </c>
      <c r="O52" s="39">
        <f t="shared" ref="O52:O60" si="50">IF(N14=0,"--",(O14/N14)*100-100)</f>
        <v>11.619294592869522</v>
      </c>
      <c r="P52" s="39">
        <f t="shared" ref="P52:P60" si="51">IF(N14=0,"--",(P14/N14)*100-100)</f>
        <v>11.625168486704766</v>
      </c>
      <c r="Q52" s="39">
        <f t="shared" ref="Q52:Q60" si="52">IF(P14=0,"--",(Q14/P14)*100-100)</f>
        <v>-3.8847622657082894</v>
      </c>
      <c r="R52" s="39">
        <f t="shared" ref="R52:R60" si="53">IF(Q14=0,"--",(R14/Q14)*100-100)</f>
        <v>23.137119858229866</v>
      </c>
      <c r="S52" s="39">
        <f t="shared" ref="S52:S60" si="54">IF(R14=0,"--",(S14/R14)*100-100)</f>
        <v>29.258991010912411</v>
      </c>
      <c r="T52" s="39">
        <f t="shared" ref="T52:T60" si="55">IF(S14=0,"--",(T14/S14)*100-100)</f>
        <v>-17.692911559307618</v>
      </c>
      <c r="U52" s="39">
        <f t="shared" si="36"/>
        <v>45.59340832683651</v>
      </c>
    </row>
    <row r="53" spans="1:21" x14ac:dyDescent="0.2">
      <c r="B53" s="35" t="s">
        <v>792</v>
      </c>
      <c r="C53" s="38" t="s">
        <v>28</v>
      </c>
      <c r="D53" s="39">
        <f t="shared" si="40"/>
        <v>153.46024292961201</v>
      </c>
      <c r="E53" s="39">
        <f t="shared" si="40"/>
        <v>-3.2856786794262689</v>
      </c>
      <c r="F53" s="39">
        <f t="shared" si="41"/>
        <v>4.1571352057544004</v>
      </c>
      <c r="G53" s="39">
        <f t="shared" si="42"/>
        <v>43.393717453463154</v>
      </c>
      <c r="H53" s="39">
        <f t="shared" si="43"/>
        <v>21.856277786100037</v>
      </c>
      <c r="I53" s="39">
        <f t="shared" si="44"/>
        <v>17.242744856080591</v>
      </c>
      <c r="J53" s="39">
        <f t="shared" si="45"/>
        <v>38.168652238866088</v>
      </c>
      <c r="K53" s="39">
        <f t="shared" si="46"/>
        <v>20.742541593597124</v>
      </c>
      <c r="L53" s="39">
        <f t="shared" si="47"/>
        <v>-10.782215236734302</v>
      </c>
      <c r="M53" s="39">
        <f t="shared" si="48"/>
        <v>47.142364291559943</v>
      </c>
      <c r="N53" s="39">
        <f t="shared" si="49"/>
        <v>26.501887161928622</v>
      </c>
      <c r="O53" s="39"/>
      <c r="P53" s="39">
        <f t="shared" si="51"/>
        <v>6.8141140978521548</v>
      </c>
      <c r="Q53" s="39">
        <f t="shared" si="52"/>
        <v>-6.5715471663295517</v>
      </c>
      <c r="R53" s="39">
        <f t="shared" si="53"/>
        <v>5.8522503233965182</v>
      </c>
      <c r="S53" s="39">
        <f t="shared" si="54"/>
        <v>4.6865011206212728</v>
      </c>
      <c r="T53" s="39">
        <f t="shared" si="55"/>
        <v>-14.157494496013143</v>
      </c>
      <c r="U53" s="39">
        <f t="shared" si="36"/>
        <v>13.296056186039024</v>
      </c>
    </row>
    <row r="54" spans="1:21" x14ac:dyDescent="0.2">
      <c r="B54" s="35" t="s">
        <v>793</v>
      </c>
      <c r="C54" s="38" t="s">
        <v>28</v>
      </c>
      <c r="D54" s="39">
        <f t="shared" si="40"/>
        <v>216.9155477475216</v>
      </c>
      <c r="E54" s="39">
        <f t="shared" si="40"/>
        <v>361.02949910908728</v>
      </c>
      <c r="F54" s="39">
        <f t="shared" si="41"/>
        <v>93.329210790755212</v>
      </c>
      <c r="G54" s="39">
        <f t="shared" si="42"/>
        <v>-40.91488633889977</v>
      </c>
      <c r="H54" s="39">
        <f t="shared" si="43"/>
        <v>6.6646616541353296</v>
      </c>
      <c r="I54" s="39">
        <f t="shared" si="44"/>
        <v>97.723876388653935</v>
      </c>
      <c r="J54" s="39">
        <f t="shared" si="45"/>
        <v>-15.46600879147519</v>
      </c>
      <c r="K54" s="39">
        <f t="shared" si="46"/>
        <v>56.589784789787302</v>
      </c>
      <c r="L54" s="39">
        <f t="shared" si="47"/>
        <v>-54.284529263320053</v>
      </c>
      <c r="M54" s="39">
        <f t="shared" si="48"/>
        <v>79.68033839591854</v>
      </c>
      <c r="N54" s="39">
        <f t="shared" si="49"/>
        <v>20.388664657877385</v>
      </c>
      <c r="O54" s="39">
        <f t="shared" si="50"/>
        <v>-100</v>
      </c>
      <c r="P54" s="39">
        <f t="shared" si="51"/>
        <v>9.07001255525266</v>
      </c>
      <c r="Q54" s="39">
        <f t="shared" si="52"/>
        <v>-14.754544546544139</v>
      </c>
      <c r="R54" s="39">
        <f t="shared" si="53"/>
        <v>47.676417948920744</v>
      </c>
      <c r="S54" s="39">
        <f t="shared" si="54"/>
        <v>-12.600713274118618</v>
      </c>
      <c r="T54" s="39">
        <f t="shared" si="55"/>
        <v>1.4030007239683471</v>
      </c>
      <c r="U54" s="39">
        <f t="shared" si="36"/>
        <v>21.135738075336221</v>
      </c>
    </row>
    <row r="55" spans="1:21" x14ac:dyDescent="0.2">
      <c r="B55" s="35" t="s">
        <v>794</v>
      </c>
      <c r="C55" s="38" t="s">
        <v>28</v>
      </c>
      <c r="D55" s="39">
        <f t="shared" si="40"/>
        <v>36.25673344365029</v>
      </c>
      <c r="E55" s="39">
        <f t="shared" si="40"/>
        <v>178.51993488540347</v>
      </c>
      <c r="F55" s="39">
        <f t="shared" si="41"/>
        <v>62.575378049911876</v>
      </c>
      <c r="G55" s="39">
        <f t="shared" si="42"/>
        <v>-6.6525907327094274</v>
      </c>
      <c r="H55" s="39">
        <f t="shared" si="43"/>
        <v>-57.397513173821082</v>
      </c>
      <c r="I55" s="39">
        <f t="shared" si="44"/>
        <v>136.06686755632086</v>
      </c>
      <c r="J55" s="39">
        <f t="shared" si="45"/>
        <v>39.221955444792286</v>
      </c>
      <c r="K55" s="39">
        <f t="shared" si="46"/>
        <v>120.65350745063114</v>
      </c>
      <c r="L55" s="39">
        <f t="shared" si="47"/>
        <v>-25.774109741643542</v>
      </c>
      <c r="M55" s="39">
        <f t="shared" si="48"/>
        <v>37.047354502996313</v>
      </c>
      <c r="N55" s="39">
        <f t="shared" si="49"/>
        <v>-21.743308247569061</v>
      </c>
      <c r="O55" s="39">
        <f t="shared" si="50"/>
        <v>-100</v>
      </c>
      <c r="P55" s="39">
        <f t="shared" si="51"/>
        <v>75.179459137005381</v>
      </c>
      <c r="Q55" s="39">
        <f t="shared" si="52"/>
        <v>5.2321143275509314</v>
      </c>
      <c r="R55" s="39">
        <f t="shared" si="53"/>
        <v>6.706199766199191</v>
      </c>
      <c r="S55" s="39">
        <f t="shared" si="54"/>
        <v>-26.379906847916473</v>
      </c>
      <c r="T55" s="39">
        <f t="shared" si="55"/>
        <v>0.81098476721734869</v>
      </c>
      <c r="U55" s="39">
        <f t="shared" si="36"/>
        <v>15.516605129387699</v>
      </c>
    </row>
    <row r="56" spans="1:21" x14ac:dyDescent="0.2">
      <c r="B56" s="35" t="s">
        <v>795</v>
      </c>
      <c r="C56" s="38" t="s">
        <v>28</v>
      </c>
      <c r="D56" s="39">
        <f t="shared" si="40"/>
        <v>112.56099145824226</v>
      </c>
      <c r="E56" s="39">
        <f t="shared" si="40"/>
        <v>9.5704709923409581</v>
      </c>
      <c r="F56" s="39">
        <f t="shared" si="41"/>
        <v>107.860016130914</v>
      </c>
      <c r="G56" s="39">
        <f t="shared" si="42"/>
        <v>41.331335459734618</v>
      </c>
      <c r="H56" s="39">
        <f t="shared" si="43"/>
        <v>-17.126838095632763</v>
      </c>
      <c r="I56" s="39">
        <f t="shared" si="44"/>
        <v>38.253133171509234</v>
      </c>
      <c r="J56" s="39">
        <f t="shared" si="45"/>
        <v>72.588498942790096</v>
      </c>
      <c r="K56" s="39">
        <f t="shared" si="46"/>
        <v>-21.05681841996801</v>
      </c>
      <c r="L56" s="39">
        <f t="shared" si="47"/>
        <v>-29.385510330722482</v>
      </c>
      <c r="M56" s="39">
        <f t="shared" si="48"/>
        <v>45.889588042437936</v>
      </c>
      <c r="N56" s="39">
        <f t="shared" si="49"/>
        <v>28.732823247214242</v>
      </c>
      <c r="O56" s="39">
        <f t="shared" si="50"/>
        <v>-100</v>
      </c>
      <c r="P56" s="39">
        <f t="shared" si="51"/>
        <v>5.0556821480164444</v>
      </c>
      <c r="Q56" s="39">
        <f t="shared" si="52"/>
        <v>2.814150622080831</v>
      </c>
      <c r="R56" s="39">
        <f t="shared" si="53"/>
        <v>-7.6441939785746769</v>
      </c>
      <c r="S56" s="39">
        <f t="shared" si="54"/>
        <v>25.642800765207156</v>
      </c>
      <c r="T56" s="39">
        <f t="shared" si="55"/>
        <v>11.008060115471523</v>
      </c>
      <c r="U56" s="39">
        <f t="shared" si="36"/>
        <v>15.252255045988434</v>
      </c>
    </row>
    <row r="57" spans="1:21" x14ac:dyDescent="0.2">
      <c r="B57" s="35" t="s">
        <v>796</v>
      </c>
      <c r="C57" s="38" t="s">
        <v>28</v>
      </c>
      <c r="D57" s="39">
        <f t="shared" si="40"/>
        <v>-54.385148177586004</v>
      </c>
      <c r="E57" s="39">
        <f t="shared" si="40"/>
        <v>79.272147960072687</v>
      </c>
      <c r="F57" s="39">
        <f t="shared" si="41"/>
        <v>103.78650078451523</v>
      </c>
      <c r="G57" s="39">
        <f t="shared" si="42"/>
        <v>84.433618369502256</v>
      </c>
      <c r="H57" s="39">
        <f t="shared" si="43"/>
        <v>27.215867949343163</v>
      </c>
      <c r="I57" s="39">
        <f t="shared" si="44"/>
        <v>-17.9568640319672</v>
      </c>
      <c r="J57" s="39">
        <f t="shared" si="45"/>
        <v>41.186402282332466</v>
      </c>
      <c r="K57" s="39">
        <f t="shared" si="46"/>
        <v>11.213231146443633</v>
      </c>
      <c r="L57" s="39">
        <f t="shared" si="47"/>
        <v>-42.758406146022132</v>
      </c>
      <c r="M57" s="39">
        <f t="shared" si="48"/>
        <v>54.609216858454829</v>
      </c>
      <c r="N57" s="39">
        <f t="shared" si="49"/>
        <v>56.630403496751086</v>
      </c>
      <c r="O57" s="39">
        <f t="shared" si="50"/>
        <v>-100</v>
      </c>
      <c r="P57" s="39">
        <f t="shared" si="51"/>
        <v>-6.5135302153125565</v>
      </c>
      <c r="Q57" s="39">
        <f t="shared" si="52"/>
        <v>-37.538595883917502</v>
      </c>
      <c r="R57" s="39">
        <f t="shared" si="53"/>
        <v>73.358119586710103</v>
      </c>
      <c r="S57" s="39">
        <f t="shared" si="54"/>
        <v>-4.0833637226756991</v>
      </c>
      <c r="T57" s="39">
        <f t="shared" si="55"/>
        <v>21.570732540670164</v>
      </c>
      <c r="U57" s="39">
        <f t="shared" si="36"/>
        <v>10.565572347244554</v>
      </c>
    </row>
    <row r="58" spans="1:21" x14ac:dyDescent="0.2">
      <c r="B58" s="35" t="s">
        <v>797</v>
      </c>
      <c r="C58" s="38" t="s">
        <v>28</v>
      </c>
      <c r="D58" s="39">
        <f t="shared" si="40"/>
        <v>189.61698200276879</v>
      </c>
      <c r="E58" s="39">
        <f t="shared" si="40"/>
        <v>-11.265137029955383</v>
      </c>
      <c r="F58" s="39">
        <f t="shared" si="41"/>
        <v>339.16322499551086</v>
      </c>
      <c r="G58" s="39">
        <f t="shared" si="42"/>
        <v>159.41857137015984</v>
      </c>
      <c r="H58" s="39">
        <f t="shared" si="43"/>
        <v>-18.275383790940325</v>
      </c>
      <c r="I58" s="39">
        <f t="shared" si="44"/>
        <v>74.743013635224031</v>
      </c>
      <c r="J58" s="39">
        <f t="shared" si="45"/>
        <v>-10.287398185550629</v>
      </c>
      <c r="K58" s="39">
        <f t="shared" si="46"/>
        <v>35.193455127022219</v>
      </c>
      <c r="L58" s="39">
        <f t="shared" si="47"/>
        <v>-62.223819750300294</v>
      </c>
      <c r="M58" s="39">
        <f t="shared" si="48"/>
        <v>82.470551393539353</v>
      </c>
      <c r="N58" s="39">
        <f t="shared" si="49"/>
        <v>165.13485326538967</v>
      </c>
      <c r="O58" s="39">
        <f t="shared" si="50"/>
        <v>-100</v>
      </c>
      <c r="P58" s="39">
        <f t="shared" si="51"/>
        <v>-27.987870760865775</v>
      </c>
      <c r="Q58" s="39">
        <f t="shared" si="52"/>
        <v>-13.559708768072369</v>
      </c>
      <c r="R58" s="39">
        <f t="shared" si="53"/>
        <v>9.5939719715876493</v>
      </c>
      <c r="S58" s="39">
        <f t="shared" si="54"/>
        <v>99.715349244580665</v>
      </c>
      <c r="T58" s="39">
        <f t="shared" si="55"/>
        <v>-30.385191682198581</v>
      </c>
      <c r="U58" s="39">
        <f t="shared" si="36"/>
        <v>23.757559019567992</v>
      </c>
    </row>
    <row r="59" spans="1:21" x14ac:dyDescent="0.2">
      <c r="B59" s="35" t="s">
        <v>798</v>
      </c>
      <c r="C59" s="38" t="s">
        <v>28</v>
      </c>
      <c r="D59" s="39">
        <f t="shared" si="40"/>
        <v>375.56614074029636</v>
      </c>
      <c r="E59" s="39">
        <f t="shared" si="40"/>
        <v>14.00547884931045</v>
      </c>
      <c r="F59" s="39">
        <f t="shared" si="41"/>
        <v>0.60291303216301628</v>
      </c>
      <c r="G59" s="39">
        <f t="shared" si="42"/>
        <v>15.85570698631669</v>
      </c>
      <c r="H59" s="39">
        <f t="shared" si="43"/>
        <v>22.168738019217855</v>
      </c>
      <c r="I59" s="39">
        <f t="shared" si="44"/>
        <v>1.0063496760508883</v>
      </c>
      <c r="J59" s="39">
        <f t="shared" si="45"/>
        <v>8.7875298349185726</v>
      </c>
      <c r="K59" s="39">
        <f t="shared" si="46"/>
        <v>3.8416702427058027</v>
      </c>
      <c r="L59" s="39">
        <f t="shared" si="47"/>
        <v>-23.952344241618576</v>
      </c>
      <c r="M59" s="39">
        <f t="shared" si="48"/>
        <v>47.568401524408074</v>
      </c>
      <c r="N59" s="39">
        <f t="shared" si="49"/>
        <v>30.150792071036335</v>
      </c>
      <c r="O59" s="39">
        <f t="shared" si="50"/>
        <v>-100</v>
      </c>
      <c r="P59" s="39">
        <f t="shared" si="51"/>
        <v>-0.80527209266672628</v>
      </c>
      <c r="Q59" s="39">
        <f t="shared" si="52"/>
        <v>-27.444631840992457</v>
      </c>
      <c r="R59" s="39">
        <f t="shared" si="53"/>
        <v>14.191507832644447</v>
      </c>
      <c r="S59" s="39">
        <f t="shared" si="54"/>
        <v>-11.459761864291195</v>
      </c>
      <c r="T59" s="39">
        <f t="shared" si="55"/>
        <v>-20.870807100948426</v>
      </c>
      <c r="U59" s="39">
        <f t="shared" si="36"/>
        <v>10.005707282844753</v>
      </c>
    </row>
    <row r="60" spans="1:21" x14ac:dyDescent="0.2">
      <c r="B60" s="35" t="s">
        <v>799</v>
      </c>
      <c r="C60" s="38" t="s">
        <v>28</v>
      </c>
      <c r="D60" s="39">
        <f t="shared" si="40"/>
        <v>261.81675443527388</v>
      </c>
      <c r="E60" s="39">
        <f t="shared" si="40"/>
        <v>21.397845013876875</v>
      </c>
      <c r="F60" s="39">
        <f t="shared" si="41"/>
        <v>17.982157203391068</v>
      </c>
      <c r="G60" s="39">
        <f t="shared" si="42"/>
        <v>18.096337294841675</v>
      </c>
      <c r="H60" s="39">
        <f t="shared" si="43"/>
        <v>12.011959738011896</v>
      </c>
      <c r="I60" s="39">
        <f t="shared" si="44"/>
        <v>9.9038880339150381</v>
      </c>
      <c r="J60" s="39">
        <f t="shared" si="45"/>
        <v>18.92511981569254</v>
      </c>
      <c r="K60" s="39">
        <f t="shared" si="46"/>
        <v>6.7274906848967078</v>
      </c>
      <c r="L60" s="39">
        <f t="shared" si="47"/>
        <v>-28.88862800148874</v>
      </c>
      <c r="M60" s="39">
        <f t="shared" si="48"/>
        <v>48.427584588678087</v>
      </c>
      <c r="N60" s="39">
        <f t="shared" si="49"/>
        <v>28.516885429741791</v>
      </c>
      <c r="O60" s="39">
        <f t="shared" si="50"/>
        <v>-100</v>
      </c>
      <c r="P60" s="39">
        <f t="shared" si="51"/>
        <v>3.1542494918896296</v>
      </c>
      <c r="Q60" s="39">
        <f t="shared" si="52"/>
        <v>-20.014925961068485</v>
      </c>
      <c r="R60" s="39">
        <f t="shared" si="53"/>
        <v>13.934503428288053</v>
      </c>
      <c r="S60" s="39">
        <f t="shared" si="54"/>
        <v>-4.693079883461138</v>
      </c>
      <c r="T60" s="39">
        <f t="shared" si="55"/>
        <v>-8.1157897967650854</v>
      </c>
      <c r="U60" s="39">
        <f t="shared" si="36"/>
        <v>11.937777680153516</v>
      </c>
    </row>
    <row r="61" spans="1:21" x14ac:dyDescent="0.2">
      <c r="B61" s="35" t="s">
        <v>79</v>
      </c>
      <c r="C61" s="38" t="s">
        <v>28</v>
      </c>
      <c r="D61" s="39">
        <f t="shared" ref="D61:G63" si="56">IF(C23=0,"--",(D23/C23)*100-100)</f>
        <v>73.251006763613532</v>
      </c>
      <c r="E61" s="39">
        <f t="shared" si="56"/>
        <v>4.4486180926098342</v>
      </c>
      <c r="F61" s="39">
        <f t="shared" si="56"/>
        <v>14.419361946591252</v>
      </c>
      <c r="G61" s="39">
        <f t="shared" si="56"/>
        <v>57.433020333191564</v>
      </c>
      <c r="H61" s="39">
        <f t="shared" ref="H61:H63" si="57">IF(G23=0,"--",(H23/G23)*100-100)</f>
        <v>27.658489707417644</v>
      </c>
      <c r="I61" s="39">
        <f t="shared" ref="I61:L63" si="58">IF(H23=0,"--",(I23/H23)*100-100)</f>
        <v>6.365524723958643</v>
      </c>
      <c r="J61" s="39">
        <f t="shared" si="58"/>
        <v>10.269663834446291</v>
      </c>
      <c r="K61" s="39">
        <f t="shared" si="58"/>
        <v>15.547988442263289</v>
      </c>
      <c r="L61" s="39">
        <f t="shared" si="58"/>
        <v>48.018462364007632</v>
      </c>
      <c r="M61" s="39">
        <f t="shared" ref="M61:O63" si="59">IF(L23=0,"--",(M23/L23)*100-100)</f>
        <v>30.283695059009631</v>
      </c>
      <c r="N61" s="39">
        <f t="shared" si="59"/>
        <v>23.571771287969014</v>
      </c>
      <c r="O61" s="39">
        <f t="shared" si="59"/>
        <v>8.5651827706453076</v>
      </c>
      <c r="P61" s="39">
        <f t="shared" ref="P61:P63" si="60">IF(N23=0,"--",(P23/N23)*100-100)</f>
        <v>8.551268221822113</v>
      </c>
      <c r="Q61" s="39">
        <f t="shared" ref="Q61:R63" si="61">IF(P23=0,"--",(Q23/P23)*100-100)</f>
        <v>-1.5125256434488676</v>
      </c>
      <c r="R61" s="39">
        <f t="shared" si="61"/>
        <v>10.54050714575942</v>
      </c>
      <c r="S61" s="39">
        <f t="shared" ref="S61:T63" si="62">IF(R23=0,"--",(S23/R23)*100-100)</f>
        <v>1.5672787780631552</v>
      </c>
      <c r="T61" s="39">
        <f t="shared" si="62"/>
        <v>-8.4424691138124786E-2</v>
      </c>
      <c r="U61" s="39">
        <f t="shared" si="36"/>
        <v>14.153732437998073</v>
      </c>
    </row>
    <row r="62" spans="1:21" x14ac:dyDescent="0.2">
      <c r="B62" s="35" t="s">
        <v>80</v>
      </c>
      <c r="C62" s="38" t="s">
        <v>28</v>
      </c>
      <c r="D62" s="39">
        <f t="shared" si="56"/>
        <v>63.120869305393484</v>
      </c>
      <c r="E62" s="39">
        <f t="shared" si="56"/>
        <v>1.9752351104710613</v>
      </c>
      <c r="F62" s="39">
        <f t="shared" si="56"/>
        <v>17.936498809905999</v>
      </c>
      <c r="G62" s="39">
        <f t="shared" si="56"/>
        <v>35.938574209902072</v>
      </c>
      <c r="H62" s="39">
        <f t="shared" si="57"/>
        <v>15.993660117059605</v>
      </c>
      <c r="I62" s="39">
        <f t="shared" si="58"/>
        <v>13.214160227750796</v>
      </c>
      <c r="J62" s="39">
        <f t="shared" si="58"/>
        <v>27.038729715748929</v>
      </c>
      <c r="K62" s="39">
        <f t="shared" si="58"/>
        <v>16.924881891959259</v>
      </c>
      <c r="L62" s="39">
        <f t="shared" si="58"/>
        <v>70.525282836776483</v>
      </c>
      <c r="M62" s="39">
        <f t="shared" si="59"/>
        <v>49.812624386264844</v>
      </c>
      <c r="N62" s="39">
        <f t="shared" si="59"/>
        <v>21.945591889426751</v>
      </c>
      <c r="O62" s="39">
        <f t="shared" si="59"/>
        <v>4.9281198373654149</v>
      </c>
      <c r="P62" s="39">
        <f t="shared" si="60"/>
        <v>5.0044511759632684</v>
      </c>
      <c r="Q62" s="39">
        <f t="shared" si="61"/>
        <v>2.9250892253703427</v>
      </c>
      <c r="R62" s="39">
        <f t="shared" si="61"/>
        <v>10.285909030395274</v>
      </c>
      <c r="S62" s="39">
        <f t="shared" si="62"/>
        <v>2.875982223298152</v>
      </c>
      <c r="T62" s="39">
        <f t="shared" si="62"/>
        <v>0.52017348969451405</v>
      </c>
      <c r="U62" s="39">
        <f t="shared" si="36"/>
        <v>15.326265126098889</v>
      </c>
    </row>
    <row r="63" spans="1:21" x14ac:dyDescent="0.2">
      <c r="B63" s="35" t="s">
        <v>81</v>
      </c>
      <c r="C63" s="38" t="s">
        <v>28</v>
      </c>
      <c r="D63" s="39">
        <f t="shared" si="56"/>
        <v>67.029642985013226</v>
      </c>
      <c r="E63" s="39">
        <f t="shared" si="56"/>
        <v>2.9651520802992763</v>
      </c>
      <c r="F63" s="39">
        <f t="shared" si="56"/>
        <v>16.508561627172867</v>
      </c>
      <c r="G63" s="39">
        <f t="shared" si="56"/>
        <v>44.508711389206212</v>
      </c>
      <c r="H63" s="39">
        <f t="shared" si="57"/>
        <v>21.060552878446188</v>
      </c>
      <c r="I63" s="39">
        <f t="shared" si="58"/>
        <v>10.077160968571135</v>
      </c>
      <c r="J63" s="39">
        <f t="shared" si="58"/>
        <v>19.616696372782073</v>
      </c>
      <c r="K63" s="39">
        <f t="shared" si="58"/>
        <v>16.36308593314233</v>
      </c>
      <c r="L63" s="39">
        <f t="shared" si="58"/>
        <v>61.406443103277155</v>
      </c>
      <c r="M63" s="39">
        <f t="shared" si="59"/>
        <v>42.556597368037757</v>
      </c>
      <c r="N63" s="39">
        <f t="shared" si="59"/>
        <v>22.497785858196636</v>
      </c>
      <c r="O63" s="39">
        <f t="shared" si="59"/>
        <v>6.1739678187460783</v>
      </c>
      <c r="P63" s="39">
        <f t="shared" si="60"/>
        <v>6.2193861215417314</v>
      </c>
      <c r="Q63" s="39">
        <f t="shared" si="61"/>
        <v>1.3716475231490648</v>
      </c>
      <c r="R63" s="39">
        <f t="shared" si="61"/>
        <v>10.372498490480481</v>
      </c>
      <c r="S63" s="39">
        <f t="shared" si="62"/>
        <v>2.4302113667855849</v>
      </c>
      <c r="T63" s="39">
        <f t="shared" si="62"/>
        <v>0.31597007023486867</v>
      </c>
      <c r="U63" s="39">
        <f t="shared" si="36"/>
        <v>14.901735197591265</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C23:U23" formulaRange="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zoomScale="55" zoomScaleNormal="55" workbookViewId="0">
      <selection activeCell="B53" sqref="B53:B63"/>
    </sheetView>
  </sheetViews>
  <sheetFormatPr baseColWidth="10" defaultColWidth="10.85546875" defaultRowHeight="12.75" x14ac:dyDescent="0.2"/>
  <cols>
    <col min="1" max="1" width="10.85546875" style="1"/>
    <col min="2" max="2" width="16.85546875" style="1" customWidth="1"/>
    <col min="3" max="11" width="11.42578125" style="1" bestFit="1" customWidth="1"/>
    <col min="12" max="20" width="11.42578125" style="1" customWidth="1"/>
    <col min="21" max="21" width="12.28515625" style="1" bestFit="1" customWidth="1"/>
    <col min="22" max="16384" width="10.85546875" style="1"/>
  </cols>
  <sheetData>
    <row r="1" spans="1:21" x14ac:dyDescent="0.2">
      <c r="A1" s="5" t="s">
        <v>75</v>
      </c>
    </row>
    <row r="2" spans="1:21" x14ac:dyDescent="0.2">
      <c r="B2" s="110"/>
      <c r="C2" s="201" t="s">
        <v>180</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790</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146</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29</v>
      </c>
      <c r="C9" s="9">
        <v>3.1125120000000002</v>
      </c>
      <c r="D9" s="9">
        <v>7.0146009999999999</v>
      </c>
      <c r="E9" s="9">
        <v>6.3588040000000001</v>
      </c>
      <c r="F9" s="9">
        <v>8.8041119999999999</v>
      </c>
      <c r="G9" s="9">
        <v>14.5703605</v>
      </c>
      <c r="H9" s="9">
        <v>18.456465999999999</v>
      </c>
      <c r="I9" s="9">
        <v>16.784676999999999</v>
      </c>
      <c r="J9" s="9">
        <v>15.945779999999999</v>
      </c>
      <c r="K9" s="9">
        <v>22.613909</v>
      </c>
      <c r="L9" s="14">
        <v>27.607872</v>
      </c>
      <c r="M9" s="14">
        <v>44.166851000000001</v>
      </c>
      <c r="N9" s="14">
        <v>61.588926000000001</v>
      </c>
      <c r="O9" s="14">
        <v>54.619778999999994</v>
      </c>
      <c r="P9" s="14">
        <v>54.696221999999999</v>
      </c>
      <c r="Q9" s="14">
        <v>37.098427999999998</v>
      </c>
      <c r="R9" s="9">
        <v>42.929575999999997</v>
      </c>
      <c r="S9" s="9">
        <v>32.833872999999997</v>
      </c>
      <c r="T9" s="9">
        <v>29.759134</v>
      </c>
      <c r="U9" s="9">
        <f>(SUM(C9:N9)+P9+Q9+R9+S9+T9)</f>
        <v>444.34210350000001</v>
      </c>
    </row>
    <row r="10" spans="1:21" x14ac:dyDescent="0.2">
      <c r="B10" s="1" t="s">
        <v>34</v>
      </c>
      <c r="C10" s="9">
        <v>2.1738905000000002</v>
      </c>
      <c r="D10" s="9">
        <v>1.7982465000000001</v>
      </c>
      <c r="E10" s="9">
        <v>2.5571065000000002</v>
      </c>
      <c r="F10" s="9">
        <v>4.0184474999999997</v>
      </c>
      <c r="G10" s="9">
        <v>3.6513884999999999</v>
      </c>
      <c r="H10" s="9">
        <v>3.6849465000000001</v>
      </c>
      <c r="I10" s="9">
        <v>4.3482405000000002</v>
      </c>
      <c r="J10" s="9">
        <v>6.2271280000000004</v>
      </c>
      <c r="K10" s="9">
        <v>7.0318515000000001</v>
      </c>
      <c r="L10" s="14">
        <v>8.9297540000000009</v>
      </c>
      <c r="M10" s="14">
        <v>8.3694670000000002</v>
      </c>
      <c r="N10" s="14">
        <v>10.25393</v>
      </c>
      <c r="O10" s="14">
        <v>13.105259999999999</v>
      </c>
      <c r="P10" s="14">
        <v>13.125995</v>
      </c>
      <c r="Q10" s="14">
        <v>12.605394</v>
      </c>
      <c r="R10" s="9">
        <v>10.746835000000001</v>
      </c>
      <c r="S10" s="9">
        <v>10.100894</v>
      </c>
      <c r="T10" s="9">
        <v>7.2082709999999999</v>
      </c>
      <c r="U10" s="9">
        <f t="shared" ref="U10:U25" si="0">(SUM(C10:N10)+P10+Q10+R10+S10+T10)</f>
        <v>116.83178600000001</v>
      </c>
    </row>
    <row r="11" spans="1:21" x14ac:dyDescent="0.2">
      <c r="B11" s="1" t="s">
        <v>36</v>
      </c>
      <c r="C11" s="9">
        <v>0.59291499999999997</v>
      </c>
      <c r="D11" s="9">
        <v>0.77736899999999998</v>
      </c>
      <c r="E11" s="9">
        <v>2.2399209999999998</v>
      </c>
      <c r="F11" s="9">
        <v>1.4769865</v>
      </c>
      <c r="G11" s="9">
        <v>1.8000655000000001</v>
      </c>
      <c r="H11" s="9">
        <v>2.5430685</v>
      </c>
      <c r="I11" s="9">
        <v>4.1367950000000002</v>
      </c>
      <c r="J11" s="9">
        <v>5.0012354999999999</v>
      </c>
      <c r="K11" s="9">
        <v>6.5437380000000003</v>
      </c>
      <c r="L11" s="14">
        <v>8.240945</v>
      </c>
      <c r="M11" s="14">
        <v>8.792503</v>
      </c>
      <c r="N11" s="14">
        <v>16.05423</v>
      </c>
      <c r="O11" s="14">
        <v>16.297784</v>
      </c>
      <c r="P11" s="14">
        <v>16.297723999999999</v>
      </c>
      <c r="Q11" s="14">
        <v>16.394175000000001</v>
      </c>
      <c r="R11" s="9">
        <v>16.077372</v>
      </c>
      <c r="S11" s="9">
        <v>14.100215</v>
      </c>
      <c r="T11" s="9">
        <v>11.333869</v>
      </c>
      <c r="U11" s="9">
        <f t="shared" si="0"/>
        <v>132.40312700000001</v>
      </c>
    </row>
    <row r="12" spans="1:21" x14ac:dyDescent="0.2">
      <c r="B12" s="1" t="s">
        <v>31</v>
      </c>
      <c r="C12" s="9">
        <v>0.131883</v>
      </c>
      <c r="D12" s="9">
        <v>0.35386899999999999</v>
      </c>
      <c r="E12" s="9">
        <v>0.62320600000000004</v>
      </c>
      <c r="F12" s="9">
        <v>0.39931499999999998</v>
      </c>
      <c r="G12" s="9">
        <v>2.4227164999999999</v>
      </c>
      <c r="H12" s="9">
        <v>3.6188905</v>
      </c>
      <c r="I12" s="9">
        <v>3.6701204999999999</v>
      </c>
      <c r="J12" s="9">
        <v>4.0375294999999998</v>
      </c>
      <c r="K12" s="9">
        <v>5.3519160000000001</v>
      </c>
      <c r="L12" s="14">
        <v>7.5332309999999998</v>
      </c>
      <c r="M12" s="14">
        <v>11.230904000000001</v>
      </c>
      <c r="N12" s="14">
        <v>11.677292</v>
      </c>
      <c r="O12" s="14">
        <v>9.7119020000000003</v>
      </c>
      <c r="P12" s="14">
        <v>9.7117740000000001</v>
      </c>
      <c r="Q12" s="14">
        <v>13.758331</v>
      </c>
      <c r="R12" s="9">
        <v>10.821825</v>
      </c>
      <c r="S12" s="9">
        <v>10.708136</v>
      </c>
      <c r="T12" s="9">
        <v>10.931825</v>
      </c>
      <c r="U12" s="9">
        <f t="shared" si="0"/>
        <v>106.982764</v>
      </c>
    </row>
    <row r="13" spans="1:21" x14ac:dyDescent="0.2">
      <c r="B13" s="1" t="s">
        <v>40</v>
      </c>
      <c r="C13" s="9">
        <v>0.28070000000000001</v>
      </c>
      <c r="D13" s="9">
        <v>0.25487850000000001</v>
      </c>
      <c r="E13" s="9">
        <v>0.48747950000000001</v>
      </c>
      <c r="F13" s="9">
        <v>0.72994899999999996</v>
      </c>
      <c r="G13" s="9">
        <v>1.5980049999999999</v>
      </c>
      <c r="H13" s="9">
        <v>2.3959579999999998</v>
      </c>
      <c r="I13" s="9">
        <v>2.2399684999999998</v>
      </c>
      <c r="J13" s="9">
        <v>2.3210109999999999</v>
      </c>
      <c r="K13" s="9">
        <v>2.1867005000000002</v>
      </c>
      <c r="L13" s="14">
        <v>2.6726670000000001</v>
      </c>
      <c r="M13" s="14">
        <v>5.0708250000000001</v>
      </c>
      <c r="N13" s="14">
        <v>8.9578530000000001</v>
      </c>
      <c r="O13" s="14">
        <v>7.3366939999999996</v>
      </c>
      <c r="P13" s="14">
        <v>7.6669280000000004</v>
      </c>
      <c r="Q13" s="14">
        <v>5.4852699999999999</v>
      </c>
      <c r="R13" s="9">
        <v>6.0700510000000003</v>
      </c>
      <c r="S13" s="9">
        <v>6.2758789999999998</v>
      </c>
      <c r="T13" s="9">
        <v>4.6007829999999998</v>
      </c>
      <c r="U13" s="9">
        <f t="shared" si="0"/>
        <v>59.294906000000005</v>
      </c>
    </row>
    <row r="14" spans="1:21" x14ac:dyDescent="0.2">
      <c r="B14" s="1" t="s">
        <v>44</v>
      </c>
      <c r="C14" s="9">
        <v>0</v>
      </c>
      <c r="D14" s="9">
        <v>2.5999999999999998E-5</v>
      </c>
      <c r="E14" s="9">
        <v>9.3999999999999997E-4</v>
      </c>
      <c r="F14" s="9">
        <v>6.0175000000000003E-3</v>
      </c>
      <c r="G14" s="9">
        <v>2.0640499999999999E-2</v>
      </c>
      <c r="H14" s="9">
        <v>2.5660499999999999E-2</v>
      </c>
      <c r="I14" s="9">
        <v>1.7201999999999999E-2</v>
      </c>
      <c r="J14" s="9">
        <v>9.3530000000000002E-3</v>
      </c>
      <c r="K14" s="9">
        <v>3.0483E-2</v>
      </c>
      <c r="L14" s="14">
        <v>2.4771999999999999E-2</v>
      </c>
      <c r="M14" s="14">
        <v>2.8405E-2</v>
      </c>
      <c r="N14" s="14">
        <v>2.1325E-2</v>
      </c>
      <c r="O14" s="14">
        <v>2.7758000000000001E-2</v>
      </c>
      <c r="P14" s="14">
        <v>2.7758000000000001E-2</v>
      </c>
      <c r="Q14" s="14">
        <v>5.3600000000000002E-3</v>
      </c>
      <c r="R14" s="9">
        <v>0.128751</v>
      </c>
      <c r="S14" s="9">
        <v>7.3282E-2</v>
      </c>
      <c r="T14" s="9">
        <v>8.3589999999999998E-2</v>
      </c>
      <c r="U14" s="9">
        <f t="shared" si="0"/>
        <v>0.5035655</v>
      </c>
    </row>
    <row r="15" spans="1:21" x14ac:dyDescent="0.2">
      <c r="A15" s="1" t="s">
        <v>145</v>
      </c>
      <c r="B15" s="1" t="s">
        <v>792</v>
      </c>
      <c r="C15" s="9">
        <v>7.7399999999999995E-4</v>
      </c>
      <c r="D15" s="9">
        <v>5.7000000000000003E-5</v>
      </c>
      <c r="E15" s="9">
        <v>8.9040000000000005E-3</v>
      </c>
      <c r="F15" s="9">
        <v>0.13036700000000001</v>
      </c>
      <c r="G15" s="9">
        <v>8.0037999999999998E-2</v>
      </c>
      <c r="H15" s="9">
        <v>7.4411000000000005E-2</v>
      </c>
      <c r="I15" s="9">
        <v>0.16941000000000001</v>
      </c>
      <c r="J15" s="9">
        <v>0.27767999999999998</v>
      </c>
      <c r="K15" s="9">
        <v>0.191054</v>
      </c>
      <c r="L15" s="14">
        <v>4.7106000000000002E-2</v>
      </c>
      <c r="M15" s="14">
        <v>0.13613500000000001</v>
      </c>
      <c r="N15" s="14">
        <v>0.204654</v>
      </c>
      <c r="O15" s="14">
        <v>0</v>
      </c>
      <c r="P15" s="14">
        <v>1.291571</v>
      </c>
      <c r="Q15" s="14">
        <v>0.36578699999999997</v>
      </c>
      <c r="R15" s="9">
        <v>0.58362999999999998</v>
      </c>
      <c r="S15" s="9">
        <v>0.36061900000000002</v>
      </c>
      <c r="T15" s="9">
        <v>0.44163999999999998</v>
      </c>
      <c r="U15" s="9">
        <f t="shared" si="0"/>
        <v>4.3638370000000002</v>
      </c>
    </row>
    <row r="16" spans="1:21" x14ac:dyDescent="0.2">
      <c r="B16" s="1" t="s">
        <v>793</v>
      </c>
      <c r="C16" s="9">
        <v>0</v>
      </c>
      <c r="D16" s="9">
        <v>0</v>
      </c>
      <c r="E16" s="9">
        <v>0</v>
      </c>
      <c r="F16" s="9">
        <v>0</v>
      </c>
      <c r="G16" s="9">
        <v>4.0900000000000002E-4</v>
      </c>
      <c r="H16" s="9">
        <v>0</v>
      </c>
      <c r="I16" s="9">
        <v>3.3E-4</v>
      </c>
      <c r="J16" s="9">
        <v>0</v>
      </c>
      <c r="K16" s="9">
        <v>0</v>
      </c>
      <c r="L16" s="14">
        <v>0</v>
      </c>
      <c r="M16" s="14">
        <v>0</v>
      </c>
      <c r="N16" s="14">
        <v>1.5100000000000001E-4</v>
      </c>
      <c r="O16" s="14">
        <v>0</v>
      </c>
      <c r="P16" s="14">
        <v>0</v>
      </c>
      <c r="Q16" s="14">
        <v>0</v>
      </c>
      <c r="R16" s="9">
        <v>0</v>
      </c>
      <c r="S16" s="9">
        <v>9.2999999999999997E-5</v>
      </c>
      <c r="T16" s="9">
        <v>9.3999999999999994E-5</v>
      </c>
      <c r="U16" s="9">
        <f t="shared" si="0"/>
        <v>1.077E-3</v>
      </c>
    </row>
    <row r="17" spans="1:21" x14ac:dyDescent="0.2">
      <c r="B17" s="1" t="s">
        <v>794</v>
      </c>
      <c r="C17" s="9">
        <v>0</v>
      </c>
      <c r="D17" s="9">
        <v>0</v>
      </c>
      <c r="E17" s="9">
        <v>0</v>
      </c>
      <c r="F17" s="9">
        <v>0</v>
      </c>
      <c r="G17" s="9">
        <v>0</v>
      </c>
      <c r="H17" s="9">
        <v>0</v>
      </c>
      <c r="I17" s="9">
        <v>0</v>
      </c>
      <c r="J17" s="9">
        <v>0</v>
      </c>
      <c r="K17" s="9">
        <v>0</v>
      </c>
      <c r="L17" s="14">
        <v>0</v>
      </c>
      <c r="M17" s="14">
        <v>0</v>
      </c>
      <c r="N17" s="14">
        <v>0</v>
      </c>
      <c r="O17" s="14">
        <v>0</v>
      </c>
      <c r="P17" s="14">
        <v>0</v>
      </c>
      <c r="Q17" s="14">
        <v>0</v>
      </c>
      <c r="R17" s="9">
        <v>0</v>
      </c>
      <c r="S17" s="9">
        <v>0</v>
      </c>
      <c r="T17" s="9">
        <v>0</v>
      </c>
      <c r="U17" s="9">
        <f t="shared" si="0"/>
        <v>0</v>
      </c>
    </row>
    <row r="18" spans="1:21" x14ac:dyDescent="0.2">
      <c r="B18" s="1" t="s">
        <v>795</v>
      </c>
      <c r="C18" s="9">
        <v>0</v>
      </c>
      <c r="D18" s="9">
        <v>0</v>
      </c>
      <c r="E18" s="9">
        <v>0</v>
      </c>
      <c r="F18" s="9">
        <v>0</v>
      </c>
      <c r="G18" s="9">
        <v>0</v>
      </c>
      <c r="H18" s="9">
        <v>0</v>
      </c>
      <c r="I18" s="9">
        <v>0</v>
      </c>
      <c r="J18" s="9">
        <v>0</v>
      </c>
      <c r="K18" s="9">
        <v>0</v>
      </c>
      <c r="L18" s="14">
        <v>0</v>
      </c>
      <c r="M18" s="14">
        <v>0</v>
      </c>
      <c r="N18" s="14">
        <v>0</v>
      </c>
      <c r="O18" s="14">
        <v>0</v>
      </c>
      <c r="P18" s="14">
        <v>0</v>
      </c>
      <c r="Q18" s="14">
        <v>0</v>
      </c>
      <c r="R18" s="9">
        <v>0</v>
      </c>
      <c r="S18" s="9">
        <v>0</v>
      </c>
      <c r="T18" s="9">
        <v>0</v>
      </c>
      <c r="U18" s="9">
        <f t="shared" si="0"/>
        <v>0</v>
      </c>
    </row>
    <row r="19" spans="1:21" x14ac:dyDescent="0.2">
      <c r="B19" s="1" t="s">
        <v>796</v>
      </c>
      <c r="C19" s="9">
        <v>0</v>
      </c>
      <c r="D19" s="9">
        <v>0</v>
      </c>
      <c r="E19" s="9">
        <v>0</v>
      </c>
      <c r="F19" s="9">
        <v>0</v>
      </c>
      <c r="G19" s="9">
        <v>0</v>
      </c>
      <c r="H19" s="9">
        <v>0</v>
      </c>
      <c r="I19" s="9">
        <v>0</v>
      </c>
      <c r="J19" s="9">
        <v>0</v>
      </c>
      <c r="K19" s="9">
        <v>0</v>
      </c>
      <c r="L19" s="14">
        <v>0</v>
      </c>
      <c r="M19" s="14">
        <v>0</v>
      </c>
      <c r="N19" s="14">
        <v>0</v>
      </c>
      <c r="O19" s="14">
        <v>0</v>
      </c>
      <c r="P19" s="14">
        <v>0</v>
      </c>
      <c r="Q19" s="14">
        <v>0</v>
      </c>
      <c r="R19" s="9">
        <v>0</v>
      </c>
      <c r="S19" s="9">
        <v>0</v>
      </c>
      <c r="T19" s="9">
        <v>0</v>
      </c>
      <c r="U19" s="9">
        <f t="shared" si="0"/>
        <v>0</v>
      </c>
    </row>
    <row r="20" spans="1:21" x14ac:dyDescent="0.2">
      <c r="B20" s="1" t="s">
        <v>797</v>
      </c>
      <c r="C20" s="9">
        <v>0</v>
      </c>
      <c r="D20" s="9">
        <v>0</v>
      </c>
      <c r="E20" s="9">
        <v>0</v>
      </c>
      <c r="F20" s="9">
        <v>0</v>
      </c>
      <c r="G20" s="9">
        <v>0</v>
      </c>
      <c r="H20" s="9">
        <v>0</v>
      </c>
      <c r="I20" s="9">
        <v>0</v>
      </c>
      <c r="J20" s="9">
        <v>3.9999999999999998E-6</v>
      </c>
      <c r="K20" s="9">
        <v>0</v>
      </c>
      <c r="L20" s="14">
        <v>0</v>
      </c>
      <c r="M20" s="14">
        <v>0</v>
      </c>
      <c r="N20" s="14">
        <v>0</v>
      </c>
      <c r="O20" s="14">
        <v>0</v>
      </c>
      <c r="P20" s="14">
        <v>0</v>
      </c>
      <c r="Q20" s="14">
        <v>0</v>
      </c>
      <c r="R20" s="9">
        <v>0</v>
      </c>
      <c r="S20" s="9">
        <v>0</v>
      </c>
      <c r="T20" s="9">
        <v>0</v>
      </c>
      <c r="U20" s="9">
        <f t="shared" si="0"/>
        <v>3.9999999999999998E-6</v>
      </c>
    </row>
    <row r="21" spans="1:21" x14ac:dyDescent="0.2">
      <c r="B21" s="1" t="s">
        <v>798</v>
      </c>
      <c r="C21" s="9">
        <v>0</v>
      </c>
      <c r="D21" s="9">
        <v>0</v>
      </c>
      <c r="E21" s="9">
        <v>0</v>
      </c>
      <c r="F21" s="9">
        <v>0</v>
      </c>
      <c r="G21" s="9">
        <v>0</v>
      </c>
      <c r="H21" s="9">
        <v>0</v>
      </c>
      <c r="I21" s="9">
        <v>6.0000000000000002E-5</v>
      </c>
      <c r="J21" s="9">
        <v>0</v>
      </c>
      <c r="K21" s="9">
        <v>0</v>
      </c>
      <c r="L21" s="14">
        <v>1.9999999999999999E-6</v>
      </c>
      <c r="M21" s="14">
        <v>0</v>
      </c>
      <c r="N21" s="14">
        <v>0</v>
      </c>
      <c r="O21" s="14">
        <v>0</v>
      </c>
      <c r="P21" s="14">
        <v>0</v>
      </c>
      <c r="Q21" s="14">
        <v>0</v>
      </c>
      <c r="R21" s="9">
        <v>0</v>
      </c>
      <c r="S21" s="9">
        <v>0</v>
      </c>
      <c r="T21" s="9">
        <v>0</v>
      </c>
      <c r="U21" s="9">
        <f t="shared" si="0"/>
        <v>6.2000000000000003E-5</v>
      </c>
    </row>
    <row r="22" spans="1:21" x14ac:dyDescent="0.2">
      <c r="B22" s="1" t="s">
        <v>799</v>
      </c>
      <c r="C22" s="9">
        <v>0</v>
      </c>
      <c r="D22" s="9">
        <v>0</v>
      </c>
      <c r="E22" s="9">
        <v>0</v>
      </c>
      <c r="F22" s="9">
        <v>0</v>
      </c>
      <c r="G22" s="9">
        <v>4.0900000000000002E-4</v>
      </c>
      <c r="H22" s="9">
        <v>0</v>
      </c>
      <c r="I22" s="9">
        <v>3.8999999999999999E-4</v>
      </c>
      <c r="J22" s="9">
        <v>3.9999999999999998E-6</v>
      </c>
      <c r="K22" s="9">
        <v>0</v>
      </c>
      <c r="L22" s="14">
        <v>1.9999999999999999E-6</v>
      </c>
      <c r="M22" s="14">
        <v>0</v>
      </c>
      <c r="N22" s="14">
        <v>1.5100000000000001E-4</v>
      </c>
      <c r="O22" s="14">
        <v>0</v>
      </c>
      <c r="P22" s="14">
        <v>0</v>
      </c>
      <c r="Q22" s="14">
        <v>0</v>
      </c>
      <c r="R22" s="9">
        <v>0</v>
      </c>
      <c r="S22" s="9">
        <v>9.2999999999999997E-5</v>
      </c>
      <c r="T22" s="9">
        <v>9.3999999999999994E-5</v>
      </c>
      <c r="U22" s="9">
        <f t="shared" si="0"/>
        <v>1.1429999999999999E-3</v>
      </c>
    </row>
    <row r="23" spans="1:21" x14ac:dyDescent="0.2">
      <c r="B23" s="35" t="s">
        <v>79</v>
      </c>
      <c r="C23" s="9">
        <f t="shared" ref="C23:K23" si="1">SUM(C9:C14)</f>
        <v>6.2919005000000006</v>
      </c>
      <c r="D23" s="9">
        <f t="shared" si="1"/>
        <v>10.19899</v>
      </c>
      <c r="E23" s="9">
        <f t="shared" si="1"/>
        <v>12.267457</v>
      </c>
      <c r="F23" s="9">
        <f t="shared" si="1"/>
        <v>15.434827500000001</v>
      </c>
      <c r="G23" s="9">
        <f t="shared" si="1"/>
        <v>24.063176499999997</v>
      </c>
      <c r="H23" s="9">
        <f t="shared" si="1"/>
        <v>30.724989999999998</v>
      </c>
      <c r="I23" s="9">
        <f t="shared" si="1"/>
        <v>31.197003499999997</v>
      </c>
      <c r="J23" s="9">
        <f t="shared" si="1"/>
        <v>33.542036999999993</v>
      </c>
      <c r="K23" s="9">
        <f t="shared" si="1"/>
        <v>43.758597999999999</v>
      </c>
      <c r="L23" s="9">
        <f t="shared" ref="L23:Q23" si="2">SUM(L9:L14)</f>
        <v>55.009240999999996</v>
      </c>
      <c r="M23" s="9">
        <f t="shared" si="2"/>
        <v>77.658955000000006</v>
      </c>
      <c r="N23" s="9">
        <f t="shared" si="2"/>
        <v>108.553556</v>
      </c>
      <c r="O23" s="9">
        <f t="shared" si="2"/>
        <v>101.09917699999998</v>
      </c>
      <c r="P23" s="9">
        <f t="shared" si="2"/>
        <v>101.52640100000001</v>
      </c>
      <c r="Q23" s="9">
        <f t="shared" si="2"/>
        <v>85.346958000000001</v>
      </c>
      <c r="R23" s="9">
        <f t="shared" ref="R23:T23" si="3">SUM(R9:R14)</f>
        <v>86.774410000000003</v>
      </c>
      <c r="S23" s="9">
        <f t="shared" si="3"/>
        <v>74.092279000000005</v>
      </c>
      <c r="T23" s="9">
        <f t="shared" si="3"/>
        <v>63.917471999999997</v>
      </c>
      <c r="U23" s="9">
        <f t="shared" si="0"/>
        <v>860.35825199999988</v>
      </c>
    </row>
    <row r="24" spans="1:21" x14ac:dyDescent="0.2">
      <c r="B24" s="35" t="s">
        <v>80</v>
      </c>
      <c r="C24" s="9">
        <f>C25-C23</f>
        <v>5.7117789999999999</v>
      </c>
      <c r="D24" s="9">
        <f t="shared" ref="D24:K24" si="4">D25-D23</f>
        <v>4.2398414999999989</v>
      </c>
      <c r="E24" s="9">
        <f t="shared" si="4"/>
        <v>4.7483560000000011</v>
      </c>
      <c r="F24" s="9">
        <f t="shared" si="4"/>
        <v>6.2304844999999993</v>
      </c>
      <c r="G24" s="9">
        <f t="shared" si="4"/>
        <v>6.5849440000000037</v>
      </c>
      <c r="H24" s="9">
        <f t="shared" si="4"/>
        <v>7.6812724999999986</v>
      </c>
      <c r="I24" s="9">
        <f t="shared" si="4"/>
        <v>9.2632940000000055</v>
      </c>
      <c r="J24" s="9">
        <f t="shared" si="4"/>
        <v>8.9190190000000058</v>
      </c>
      <c r="K24" s="9">
        <f t="shared" si="4"/>
        <v>7.8844799999999893</v>
      </c>
      <c r="L24" s="9">
        <f t="shared" ref="L24:Q24" si="5">L25-L23</f>
        <v>10.711123999999991</v>
      </c>
      <c r="M24" s="9">
        <f t="shared" si="5"/>
        <v>12.063523999999987</v>
      </c>
      <c r="N24" s="9">
        <f t="shared" si="5"/>
        <v>13.499352000000002</v>
      </c>
      <c r="O24" s="9">
        <f t="shared" si="5"/>
        <v>13.988146000000015</v>
      </c>
      <c r="P24" s="9">
        <f t="shared" si="5"/>
        <v>16.181226000000024</v>
      </c>
      <c r="Q24" s="9">
        <f t="shared" si="5"/>
        <v>15.253415000000004</v>
      </c>
      <c r="R24" s="9">
        <f t="shared" ref="R24:T24" si="6">R25-R23</f>
        <v>15.075743000000003</v>
      </c>
      <c r="S24" s="9">
        <f t="shared" si="6"/>
        <v>20.080838</v>
      </c>
      <c r="T24" s="9">
        <f t="shared" si="6"/>
        <v>15.678767999999998</v>
      </c>
      <c r="U24" s="9">
        <f t="shared" si="0"/>
        <v>179.80746050000002</v>
      </c>
    </row>
    <row r="25" spans="1:21" x14ac:dyDescent="0.2">
      <c r="B25" s="35" t="s">
        <v>81</v>
      </c>
      <c r="C25" s="9">
        <v>12.003679500000001</v>
      </c>
      <c r="D25" s="9">
        <v>14.438831499999999</v>
      </c>
      <c r="E25" s="9">
        <v>17.015813000000001</v>
      </c>
      <c r="F25" s="9">
        <v>21.665312</v>
      </c>
      <c r="G25" s="9">
        <v>30.648120500000001</v>
      </c>
      <c r="H25" s="9">
        <v>38.406262499999997</v>
      </c>
      <c r="I25" s="9">
        <v>40.460297500000003</v>
      </c>
      <c r="J25" s="9">
        <v>42.461055999999999</v>
      </c>
      <c r="K25" s="9">
        <v>51.643077999999988</v>
      </c>
      <c r="L25" s="14">
        <v>65.720364999999987</v>
      </c>
      <c r="M25" s="9">
        <v>89.722478999999993</v>
      </c>
      <c r="N25" s="9">
        <v>122.052908</v>
      </c>
      <c r="O25" s="9">
        <v>115.087323</v>
      </c>
      <c r="P25" s="9">
        <v>117.70762700000003</v>
      </c>
      <c r="Q25" s="9">
        <v>100.600373</v>
      </c>
      <c r="R25" s="9">
        <v>101.85015300000001</v>
      </c>
      <c r="S25" s="9">
        <v>94.173117000000005</v>
      </c>
      <c r="T25" s="9">
        <v>79.596239999999995</v>
      </c>
      <c r="U25" s="9">
        <f t="shared" si="0"/>
        <v>1040.1657125000002</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29</v>
      </c>
      <c r="C28" s="37">
        <f>C9/C$25*100</f>
        <v>25.929649321276866</v>
      </c>
      <c r="D28" s="37">
        <f t="shared" ref="D28:U28" si="7">D9/D$25*100</f>
        <v>48.581500518237917</v>
      </c>
      <c r="E28" s="37">
        <f t="shared" si="7"/>
        <v>37.369968746130432</v>
      </c>
      <c r="F28" s="37">
        <f t="shared" si="7"/>
        <v>40.636903821186607</v>
      </c>
      <c r="G28" s="37">
        <f t="shared" si="7"/>
        <v>47.540796180307368</v>
      </c>
      <c r="H28" s="37">
        <f t="shared" si="7"/>
        <v>48.055876304027237</v>
      </c>
      <c r="I28" s="37">
        <f t="shared" si="7"/>
        <v>41.484314345439493</v>
      </c>
      <c r="J28" s="37">
        <f t="shared" si="7"/>
        <v>37.553894090622705</v>
      </c>
      <c r="K28" s="37">
        <f t="shared" si="7"/>
        <v>43.788848139531893</v>
      </c>
      <c r="L28" s="37">
        <f t="shared" ref="L28:R28" si="8">L9/L$25*100</f>
        <v>42.008092925229498</v>
      </c>
      <c r="M28" s="37">
        <f t="shared" si="8"/>
        <v>49.226070759814831</v>
      </c>
      <c r="N28" s="37">
        <f t="shared" si="8"/>
        <v>50.460842768285374</v>
      </c>
      <c r="O28" s="37">
        <f t="shared" si="8"/>
        <v>47.459422615990462</v>
      </c>
      <c r="P28" s="37">
        <f t="shared" si="8"/>
        <v>46.46786567195003</v>
      </c>
      <c r="Q28" s="37">
        <f t="shared" si="8"/>
        <v>36.877028279010453</v>
      </c>
      <c r="R28" s="37">
        <f t="shared" si="8"/>
        <v>42.149741296903102</v>
      </c>
      <c r="S28" s="37">
        <f t="shared" ref="S28:T28" si="9">S9/S$25*100</f>
        <v>34.865441482626082</v>
      </c>
      <c r="T28" s="37">
        <f t="shared" si="9"/>
        <v>37.387612781709286</v>
      </c>
      <c r="U28" s="37">
        <f t="shared" si="7"/>
        <v>42.71839555565046</v>
      </c>
    </row>
    <row r="29" spans="1:21" x14ac:dyDescent="0.2">
      <c r="B29" s="1" t="s">
        <v>34</v>
      </c>
      <c r="C29" s="37">
        <f>C10/C$25*100</f>
        <v>18.110201126246331</v>
      </c>
      <c r="D29" s="37">
        <f t="shared" ref="D29:Q29" si="10">D10/D$25*100</f>
        <v>12.454238419500914</v>
      </c>
      <c r="E29" s="37">
        <f t="shared" si="10"/>
        <v>15.027824412503829</v>
      </c>
      <c r="F29" s="37">
        <f t="shared" si="10"/>
        <v>18.547840437285185</v>
      </c>
      <c r="G29" s="37">
        <f t="shared" si="10"/>
        <v>11.913906759796248</v>
      </c>
      <c r="H29" s="37">
        <f t="shared" si="10"/>
        <v>9.5946500912448851</v>
      </c>
      <c r="I29" s="37">
        <f t="shared" si="10"/>
        <v>10.746931606224596</v>
      </c>
      <c r="J29" s="37">
        <f t="shared" si="10"/>
        <v>14.665504315295411</v>
      </c>
      <c r="K29" s="37">
        <f t="shared" si="10"/>
        <v>13.616251726901332</v>
      </c>
      <c r="L29" s="37">
        <f t="shared" si="10"/>
        <v>13.587499095599975</v>
      </c>
      <c r="M29" s="37">
        <f t="shared" si="10"/>
        <v>9.3281718174550221</v>
      </c>
      <c r="N29" s="37">
        <f t="shared" si="10"/>
        <v>8.4012172819348159</v>
      </c>
      <c r="O29" s="37">
        <f t="shared" si="10"/>
        <v>11.387231589355849</v>
      </c>
      <c r="P29" s="37">
        <f t="shared" si="10"/>
        <v>11.151354703633602</v>
      </c>
      <c r="Q29" s="37">
        <f t="shared" si="10"/>
        <v>12.530166264890488</v>
      </c>
      <c r="R29" s="37">
        <f t="shared" ref="R29:T29" si="11">R10/R$25*100</f>
        <v>10.551613997084521</v>
      </c>
      <c r="S29" s="37">
        <f t="shared" si="11"/>
        <v>10.725878384167745</v>
      </c>
      <c r="T29" s="37">
        <f t="shared" si="11"/>
        <v>9.0560446071321969</v>
      </c>
      <c r="U29" s="37">
        <f>U10/U$25*100</f>
        <v>11.232035876206599</v>
      </c>
    </row>
    <row r="30" spans="1:21" x14ac:dyDescent="0.2">
      <c r="B30" s="1" t="s">
        <v>36</v>
      </c>
      <c r="C30" s="37">
        <f>C11/C$25*100</f>
        <v>4.9394437763853984</v>
      </c>
      <c r="D30" s="37">
        <f t="shared" ref="D30:Q30" si="12">D11/D$25*100</f>
        <v>5.3838774972891672</v>
      </c>
      <c r="E30" s="37">
        <f t="shared" si="12"/>
        <v>13.163761261363177</v>
      </c>
      <c r="F30" s="37">
        <f t="shared" si="12"/>
        <v>6.8172870069907132</v>
      </c>
      <c r="G30" s="37">
        <f t="shared" si="12"/>
        <v>5.8733307969080846</v>
      </c>
      <c r="H30" s="37">
        <f t="shared" si="12"/>
        <v>6.6214943461369096</v>
      </c>
      <c r="I30" s="37">
        <f t="shared" si="12"/>
        <v>10.224331642643012</v>
      </c>
      <c r="J30" s="37">
        <f t="shared" si="12"/>
        <v>11.778405840872164</v>
      </c>
      <c r="K30" s="37">
        <f t="shared" si="12"/>
        <v>12.671084399733109</v>
      </c>
      <c r="L30" s="37">
        <f t="shared" si="12"/>
        <v>12.539408446681636</v>
      </c>
      <c r="M30" s="37">
        <f t="shared" si="12"/>
        <v>9.7996657002756251</v>
      </c>
      <c r="N30" s="37">
        <f t="shared" si="12"/>
        <v>13.153500611390594</v>
      </c>
      <c r="O30" s="37">
        <f t="shared" si="12"/>
        <v>14.161233031721487</v>
      </c>
      <c r="P30" s="37">
        <f t="shared" si="12"/>
        <v>13.845937103124161</v>
      </c>
      <c r="Q30" s="37">
        <f t="shared" si="12"/>
        <v>16.296336197481097</v>
      </c>
      <c r="R30" s="37">
        <f t="shared" ref="R30:T30" si="13">R11/R$25*100</f>
        <v>15.785319438842668</v>
      </c>
      <c r="S30" s="37">
        <f t="shared" si="13"/>
        <v>14.972654032466611</v>
      </c>
      <c r="T30" s="37">
        <f t="shared" si="13"/>
        <v>14.239201499970353</v>
      </c>
      <c r="U30" s="37">
        <f>U11/U$25*100</f>
        <v>12.729041671809577</v>
      </c>
    </row>
    <row r="31" spans="1:21" x14ac:dyDescent="0.2">
      <c r="B31" s="1" t="s">
        <v>31</v>
      </c>
      <c r="C31" s="37">
        <f>C12/C$25*100</f>
        <v>1.0986881147568126</v>
      </c>
      <c r="D31" s="37">
        <f t="shared" ref="D31:Q31" si="14">D12/D$25*100</f>
        <v>2.450814665992882</v>
      </c>
      <c r="E31" s="37">
        <f t="shared" si="14"/>
        <v>3.662510865628342</v>
      </c>
      <c r="F31" s="37">
        <f t="shared" si="14"/>
        <v>1.8431075444470864</v>
      </c>
      <c r="G31" s="37">
        <f t="shared" si="14"/>
        <v>7.904943143250823</v>
      </c>
      <c r="H31" s="37">
        <f t="shared" si="14"/>
        <v>9.4226573075159301</v>
      </c>
      <c r="I31" s="37">
        <f t="shared" si="14"/>
        <v>9.0709182254529885</v>
      </c>
      <c r="J31" s="37">
        <f t="shared" si="14"/>
        <v>9.5087825889210098</v>
      </c>
      <c r="K31" s="37">
        <f t="shared" si="14"/>
        <v>10.363278501719051</v>
      </c>
      <c r="L31" s="37">
        <f t="shared" si="14"/>
        <v>11.462551980653183</v>
      </c>
      <c r="M31" s="37">
        <f t="shared" si="14"/>
        <v>12.517380399175106</v>
      </c>
      <c r="N31" s="37">
        <f t="shared" si="14"/>
        <v>9.5674017041855333</v>
      </c>
      <c r="O31" s="37">
        <f t="shared" si="14"/>
        <v>8.4387243936502028</v>
      </c>
      <c r="P31" s="37">
        <f t="shared" si="14"/>
        <v>8.250760165269492</v>
      </c>
      <c r="Q31" s="37">
        <f t="shared" si="14"/>
        <v>13.676222651778836</v>
      </c>
      <c r="R31" s="37">
        <f t="shared" ref="R31:T31" si="15">R12/R$25*100</f>
        <v>10.625241770623555</v>
      </c>
      <c r="S31" s="37">
        <f t="shared" si="15"/>
        <v>11.370692976000782</v>
      </c>
      <c r="T31" s="37">
        <f t="shared" si="15"/>
        <v>13.734097238764043</v>
      </c>
      <c r="U31" s="37">
        <f>U12/U$25*100</f>
        <v>10.285165403392394</v>
      </c>
    </row>
    <row r="32" spans="1:21" x14ac:dyDescent="0.2">
      <c r="B32" s="1" t="s">
        <v>40</v>
      </c>
      <c r="C32" s="37">
        <f>C13/C$25*100</f>
        <v>2.3384496395459409</v>
      </c>
      <c r="D32" s="37">
        <f t="shared" ref="D32:Q32" si="16">D13/D$25*100</f>
        <v>1.7652294093188914</v>
      </c>
      <c r="E32" s="37">
        <f t="shared" si="16"/>
        <v>2.8648616436957783</v>
      </c>
      <c r="F32" s="37">
        <f t="shared" si="16"/>
        <v>3.3692060377436523</v>
      </c>
      <c r="G32" s="37">
        <f t="shared" si="16"/>
        <v>5.2140391447495116</v>
      </c>
      <c r="H32" s="37">
        <f t="shared" si="16"/>
        <v>6.2384565537977039</v>
      </c>
      <c r="I32" s="37">
        <f t="shared" si="16"/>
        <v>5.5362136178064425</v>
      </c>
      <c r="J32" s="37">
        <f t="shared" si="16"/>
        <v>5.4662112030374379</v>
      </c>
      <c r="K32" s="37">
        <f t="shared" si="16"/>
        <v>4.2342567187803963</v>
      </c>
      <c r="L32" s="37">
        <f t="shared" si="16"/>
        <v>4.0667257401872314</v>
      </c>
      <c r="M32" s="37">
        <f t="shared" si="16"/>
        <v>5.6516773238064459</v>
      </c>
      <c r="N32" s="37">
        <f t="shared" si="16"/>
        <v>7.3393196006440089</v>
      </c>
      <c r="O32" s="37">
        <f t="shared" si="16"/>
        <v>6.3748932625707173</v>
      </c>
      <c r="P32" s="37">
        <f t="shared" si="16"/>
        <v>6.513535439806291</v>
      </c>
      <c r="Q32" s="37">
        <f t="shared" si="16"/>
        <v>5.4525344553145931</v>
      </c>
      <c r="R32" s="37">
        <f t="shared" ref="R32:T32" si="17">R13/R$25*100</f>
        <v>5.9597858434243101</v>
      </c>
      <c r="S32" s="37">
        <f t="shared" si="17"/>
        <v>6.6641937741107142</v>
      </c>
      <c r="T32" s="37">
        <f t="shared" si="17"/>
        <v>5.7801511729699797</v>
      </c>
      <c r="U32" s="37">
        <f>U13/U$25*100</f>
        <v>5.7005249536140612</v>
      </c>
    </row>
    <row r="33" spans="1:21" x14ac:dyDescent="0.2">
      <c r="B33" s="1" t="s">
        <v>44</v>
      </c>
      <c r="C33" s="37">
        <f t="shared" ref="C33:U33" si="18">C14/C$25*100</f>
        <v>0</v>
      </c>
      <c r="D33" s="37">
        <f t="shared" si="18"/>
        <v>1.8006997311382158E-4</v>
      </c>
      <c r="E33" s="37">
        <f t="shared" si="18"/>
        <v>5.5242732157434965E-3</v>
      </c>
      <c r="F33" s="37">
        <f t="shared" si="18"/>
        <v>2.7774813489877273E-2</v>
      </c>
      <c r="G33" s="37">
        <f t="shared" si="18"/>
        <v>6.734670728014136E-2</v>
      </c>
      <c r="H33" s="37">
        <f t="shared" si="18"/>
        <v>6.6813322436672928E-2</v>
      </c>
      <c r="I33" s="37">
        <f t="shared" si="18"/>
        <v>4.2515752633801064E-2</v>
      </c>
      <c r="J33" s="37">
        <f t="shared" si="18"/>
        <v>2.2027243034181722E-2</v>
      </c>
      <c r="K33" s="37">
        <f t="shared" si="18"/>
        <v>5.9026303583221758E-2</v>
      </c>
      <c r="L33" s="37">
        <f t="shared" si="18"/>
        <v>3.7693034723711598E-2</v>
      </c>
      <c r="M33" s="37">
        <f t="shared" si="18"/>
        <v>3.1658732924666512E-2</v>
      </c>
      <c r="N33" s="37">
        <f t="shared" si="18"/>
        <v>1.7471931107122824E-2</v>
      </c>
      <c r="O33" s="37">
        <f t="shared" si="18"/>
        <v>2.4119076955156912E-2</v>
      </c>
      <c r="P33" s="37">
        <f t="shared" si="18"/>
        <v>2.3582159208765628E-2</v>
      </c>
      <c r="Q33" s="37">
        <f t="shared" si="18"/>
        <v>5.3280120541898983E-3</v>
      </c>
      <c r="R33" s="37">
        <f t="shared" si="18"/>
        <v>0.12641218123648768</v>
      </c>
      <c r="S33" s="37">
        <f t="shared" si="18"/>
        <v>7.7816262575231526E-2</v>
      </c>
      <c r="T33" s="37">
        <f t="shared" si="18"/>
        <v>0.10501752344080575</v>
      </c>
      <c r="U33" s="37">
        <f t="shared" si="18"/>
        <v>4.841204569122922E-2</v>
      </c>
    </row>
    <row r="34" spans="1:21" x14ac:dyDescent="0.2">
      <c r="B34" s="35" t="s">
        <v>792</v>
      </c>
      <c r="C34" s="37">
        <f t="shared" ref="C34:U34" si="19">C15/C$25*100</f>
        <v>6.4480228749859573E-3</v>
      </c>
      <c r="D34" s="37">
        <f t="shared" si="19"/>
        <v>3.947687872110704E-4</v>
      </c>
      <c r="E34" s="37">
        <f t="shared" si="19"/>
        <v>5.2327796503170314E-2</v>
      </c>
      <c r="F34" s="37">
        <f t="shared" si="19"/>
        <v>0.60173146825672308</v>
      </c>
      <c r="G34" s="37">
        <f t="shared" si="19"/>
        <v>0.26115141383629054</v>
      </c>
      <c r="H34" s="37">
        <f t="shared" si="19"/>
        <v>0.19374704841430485</v>
      </c>
      <c r="I34" s="37">
        <f t="shared" si="19"/>
        <v>0.41870675814976394</v>
      </c>
      <c r="J34" s="37">
        <f t="shared" si="19"/>
        <v>0.65396395228606652</v>
      </c>
      <c r="K34" s="37">
        <f t="shared" si="19"/>
        <v>0.36995083832919495</v>
      </c>
      <c r="L34" s="37">
        <f t="shared" si="19"/>
        <v>7.167641263100108E-2</v>
      </c>
      <c r="M34" s="37">
        <f t="shared" si="19"/>
        <v>0.15172897752858569</v>
      </c>
      <c r="N34" s="37">
        <f t="shared" si="19"/>
        <v>0.16767646371850475</v>
      </c>
      <c r="O34" s="37"/>
      <c r="P34" s="37">
        <f t="shared" si="19"/>
        <v>1.0972704428065649</v>
      </c>
      <c r="Q34" s="37">
        <f t="shared" si="19"/>
        <v>0.36360401963917166</v>
      </c>
      <c r="R34" s="37">
        <f t="shared" si="19"/>
        <v>0.57302810335493559</v>
      </c>
      <c r="S34" s="37">
        <f t="shared" si="19"/>
        <v>0.38293199958540186</v>
      </c>
      <c r="T34" s="37">
        <f t="shared" si="19"/>
        <v>0.55485032961355962</v>
      </c>
      <c r="U34" s="37">
        <f t="shared" si="19"/>
        <v>0.41953286361570963</v>
      </c>
    </row>
    <row r="35" spans="1:21" x14ac:dyDescent="0.2">
      <c r="B35" s="35" t="s">
        <v>793</v>
      </c>
      <c r="C35" s="37">
        <f t="shared" ref="C35:U35" si="20">C16/C$25*100</f>
        <v>0</v>
      </c>
      <c r="D35" s="37">
        <f t="shared" si="20"/>
        <v>0</v>
      </c>
      <c r="E35" s="37">
        <f t="shared" si="20"/>
        <v>0</v>
      </c>
      <c r="F35" s="37">
        <f t="shared" si="20"/>
        <v>0</v>
      </c>
      <c r="G35" s="37">
        <f t="shared" si="20"/>
        <v>1.3345027144486723E-3</v>
      </c>
      <c r="H35" s="37">
        <f t="shared" si="20"/>
        <v>0</v>
      </c>
      <c r="I35" s="37">
        <f t="shared" si="20"/>
        <v>8.1561436862890083E-4</v>
      </c>
      <c r="J35" s="37">
        <f t="shared" si="20"/>
        <v>0</v>
      </c>
      <c r="K35" s="37">
        <f t="shared" si="20"/>
        <v>0</v>
      </c>
      <c r="L35" s="37">
        <f t="shared" si="20"/>
        <v>0</v>
      </c>
      <c r="M35" s="37">
        <f t="shared" si="20"/>
        <v>0</v>
      </c>
      <c r="N35" s="37">
        <f t="shared" si="20"/>
        <v>1.2371683925793887E-4</v>
      </c>
      <c r="O35" s="37">
        <f t="shared" si="20"/>
        <v>0</v>
      </c>
      <c r="P35" s="37">
        <f t="shared" si="20"/>
        <v>0</v>
      </c>
      <c r="Q35" s="37">
        <f t="shared" si="20"/>
        <v>0</v>
      </c>
      <c r="R35" s="37">
        <f t="shared" si="20"/>
        <v>0</v>
      </c>
      <c r="S35" s="37">
        <f t="shared" si="20"/>
        <v>9.8754297364926326E-5</v>
      </c>
      <c r="T35" s="37">
        <f t="shared" si="20"/>
        <v>1.1809603066677521E-4</v>
      </c>
      <c r="U35" s="37">
        <f t="shared" si="20"/>
        <v>1.0354119416332904E-4</v>
      </c>
    </row>
    <row r="36" spans="1:21" x14ac:dyDescent="0.2">
      <c r="B36" s="35" t="s">
        <v>794</v>
      </c>
      <c r="C36" s="37">
        <f t="shared" ref="C36:U36" si="21">C17/C$25*100</f>
        <v>0</v>
      </c>
      <c r="D36" s="37">
        <f t="shared" si="21"/>
        <v>0</v>
      </c>
      <c r="E36" s="37">
        <f t="shared" si="21"/>
        <v>0</v>
      </c>
      <c r="F36" s="37">
        <f t="shared" si="21"/>
        <v>0</v>
      </c>
      <c r="G36" s="37">
        <f t="shared" si="21"/>
        <v>0</v>
      </c>
      <c r="H36" s="37">
        <f t="shared" si="21"/>
        <v>0</v>
      </c>
      <c r="I36" s="37">
        <f t="shared" si="21"/>
        <v>0</v>
      </c>
      <c r="J36" s="37">
        <f t="shared" si="21"/>
        <v>0</v>
      </c>
      <c r="K36" s="37">
        <f t="shared" si="21"/>
        <v>0</v>
      </c>
      <c r="L36" s="37">
        <f t="shared" si="21"/>
        <v>0</v>
      </c>
      <c r="M36" s="37">
        <f t="shared" si="21"/>
        <v>0</v>
      </c>
      <c r="N36" s="37">
        <f t="shared" si="21"/>
        <v>0</v>
      </c>
      <c r="O36" s="37">
        <f t="shared" si="21"/>
        <v>0</v>
      </c>
      <c r="P36" s="37">
        <f t="shared" si="21"/>
        <v>0</v>
      </c>
      <c r="Q36" s="37">
        <f t="shared" si="21"/>
        <v>0</v>
      </c>
      <c r="R36" s="37">
        <f t="shared" si="21"/>
        <v>0</v>
      </c>
      <c r="S36" s="37">
        <f t="shared" si="21"/>
        <v>0</v>
      </c>
      <c r="T36" s="37">
        <f t="shared" si="21"/>
        <v>0</v>
      </c>
      <c r="U36" s="37">
        <f t="shared" si="21"/>
        <v>0</v>
      </c>
    </row>
    <row r="37" spans="1:21" x14ac:dyDescent="0.2">
      <c r="B37" s="35" t="s">
        <v>795</v>
      </c>
      <c r="C37" s="37">
        <f t="shared" ref="C37:U37" si="22">C18/C$25*100</f>
        <v>0</v>
      </c>
      <c r="D37" s="37">
        <f t="shared" si="22"/>
        <v>0</v>
      </c>
      <c r="E37" s="37">
        <f t="shared" si="22"/>
        <v>0</v>
      </c>
      <c r="F37" s="37">
        <f t="shared" si="22"/>
        <v>0</v>
      </c>
      <c r="G37" s="37">
        <f t="shared" si="22"/>
        <v>0</v>
      </c>
      <c r="H37" s="37">
        <f t="shared" si="22"/>
        <v>0</v>
      </c>
      <c r="I37" s="37">
        <f t="shared" si="22"/>
        <v>0</v>
      </c>
      <c r="J37" s="37">
        <f t="shared" si="22"/>
        <v>0</v>
      </c>
      <c r="K37" s="37">
        <f t="shared" si="22"/>
        <v>0</v>
      </c>
      <c r="L37" s="37">
        <f t="shared" si="22"/>
        <v>0</v>
      </c>
      <c r="M37" s="37">
        <f t="shared" si="22"/>
        <v>0</v>
      </c>
      <c r="N37" s="37">
        <f t="shared" si="22"/>
        <v>0</v>
      </c>
      <c r="O37" s="37">
        <f t="shared" si="22"/>
        <v>0</v>
      </c>
      <c r="P37" s="37">
        <f t="shared" si="22"/>
        <v>0</v>
      </c>
      <c r="Q37" s="37">
        <f t="shared" si="22"/>
        <v>0</v>
      </c>
      <c r="R37" s="37">
        <f t="shared" si="22"/>
        <v>0</v>
      </c>
      <c r="S37" s="37">
        <f t="shared" si="22"/>
        <v>0</v>
      </c>
      <c r="T37" s="37">
        <f t="shared" si="22"/>
        <v>0</v>
      </c>
      <c r="U37" s="37">
        <f t="shared" si="22"/>
        <v>0</v>
      </c>
    </row>
    <row r="38" spans="1:21" x14ac:dyDescent="0.2">
      <c r="B38" s="35" t="s">
        <v>796</v>
      </c>
      <c r="C38" s="37">
        <f t="shared" ref="C38:U38" si="23">C19/C$25*100</f>
        <v>0</v>
      </c>
      <c r="D38" s="37">
        <f t="shared" si="23"/>
        <v>0</v>
      </c>
      <c r="E38" s="37">
        <f t="shared" si="23"/>
        <v>0</v>
      </c>
      <c r="F38" s="37">
        <f t="shared" si="23"/>
        <v>0</v>
      </c>
      <c r="G38" s="37">
        <f t="shared" si="23"/>
        <v>0</v>
      </c>
      <c r="H38" s="37">
        <f t="shared" si="23"/>
        <v>0</v>
      </c>
      <c r="I38" s="37">
        <f t="shared" si="23"/>
        <v>0</v>
      </c>
      <c r="J38" s="37">
        <f t="shared" si="23"/>
        <v>0</v>
      </c>
      <c r="K38" s="37">
        <f t="shared" si="23"/>
        <v>0</v>
      </c>
      <c r="L38" s="37">
        <f t="shared" si="23"/>
        <v>0</v>
      </c>
      <c r="M38" s="37">
        <f t="shared" si="23"/>
        <v>0</v>
      </c>
      <c r="N38" s="37">
        <f t="shared" si="23"/>
        <v>0</v>
      </c>
      <c r="O38" s="37">
        <f t="shared" si="23"/>
        <v>0</v>
      </c>
      <c r="P38" s="37">
        <f t="shared" si="23"/>
        <v>0</v>
      </c>
      <c r="Q38" s="37">
        <f t="shared" si="23"/>
        <v>0</v>
      </c>
      <c r="R38" s="37">
        <f t="shared" si="23"/>
        <v>0</v>
      </c>
      <c r="S38" s="37">
        <f t="shared" si="23"/>
        <v>0</v>
      </c>
      <c r="T38" s="37">
        <f t="shared" si="23"/>
        <v>0</v>
      </c>
      <c r="U38" s="37">
        <f t="shared" si="23"/>
        <v>0</v>
      </c>
    </row>
    <row r="39" spans="1:21" x14ac:dyDescent="0.2">
      <c r="B39" s="35" t="s">
        <v>797</v>
      </c>
      <c r="C39" s="37">
        <f t="shared" ref="C39:U39" si="24">C20/C$25*100</f>
        <v>0</v>
      </c>
      <c r="D39" s="37">
        <f t="shared" si="24"/>
        <v>0</v>
      </c>
      <c r="E39" s="37">
        <f t="shared" si="24"/>
        <v>0</v>
      </c>
      <c r="F39" s="37">
        <f t="shared" si="24"/>
        <v>0</v>
      </c>
      <c r="G39" s="37">
        <f t="shared" si="24"/>
        <v>0</v>
      </c>
      <c r="H39" s="37">
        <f t="shared" si="24"/>
        <v>0</v>
      </c>
      <c r="I39" s="37">
        <f t="shared" si="24"/>
        <v>0</v>
      </c>
      <c r="J39" s="37">
        <f t="shared" si="24"/>
        <v>9.4203968926255624E-6</v>
      </c>
      <c r="K39" s="37">
        <f t="shared" si="24"/>
        <v>0</v>
      </c>
      <c r="L39" s="37">
        <f t="shared" si="24"/>
        <v>0</v>
      </c>
      <c r="M39" s="37">
        <f t="shared" si="24"/>
        <v>0</v>
      </c>
      <c r="N39" s="37">
        <f t="shared" si="24"/>
        <v>0</v>
      </c>
      <c r="O39" s="37">
        <f t="shared" si="24"/>
        <v>0</v>
      </c>
      <c r="P39" s="37">
        <f t="shared" si="24"/>
        <v>0</v>
      </c>
      <c r="Q39" s="37">
        <f t="shared" si="24"/>
        <v>0</v>
      </c>
      <c r="R39" s="37">
        <f t="shared" si="24"/>
        <v>0</v>
      </c>
      <c r="S39" s="37">
        <f t="shared" si="24"/>
        <v>0</v>
      </c>
      <c r="T39" s="37">
        <f t="shared" si="24"/>
        <v>0</v>
      </c>
      <c r="U39" s="37">
        <f t="shared" si="24"/>
        <v>3.8455411017020997E-7</v>
      </c>
    </row>
    <row r="40" spans="1:21" x14ac:dyDescent="0.2">
      <c r="B40" s="35" t="s">
        <v>798</v>
      </c>
      <c r="C40" s="37">
        <f t="shared" ref="C40:U40" si="25">C21/C$25*100</f>
        <v>0</v>
      </c>
      <c r="D40" s="37">
        <f t="shared" si="25"/>
        <v>0</v>
      </c>
      <c r="E40" s="37">
        <f t="shared" si="25"/>
        <v>0</v>
      </c>
      <c r="F40" s="37">
        <f t="shared" si="25"/>
        <v>0</v>
      </c>
      <c r="G40" s="37">
        <f t="shared" si="25"/>
        <v>0</v>
      </c>
      <c r="H40" s="37">
        <f t="shared" si="25"/>
        <v>0</v>
      </c>
      <c r="I40" s="37">
        <f t="shared" si="25"/>
        <v>1.4829352156889107E-4</v>
      </c>
      <c r="J40" s="37">
        <f t="shared" si="25"/>
        <v>0</v>
      </c>
      <c r="K40" s="37">
        <f t="shared" si="25"/>
        <v>0</v>
      </c>
      <c r="L40" s="37">
        <f t="shared" si="25"/>
        <v>3.0431967320936216E-6</v>
      </c>
      <c r="M40" s="37">
        <f t="shared" si="25"/>
        <v>0</v>
      </c>
      <c r="N40" s="37">
        <f t="shared" si="25"/>
        <v>0</v>
      </c>
      <c r="O40" s="37">
        <f t="shared" si="25"/>
        <v>0</v>
      </c>
      <c r="P40" s="37">
        <f t="shared" si="25"/>
        <v>0</v>
      </c>
      <c r="Q40" s="37">
        <f t="shared" si="25"/>
        <v>0</v>
      </c>
      <c r="R40" s="37">
        <f t="shared" si="25"/>
        <v>0</v>
      </c>
      <c r="S40" s="37">
        <f t="shared" si="25"/>
        <v>0</v>
      </c>
      <c r="T40" s="37">
        <f t="shared" si="25"/>
        <v>0</v>
      </c>
      <c r="U40" s="37">
        <f t="shared" si="25"/>
        <v>5.9605887076382545E-6</v>
      </c>
    </row>
    <row r="41" spans="1:21" x14ac:dyDescent="0.2">
      <c r="B41" s="35" t="s">
        <v>799</v>
      </c>
      <c r="C41" s="37">
        <f t="shared" ref="C41:U41" si="26">C22/C$25*100</f>
        <v>0</v>
      </c>
      <c r="D41" s="37">
        <f t="shared" si="26"/>
        <v>0</v>
      </c>
      <c r="E41" s="37">
        <f t="shared" si="26"/>
        <v>0</v>
      </c>
      <c r="F41" s="37">
        <f t="shared" si="26"/>
        <v>0</v>
      </c>
      <c r="G41" s="37">
        <f t="shared" si="26"/>
        <v>1.3345027144486723E-3</v>
      </c>
      <c r="H41" s="37">
        <f t="shared" si="26"/>
        <v>0</v>
      </c>
      <c r="I41" s="37">
        <f t="shared" si="26"/>
        <v>9.6390789019779196E-4</v>
      </c>
      <c r="J41" s="37">
        <f t="shared" si="26"/>
        <v>9.4203968926255624E-6</v>
      </c>
      <c r="K41" s="37">
        <f t="shared" si="26"/>
        <v>0</v>
      </c>
      <c r="L41" s="37">
        <f t="shared" si="26"/>
        <v>3.0431967320936216E-6</v>
      </c>
      <c r="M41" s="37">
        <f t="shared" si="26"/>
        <v>0</v>
      </c>
      <c r="N41" s="37">
        <f t="shared" si="26"/>
        <v>1.2371683925793887E-4</v>
      </c>
      <c r="O41" s="37">
        <f t="shared" si="26"/>
        <v>0</v>
      </c>
      <c r="P41" s="37">
        <f t="shared" si="26"/>
        <v>0</v>
      </c>
      <c r="Q41" s="37">
        <f t="shared" si="26"/>
        <v>0</v>
      </c>
      <c r="R41" s="37">
        <f t="shared" si="26"/>
        <v>0</v>
      </c>
      <c r="S41" s="37">
        <f t="shared" si="26"/>
        <v>9.8754297364926326E-5</v>
      </c>
      <c r="T41" s="37">
        <f t="shared" si="26"/>
        <v>1.1809603066677521E-4</v>
      </c>
      <c r="U41" s="37">
        <f t="shared" si="26"/>
        <v>1.0988633698113749E-4</v>
      </c>
    </row>
    <row r="42" spans="1:21" x14ac:dyDescent="0.2">
      <c r="B42" s="35" t="s">
        <v>79</v>
      </c>
      <c r="C42" s="37">
        <f t="shared" ref="C42:Q42" si="27">C23/C$25*100</f>
        <v>52.416431978211349</v>
      </c>
      <c r="D42" s="37">
        <f t="shared" si="27"/>
        <v>70.635840580312887</v>
      </c>
      <c r="E42" s="37">
        <f t="shared" si="27"/>
        <v>72.0944512025373</v>
      </c>
      <c r="F42" s="37">
        <f t="shared" si="27"/>
        <v>71.242119661143121</v>
      </c>
      <c r="G42" s="37">
        <f t="shared" si="27"/>
        <v>78.51436273229217</v>
      </c>
      <c r="H42" s="37">
        <f t="shared" si="27"/>
        <v>79.999947925159347</v>
      </c>
      <c r="I42" s="37">
        <f t="shared" si="27"/>
        <v>77.105225190200329</v>
      </c>
      <c r="J42" s="37">
        <f t="shared" si="27"/>
        <v>78.994825281782894</v>
      </c>
      <c r="K42" s="37">
        <f t="shared" si="27"/>
        <v>84.732745790248998</v>
      </c>
      <c r="L42" s="37">
        <f t="shared" si="27"/>
        <v>83.701971223075233</v>
      </c>
      <c r="M42" s="37">
        <f t="shared" si="27"/>
        <v>86.554624733451703</v>
      </c>
      <c r="N42" s="37">
        <f t="shared" si="27"/>
        <v>88.939753897547448</v>
      </c>
      <c r="O42" s="37">
        <f t="shared" si="27"/>
        <v>87.845623970243864</v>
      </c>
      <c r="P42" s="37">
        <f t="shared" si="27"/>
        <v>86.253035242992354</v>
      </c>
      <c r="Q42" s="37">
        <f t="shared" si="27"/>
        <v>84.837615860529652</v>
      </c>
      <c r="R42" s="37">
        <f t="shared" ref="R42:T42" si="28">R23/R$25*100</f>
        <v>85.198114528114658</v>
      </c>
      <c r="S42" s="37">
        <f t="shared" si="28"/>
        <v>78.676676911947169</v>
      </c>
      <c r="T42" s="37">
        <f t="shared" si="28"/>
        <v>80.302124823986659</v>
      </c>
      <c r="U42" s="37">
        <f>U23/U$25*100</f>
        <v>82.713575506364307</v>
      </c>
    </row>
    <row r="43" spans="1:21" x14ac:dyDescent="0.2">
      <c r="B43" s="35" t="s">
        <v>80</v>
      </c>
      <c r="C43" s="37">
        <f t="shared" ref="C43:Q43" si="29">C24/C$25*100</f>
        <v>47.583568021788651</v>
      </c>
      <c r="D43" s="37">
        <f t="shared" si="29"/>
        <v>29.364159419687109</v>
      </c>
      <c r="E43" s="37">
        <f t="shared" si="29"/>
        <v>27.905548797462693</v>
      </c>
      <c r="F43" s="37">
        <f t="shared" si="29"/>
        <v>28.757880338856872</v>
      </c>
      <c r="G43" s="37">
        <f t="shared" si="29"/>
        <v>21.48563726770783</v>
      </c>
      <c r="H43" s="37">
        <f t="shared" si="29"/>
        <v>20.000052074840657</v>
      </c>
      <c r="I43" s="37">
        <f t="shared" si="29"/>
        <v>22.894774809799667</v>
      </c>
      <c r="J43" s="37">
        <f t="shared" si="29"/>
        <v>21.005174718217102</v>
      </c>
      <c r="K43" s="37">
        <f t="shared" si="29"/>
        <v>15.267254209750996</v>
      </c>
      <c r="L43" s="37">
        <f t="shared" si="29"/>
        <v>16.298028776924767</v>
      </c>
      <c r="M43" s="37">
        <f t="shared" si="29"/>
        <v>13.445375266548295</v>
      </c>
      <c r="N43" s="37">
        <f t="shared" si="29"/>
        <v>11.060246102452554</v>
      </c>
      <c r="O43" s="37">
        <f t="shared" si="29"/>
        <v>12.154376029756131</v>
      </c>
      <c r="P43" s="37">
        <f t="shared" si="29"/>
        <v>13.746964757007648</v>
      </c>
      <c r="Q43" s="37">
        <f t="shared" si="29"/>
        <v>15.162384139470342</v>
      </c>
      <c r="R43" s="37">
        <f t="shared" ref="R43:T43" si="30">R24/R$25*100</f>
        <v>14.801885471885351</v>
      </c>
      <c r="S43" s="37">
        <f t="shared" si="30"/>
        <v>21.323323088052824</v>
      </c>
      <c r="T43" s="37">
        <f t="shared" si="30"/>
        <v>19.697875176013337</v>
      </c>
      <c r="U43" s="37">
        <f>U24/U$25*100</f>
        <v>17.286424493635671</v>
      </c>
    </row>
    <row r="44" spans="1:21" x14ac:dyDescent="0.2">
      <c r="B44" s="35" t="s">
        <v>81</v>
      </c>
      <c r="C44" s="37">
        <f t="shared" ref="C44:Q44" si="31">C25/C$25*100</f>
        <v>100</v>
      </c>
      <c r="D44" s="37">
        <f t="shared" si="31"/>
        <v>100</v>
      </c>
      <c r="E44" s="37">
        <f t="shared" si="31"/>
        <v>100</v>
      </c>
      <c r="F44" s="37">
        <f t="shared" si="31"/>
        <v>100</v>
      </c>
      <c r="G44" s="37">
        <f t="shared" si="31"/>
        <v>100</v>
      </c>
      <c r="H44" s="37">
        <f t="shared" si="31"/>
        <v>100</v>
      </c>
      <c r="I44" s="37">
        <f t="shared" si="31"/>
        <v>100</v>
      </c>
      <c r="J44" s="37">
        <f t="shared" si="31"/>
        <v>100</v>
      </c>
      <c r="K44" s="37">
        <f t="shared" si="31"/>
        <v>100</v>
      </c>
      <c r="L44" s="37">
        <f t="shared" si="31"/>
        <v>100</v>
      </c>
      <c r="M44" s="37">
        <f t="shared" si="31"/>
        <v>100</v>
      </c>
      <c r="N44" s="37">
        <f t="shared" si="31"/>
        <v>100</v>
      </c>
      <c r="O44" s="37">
        <f t="shared" si="31"/>
        <v>100</v>
      </c>
      <c r="P44" s="37">
        <f t="shared" si="31"/>
        <v>100</v>
      </c>
      <c r="Q44" s="37">
        <f t="shared" si="31"/>
        <v>100</v>
      </c>
      <c r="R44" s="37">
        <f t="shared" ref="R44:T44" si="32">R25/R$25*100</f>
        <v>100</v>
      </c>
      <c r="S44" s="37">
        <f t="shared" si="32"/>
        <v>100</v>
      </c>
      <c r="T44" s="37">
        <f t="shared" si="32"/>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29</v>
      </c>
      <c r="C47" s="38" t="s">
        <v>28</v>
      </c>
      <c r="D47" s="38" t="s">
        <v>28</v>
      </c>
      <c r="E47" s="39">
        <f t="shared" ref="E47:J47" si="33">IF(D9=0,"--",(E9/D9)*100-100)</f>
        <v>-9.3490278349402871</v>
      </c>
      <c r="F47" s="39">
        <f t="shared" si="33"/>
        <v>38.455470557041849</v>
      </c>
      <c r="G47" s="39">
        <f t="shared" si="33"/>
        <v>65.494947133793858</v>
      </c>
      <c r="H47" s="39">
        <f t="shared" si="33"/>
        <v>26.671306451202767</v>
      </c>
      <c r="I47" s="39">
        <f t="shared" si="33"/>
        <v>-9.058012514421776</v>
      </c>
      <c r="J47" s="39">
        <f t="shared" si="33"/>
        <v>-4.9979931100252912</v>
      </c>
      <c r="K47" s="39">
        <f t="shared" ref="K47:O51" si="34">IF(J9=0,"--",(K9/J9)*100-100)</f>
        <v>41.817515355159799</v>
      </c>
      <c r="L47" s="39">
        <f t="shared" si="34"/>
        <v>22.083590236433693</v>
      </c>
      <c r="M47" s="39">
        <f t="shared" si="34"/>
        <v>59.979193615502112</v>
      </c>
      <c r="N47" s="39">
        <f t="shared" si="34"/>
        <v>39.446042915760501</v>
      </c>
      <c r="O47" s="39">
        <f t="shared" si="34"/>
        <v>-11.315584558172048</v>
      </c>
      <c r="P47" s="39">
        <f>IF(N9=0,"--",(P9/N9)*100-100)</f>
        <v>-11.191466465903304</v>
      </c>
      <c r="Q47" s="39">
        <f t="shared" ref="Q47:T51" si="35">IF(P9=0,"--",(Q9/P9)*100-100)</f>
        <v>-32.173691996496572</v>
      </c>
      <c r="R47" s="39">
        <f t="shared" si="35"/>
        <v>15.718046058447527</v>
      </c>
      <c r="S47" s="39">
        <f t="shared" si="35"/>
        <v>-23.51689427354232</v>
      </c>
      <c r="T47" s="39">
        <f t="shared" si="35"/>
        <v>-9.3645333890400195</v>
      </c>
      <c r="U47" s="39">
        <f>POWER(T9/C9,1/21)*100-100</f>
        <v>11.350178323737453</v>
      </c>
    </row>
    <row r="48" spans="1:21" x14ac:dyDescent="0.2">
      <c r="B48" s="1" t="s">
        <v>34</v>
      </c>
      <c r="C48" s="38" t="s">
        <v>28</v>
      </c>
      <c r="D48" s="38" t="s">
        <v>28</v>
      </c>
      <c r="E48" s="39">
        <f t="shared" ref="E48:J51" si="36">IF(D10=0,"--",(E10/D10)*100-100)</f>
        <v>42.199998720976225</v>
      </c>
      <c r="F48" s="39">
        <f t="shared" si="36"/>
        <v>57.148225934273739</v>
      </c>
      <c r="G48" s="39">
        <f t="shared" si="36"/>
        <v>-9.134348526389843</v>
      </c>
      <c r="H48" s="39">
        <f t="shared" si="36"/>
        <v>0.91904764447825471</v>
      </c>
      <c r="I48" s="39">
        <f t="shared" si="36"/>
        <v>18.000098508892876</v>
      </c>
      <c r="J48" s="39">
        <f t="shared" si="36"/>
        <v>43.210293910835873</v>
      </c>
      <c r="K48" s="39">
        <f t="shared" si="34"/>
        <v>12.922867492044475</v>
      </c>
      <c r="L48" s="39">
        <f t="shared" si="34"/>
        <v>26.990082199545881</v>
      </c>
      <c r="M48" s="39">
        <f t="shared" si="34"/>
        <v>-6.2743833704713552</v>
      </c>
      <c r="N48" s="39">
        <f t="shared" si="34"/>
        <v>22.515926044036021</v>
      </c>
      <c r="O48" s="39">
        <f t="shared" si="34"/>
        <v>27.807191974199142</v>
      </c>
      <c r="P48" s="39">
        <f>IF(N10=0,"--",(P10/N10)*100-100)</f>
        <v>28.009407124877953</v>
      </c>
      <c r="Q48" s="39">
        <f t="shared" si="35"/>
        <v>-3.966183135068988</v>
      </c>
      <c r="R48" s="39">
        <f t="shared" si="35"/>
        <v>-14.744156350844719</v>
      </c>
      <c r="S48" s="39">
        <f t="shared" si="35"/>
        <v>-6.0105230981959039</v>
      </c>
      <c r="T48" s="39">
        <f t="shared" si="35"/>
        <v>-28.637296857090078</v>
      </c>
      <c r="U48" s="39">
        <f t="shared" ref="U48:U63" si="37">POWER(T10/C10,1/21)*100-100</f>
        <v>5.8742053889321255</v>
      </c>
    </row>
    <row r="49" spans="1:21" x14ac:dyDescent="0.2">
      <c r="B49" s="1" t="s">
        <v>36</v>
      </c>
      <c r="C49" s="38" t="s">
        <v>28</v>
      </c>
      <c r="D49" s="38" t="s">
        <v>28</v>
      </c>
      <c r="E49" s="39">
        <f t="shared" si="36"/>
        <v>188.14128168218696</v>
      </c>
      <c r="F49" s="39">
        <f t="shared" si="36"/>
        <v>-34.060777143479612</v>
      </c>
      <c r="G49" s="39">
        <f t="shared" si="36"/>
        <v>21.874201287554087</v>
      </c>
      <c r="H49" s="39">
        <f t="shared" si="36"/>
        <v>41.27644244056674</v>
      </c>
      <c r="I49" s="39">
        <f t="shared" si="36"/>
        <v>62.669428684284384</v>
      </c>
      <c r="J49" s="39">
        <f t="shared" si="36"/>
        <v>20.896382344302779</v>
      </c>
      <c r="K49" s="39">
        <f t="shared" si="34"/>
        <v>30.842428835834681</v>
      </c>
      <c r="L49" s="39">
        <f t="shared" si="34"/>
        <v>25.936353197514933</v>
      </c>
      <c r="M49" s="39">
        <f t="shared" si="34"/>
        <v>6.6928974771703906</v>
      </c>
      <c r="N49" s="39">
        <f t="shared" si="34"/>
        <v>82.589986036968099</v>
      </c>
      <c r="O49" s="39">
        <f t="shared" si="34"/>
        <v>1.5170705789066261</v>
      </c>
      <c r="P49" s="39">
        <f>IF(N11=0,"--",(P11/N11)*100-100)</f>
        <v>1.5166968456288288</v>
      </c>
      <c r="Q49" s="39">
        <f t="shared" si="35"/>
        <v>0.59180656145608168</v>
      </c>
      <c r="R49" s="39">
        <f t="shared" si="35"/>
        <v>-1.9324119694952628</v>
      </c>
      <c r="S49" s="39">
        <f t="shared" si="35"/>
        <v>-12.297762345736601</v>
      </c>
      <c r="T49" s="39">
        <f t="shared" si="35"/>
        <v>-19.619176019656436</v>
      </c>
      <c r="U49" s="39">
        <f t="shared" si="37"/>
        <v>15.084906469970761</v>
      </c>
    </row>
    <row r="50" spans="1:21" x14ac:dyDescent="0.2">
      <c r="B50" s="1" t="s">
        <v>31</v>
      </c>
      <c r="C50" s="38" t="s">
        <v>28</v>
      </c>
      <c r="D50" s="38" t="s">
        <v>28</v>
      </c>
      <c r="E50" s="39">
        <f t="shared" si="36"/>
        <v>76.112064068906875</v>
      </c>
      <c r="F50" s="39">
        <f t="shared" si="36"/>
        <v>-35.925681074957566</v>
      </c>
      <c r="G50" s="39">
        <f t="shared" si="36"/>
        <v>506.71812979727781</v>
      </c>
      <c r="H50" s="39">
        <f t="shared" si="36"/>
        <v>49.373255186894539</v>
      </c>
      <c r="I50" s="39">
        <f t="shared" si="36"/>
        <v>1.4156272481856007</v>
      </c>
      <c r="J50" s="39">
        <f t="shared" si="36"/>
        <v>10.010815721173188</v>
      </c>
      <c r="K50" s="39">
        <f t="shared" si="34"/>
        <v>32.554226538778238</v>
      </c>
      <c r="L50" s="39">
        <f t="shared" si="34"/>
        <v>40.757646420459508</v>
      </c>
      <c r="M50" s="39">
        <f t="shared" si="34"/>
        <v>49.084821638948824</v>
      </c>
      <c r="N50" s="39">
        <f t="shared" si="34"/>
        <v>3.9746399755531598</v>
      </c>
      <c r="O50" s="39">
        <f t="shared" si="34"/>
        <v>-16.830871404089237</v>
      </c>
      <c r="P50" s="39">
        <f>IF(N12=0,"--",(P12/N12)*100-100)</f>
        <v>-16.831967548640563</v>
      </c>
      <c r="Q50" s="39">
        <f t="shared" si="35"/>
        <v>41.66650706657714</v>
      </c>
      <c r="R50" s="39">
        <f t="shared" si="35"/>
        <v>-21.343475454980691</v>
      </c>
      <c r="S50" s="39">
        <f t="shared" si="35"/>
        <v>-1.0505529335394073</v>
      </c>
      <c r="T50" s="39">
        <f t="shared" si="35"/>
        <v>2.0889630090615157</v>
      </c>
      <c r="U50" s="39">
        <f t="shared" si="37"/>
        <v>23.411981768690723</v>
      </c>
    </row>
    <row r="51" spans="1:21" x14ac:dyDescent="0.2">
      <c r="B51" s="1" t="s">
        <v>40</v>
      </c>
      <c r="C51" s="38" t="s">
        <v>28</v>
      </c>
      <c r="D51" s="38" t="s">
        <v>28</v>
      </c>
      <c r="E51" s="39">
        <f t="shared" si="36"/>
        <v>91.259560928050035</v>
      </c>
      <c r="F51" s="39">
        <f t="shared" si="36"/>
        <v>49.739424939920553</v>
      </c>
      <c r="G51" s="39">
        <f t="shared" si="36"/>
        <v>118.92008893772029</v>
      </c>
      <c r="H51" s="39">
        <f t="shared" si="36"/>
        <v>49.934324360687242</v>
      </c>
      <c r="I51" s="39">
        <f t="shared" si="36"/>
        <v>-6.5105273130831165</v>
      </c>
      <c r="J51" s="39">
        <f t="shared" si="36"/>
        <v>3.6180196284010293</v>
      </c>
      <c r="K51" s="39">
        <f t="shared" si="34"/>
        <v>-5.7867239750263906</v>
      </c>
      <c r="L51" s="39">
        <f t="shared" si="34"/>
        <v>22.223733885824799</v>
      </c>
      <c r="M51" s="39">
        <f t="shared" si="34"/>
        <v>89.729023481039718</v>
      </c>
      <c r="N51" s="39">
        <f t="shared" si="34"/>
        <v>76.654745529573574</v>
      </c>
      <c r="O51" s="39">
        <f t="shared" si="34"/>
        <v>-18.097628974264254</v>
      </c>
      <c r="P51" s="39">
        <f>IF(N13=0,"--",(P13/N13)*100-100)</f>
        <v>-14.411098284376848</v>
      </c>
      <c r="Q51" s="39">
        <f t="shared" si="35"/>
        <v>-28.455438736349166</v>
      </c>
      <c r="R51" s="39">
        <f t="shared" si="35"/>
        <v>10.660933737081322</v>
      </c>
      <c r="S51" s="39">
        <f t="shared" si="35"/>
        <v>3.3908776054764473</v>
      </c>
      <c r="T51" s="39">
        <f t="shared" si="35"/>
        <v>-26.691018102802815</v>
      </c>
      <c r="U51" s="39">
        <f t="shared" si="37"/>
        <v>14.245101405074337</v>
      </c>
    </row>
    <row r="52" spans="1:21" x14ac:dyDescent="0.2">
      <c r="B52" s="1" t="s">
        <v>44</v>
      </c>
      <c r="C52" s="38" t="s">
        <v>28</v>
      </c>
      <c r="D52" s="38" t="s">
        <v>28</v>
      </c>
      <c r="E52" s="39">
        <f t="shared" ref="E52:E60" si="38">IF(D14=0,"--",(E14/D14)*100-100)</f>
        <v>3515.3846153846152</v>
      </c>
      <c r="F52" s="39">
        <f t="shared" ref="F52:F60" si="39">IF(E14=0,"--",(F14/E14)*100-100)</f>
        <v>540.15957446808511</v>
      </c>
      <c r="G52" s="39">
        <f t="shared" ref="G52:G60" si="40">IF(F14=0,"--",(G14/F14)*100-100)</f>
        <v>243.0078936435396</v>
      </c>
      <c r="H52" s="39">
        <f t="shared" ref="H52:H60" si="41">IF(G14=0,"--",(H14/G14)*100-100)</f>
        <v>24.321116252028773</v>
      </c>
      <c r="I52" s="39">
        <f t="shared" ref="I52:I60" si="42">IF(H14=0,"--",(I14/H14)*100-100)</f>
        <v>-32.963114514526225</v>
      </c>
      <c r="J52" s="39">
        <f t="shared" ref="J52:J60" si="43">IF(I14=0,"--",(J14/I14)*100-100)</f>
        <v>-45.628415300546443</v>
      </c>
      <c r="K52" s="39">
        <f t="shared" ref="K52:K60" si="44">IF(J14=0,"--",(K14/J14)*100-100)</f>
        <v>225.91681813321929</v>
      </c>
      <c r="L52" s="39">
        <f t="shared" ref="L52:L60" si="45">IF(K14=0,"--",(L14/K14)*100-100)</f>
        <v>-18.735032641144244</v>
      </c>
      <c r="M52" s="39">
        <f t="shared" ref="M52:M60" si="46">IF(L14=0,"--",(M14/L14)*100-100)</f>
        <v>14.665751655094468</v>
      </c>
      <c r="N52" s="39">
        <f t="shared" ref="N52:N60" si="47">IF(M14=0,"--",(N14/M14)*100-100)</f>
        <v>-24.925189227248723</v>
      </c>
      <c r="O52" s="39">
        <f t="shared" ref="O52:O60" si="48">IF(N14=0,"--",(O14/N14)*100-100)</f>
        <v>30.166471277842902</v>
      </c>
      <c r="P52" s="39">
        <f t="shared" ref="P52:P60" si="49">IF(N14=0,"--",(P14/N14)*100-100)</f>
        <v>30.166471277842902</v>
      </c>
      <c r="Q52" s="39">
        <f t="shared" ref="Q52:Q60" si="50">IF(P14=0,"--",(Q14/P14)*100-100)</f>
        <v>-80.690251459038834</v>
      </c>
      <c r="R52" s="39">
        <f t="shared" ref="R52:R60" si="51">IF(Q14=0,"--",(R14/Q14)*100-100)</f>
        <v>2302.0708955223881</v>
      </c>
      <c r="S52" s="39">
        <f t="shared" ref="S52:S60" si="52">IF(R14=0,"--",(S14/R14)*100-100)</f>
        <v>-43.08238382614504</v>
      </c>
      <c r="T52" s="39">
        <f t="shared" ref="T52:T60" si="53">IF(S14=0,"--",(T14/S14)*100-100)</f>
        <v>14.066209983351968</v>
      </c>
      <c r="U52" s="39"/>
    </row>
    <row r="53" spans="1:21" x14ac:dyDescent="0.2">
      <c r="B53" s="35" t="s">
        <v>792</v>
      </c>
      <c r="C53" s="38" t="s">
        <v>28</v>
      </c>
      <c r="D53" s="38" t="s">
        <v>28</v>
      </c>
      <c r="E53" s="39">
        <f t="shared" si="38"/>
        <v>15521.052631578948</v>
      </c>
      <c r="F53" s="39">
        <f t="shared" si="39"/>
        <v>1364.1397124887692</v>
      </c>
      <c r="G53" s="39">
        <f t="shared" si="40"/>
        <v>-38.605628725060789</v>
      </c>
      <c r="H53" s="39">
        <f t="shared" si="41"/>
        <v>-7.0304105549863749</v>
      </c>
      <c r="I53" s="39">
        <f t="shared" si="42"/>
        <v>127.66795231887761</v>
      </c>
      <c r="J53" s="39">
        <f t="shared" si="43"/>
        <v>63.910040729590918</v>
      </c>
      <c r="K53" s="39">
        <f t="shared" si="44"/>
        <v>-31.196341112071451</v>
      </c>
      <c r="L53" s="39">
        <f t="shared" si="45"/>
        <v>-75.344143540569675</v>
      </c>
      <c r="M53" s="39">
        <f t="shared" si="46"/>
        <v>188.99715535175983</v>
      </c>
      <c r="N53" s="39">
        <f t="shared" si="47"/>
        <v>50.331656076688574</v>
      </c>
      <c r="O53" s="39"/>
      <c r="P53" s="39">
        <f t="shared" si="49"/>
        <v>531.09980747994177</v>
      </c>
      <c r="Q53" s="39">
        <f t="shared" si="50"/>
        <v>-71.67890886370165</v>
      </c>
      <c r="R53" s="39">
        <f t="shared" si="51"/>
        <v>59.554604182215343</v>
      </c>
      <c r="S53" s="39">
        <f t="shared" si="52"/>
        <v>-38.21102410773949</v>
      </c>
      <c r="T53" s="39">
        <f t="shared" si="53"/>
        <v>22.467202227281405</v>
      </c>
      <c r="U53" s="39">
        <f t="shared" si="37"/>
        <v>35.286259004864917</v>
      </c>
    </row>
    <row r="54" spans="1:21" x14ac:dyDescent="0.2">
      <c r="B54" s="35" t="s">
        <v>793</v>
      </c>
      <c r="C54" s="38" t="s">
        <v>28</v>
      </c>
      <c r="D54" s="38" t="s">
        <v>28</v>
      </c>
      <c r="E54" s="39" t="str">
        <f t="shared" si="38"/>
        <v>--</v>
      </c>
      <c r="F54" s="39" t="str">
        <f t="shared" si="39"/>
        <v>--</v>
      </c>
      <c r="G54" s="39" t="str">
        <f t="shared" si="40"/>
        <v>--</v>
      </c>
      <c r="H54" s="39">
        <f t="shared" si="41"/>
        <v>-100</v>
      </c>
      <c r="I54" s="39" t="str">
        <f t="shared" si="42"/>
        <v>--</v>
      </c>
      <c r="J54" s="39">
        <f t="shared" si="43"/>
        <v>-100</v>
      </c>
      <c r="K54" s="39" t="str">
        <f t="shared" si="44"/>
        <v>--</v>
      </c>
      <c r="L54" s="39" t="str">
        <f t="shared" si="45"/>
        <v>--</v>
      </c>
      <c r="M54" s="39" t="str">
        <f t="shared" si="46"/>
        <v>--</v>
      </c>
      <c r="N54" s="39" t="str">
        <f t="shared" si="47"/>
        <v>--</v>
      </c>
      <c r="O54" s="39">
        <f t="shared" si="48"/>
        <v>-100</v>
      </c>
      <c r="P54" s="39">
        <f t="shared" si="49"/>
        <v>-100</v>
      </c>
      <c r="Q54" s="39" t="str">
        <f t="shared" si="50"/>
        <v>--</v>
      </c>
      <c r="R54" s="39" t="str">
        <f t="shared" si="51"/>
        <v>--</v>
      </c>
      <c r="S54" s="39" t="str">
        <f t="shared" si="52"/>
        <v>--</v>
      </c>
      <c r="T54" s="39">
        <f t="shared" si="53"/>
        <v>1.0752688172043037</v>
      </c>
      <c r="U54" s="39"/>
    </row>
    <row r="55" spans="1:21" x14ac:dyDescent="0.2">
      <c r="B55" s="35" t="s">
        <v>794</v>
      </c>
      <c r="C55" s="38" t="s">
        <v>28</v>
      </c>
      <c r="D55" s="38" t="s">
        <v>28</v>
      </c>
      <c r="E55" s="39" t="str">
        <f t="shared" si="38"/>
        <v>--</v>
      </c>
      <c r="F55" s="39" t="str">
        <f t="shared" si="39"/>
        <v>--</v>
      </c>
      <c r="G55" s="39" t="str">
        <f t="shared" si="40"/>
        <v>--</v>
      </c>
      <c r="H55" s="39" t="str">
        <f t="shared" si="41"/>
        <v>--</v>
      </c>
      <c r="I55" s="39" t="str">
        <f t="shared" si="42"/>
        <v>--</v>
      </c>
      <c r="J55" s="39" t="str">
        <f t="shared" si="43"/>
        <v>--</v>
      </c>
      <c r="K55" s="39" t="str">
        <f t="shared" si="44"/>
        <v>--</v>
      </c>
      <c r="L55" s="39" t="str">
        <f t="shared" si="45"/>
        <v>--</v>
      </c>
      <c r="M55" s="39" t="str">
        <f t="shared" si="46"/>
        <v>--</v>
      </c>
      <c r="N55" s="39" t="str">
        <f t="shared" si="47"/>
        <v>--</v>
      </c>
      <c r="O55" s="39" t="str">
        <f t="shared" si="48"/>
        <v>--</v>
      </c>
      <c r="P55" s="39" t="str">
        <f t="shared" si="49"/>
        <v>--</v>
      </c>
      <c r="Q55" s="39" t="str">
        <f t="shared" si="50"/>
        <v>--</v>
      </c>
      <c r="R55" s="39" t="str">
        <f t="shared" si="51"/>
        <v>--</v>
      </c>
      <c r="S55" s="39" t="str">
        <f t="shared" si="52"/>
        <v>--</v>
      </c>
      <c r="T55" s="39" t="str">
        <f t="shared" si="53"/>
        <v>--</v>
      </c>
      <c r="U55" s="39"/>
    </row>
    <row r="56" spans="1:21" x14ac:dyDescent="0.2">
      <c r="B56" s="35" t="s">
        <v>795</v>
      </c>
      <c r="C56" s="38" t="s">
        <v>28</v>
      </c>
      <c r="D56" s="38" t="s">
        <v>28</v>
      </c>
      <c r="E56" s="39" t="str">
        <f t="shared" si="38"/>
        <v>--</v>
      </c>
      <c r="F56" s="39" t="str">
        <f t="shared" si="39"/>
        <v>--</v>
      </c>
      <c r="G56" s="39" t="str">
        <f t="shared" si="40"/>
        <v>--</v>
      </c>
      <c r="H56" s="39" t="str">
        <f t="shared" si="41"/>
        <v>--</v>
      </c>
      <c r="I56" s="39" t="str">
        <f t="shared" si="42"/>
        <v>--</v>
      </c>
      <c r="J56" s="39" t="str">
        <f t="shared" si="43"/>
        <v>--</v>
      </c>
      <c r="K56" s="39" t="str">
        <f t="shared" si="44"/>
        <v>--</v>
      </c>
      <c r="L56" s="39" t="str">
        <f t="shared" si="45"/>
        <v>--</v>
      </c>
      <c r="M56" s="39" t="str">
        <f t="shared" si="46"/>
        <v>--</v>
      </c>
      <c r="N56" s="39" t="str">
        <f t="shared" si="47"/>
        <v>--</v>
      </c>
      <c r="O56" s="39" t="str">
        <f t="shared" si="48"/>
        <v>--</v>
      </c>
      <c r="P56" s="39" t="str">
        <f t="shared" si="49"/>
        <v>--</v>
      </c>
      <c r="Q56" s="39" t="str">
        <f t="shared" si="50"/>
        <v>--</v>
      </c>
      <c r="R56" s="39" t="str">
        <f t="shared" si="51"/>
        <v>--</v>
      </c>
      <c r="S56" s="39" t="str">
        <f t="shared" si="52"/>
        <v>--</v>
      </c>
      <c r="T56" s="39" t="str">
        <f t="shared" si="53"/>
        <v>--</v>
      </c>
      <c r="U56" s="39"/>
    </row>
    <row r="57" spans="1:21" x14ac:dyDescent="0.2">
      <c r="B57" s="35" t="s">
        <v>796</v>
      </c>
      <c r="C57" s="38" t="s">
        <v>28</v>
      </c>
      <c r="D57" s="38" t="s">
        <v>28</v>
      </c>
      <c r="E57" s="39" t="str">
        <f t="shared" si="38"/>
        <v>--</v>
      </c>
      <c r="F57" s="39" t="str">
        <f t="shared" si="39"/>
        <v>--</v>
      </c>
      <c r="G57" s="39" t="str">
        <f t="shared" si="40"/>
        <v>--</v>
      </c>
      <c r="H57" s="39" t="str">
        <f t="shared" si="41"/>
        <v>--</v>
      </c>
      <c r="I57" s="39" t="str">
        <f t="shared" si="42"/>
        <v>--</v>
      </c>
      <c r="J57" s="39" t="str">
        <f t="shared" si="43"/>
        <v>--</v>
      </c>
      <c r="K57" s="39" t="str">
        <f t="shared" si="44"/>
        <v>--</v>
      </c>
      <c r="L57" s="39" t="str">
        <f t="shared" si="45"/>
        <v>--</v>
      </c>
      <c r="M57" s="39" t="str">
        <f t="shared" si="46"/>
        <v>--</v>
      </c>
      <c r="N57" s="39" t="str">
        <f t="shared" si="47"/>
        <v>--</v>
      </c>
      <c r="O57" s="39" t="str">
        <f t="shared" si="48"/>
        <v>--</v>
      </c>
      <c r="P57" s="39" t="str">
        <f t="shared" si="49"/>
        <v>--</v>
      </c>
      <c r="Q57" s="39" t="str">
        <f t="shared" si="50"/>
        <v>--</v>
      </c>
      <c r="R57" s="39" t="str">
        <f t="shared" si="51"/>
        <v>--</v>
      </c>
      <c r="S57" s="39" t="str">
        <f t="shared" si="52"/>
        <v>--</v>
      </c>
      <c r="T57" s="39" t="str">
        <f t="shared" si="53"/>
        <v>--</v>
      </c>
      <c r="U57" s="39"/>
    </row>
    <row r="58" spans="1:21" x14ac:dyDescent="0.2">
      <c r="B58" s="35" t="s">
        <v>797</v>
      </c>
      <c r="C58" s="38" t="s">
        <v>28</v>
      </c>
      <c r="D58" s="38" t="s">
        <v>28</v>
      </c>
      <c r="E58" s="39" t="str">
        <f t="shared" si="38"/>
        <v>--</v>
      </c>
      <c r="F58" s="39" t="str">
        <f t="shared" si="39"/>
        <v>--</v>
      </c>
      <c r="G58" s="39" t="str">
        <f t="shared" si="40"/>
        <v>--</v>
      </c>
      <c r="H58" s="39" t="str">
        <f t="shared" si="41"/>
        <v>--</v>
      </c>
      <c r="I58" s="39" t="str">
        <f t="shared" si="42"/>
        <v>--</v>
      </c>
      <c r="J58" s="39" t="str">
        <f t="shared" si="43"/>
        <v>--</v>
      </c>
      <c r="K58" s="39">
        <f t="shared" si="44"/>
        <v>-100</v>
      </c>
      <c r="L58" s="39" t="str">
        <f t="shared" si="45"/>
        <v>--</v>
      </c>
      <c r="M58" s="39" t="str">
        <f t="shared" si="46"/>
        <v>--</v>
      </c>
      <c r="N58" s="39" t="str">
        <f t="shared" si="47"/>
        <v>--</v>
      </c>
      <c r="O58" s="39" t="str">
        <f t="shared" si="48"/>
        <v>--</v>
      </c>
      <c r="P58" s="39" t="str">
        <f t="shared" si="49"/>
        <v>--</v>
      </c>
      <c r="Q58" s="39" t="str">
        <f t="shared" si="50"/>
        <v>--</v>
      </c>
      <c r="R58" s="39" t="str">
        <f t="shared" si="51"/>
        <v>--</v>
      </c>
      <c r="S58" s="39" t="str">
        <f t="shared" si="52"/>
        <v>--</v>
      </c>
      <c r="T58" s="39" t="str">
        <f t="shared" si="53"/>
        <v>--</v>
      </c>
      <c r="U58" s="39"/>
    </row>
    <row r="59" spans="1:21" x14ac:dyDescent="0.2">
      <c r="B59" s="35" t="s">
        <v>798</v>
      </c>
      <c r="C59" s="38" t="s">
        <v>28</v>
      </c>
      <c r="D59" s="38" t="s">
        <v>28</v>
      </c>
      <c r="E59" s="39" t="str">
        <f t="shared" si="38"/>
        <v>--</v>
      </c>
      <c r="F59" s="39" t="str">
        <f t="shared" si="39"/>
        <v>--</v>
      </c>
      <c r="G59" s="39" t="str">
        <f t="shared" si="40"/>
        <v>--</v>
      </c>
      <c r="H59" s="39" t="str">
        <f t="shared" si="41"/>
        <v>--</v>
      </c>
      <c r="I59" s="39" t="str">
        <f t="shared" si="42"/>
        <v>--</v>
      </c>
      <c r="J59" s="39">
        <f t="shared" si="43"/>
        <v>-100</v>
      </c>
      <c r="K59" s="39" t="str">
        <f t="shared" si="44"/>
        <v>--</v>
      </c>
      <c r="L59" s="39" t="str">
        <f t="shared" si="45"/>
        <v>--</v>
      </c>
      <c r="M59" s="39">
        <f t="shared" si="46"/>
        <v>-100</v>
      </c>
      <c r="N59" s="39" t="str">
        <f t="shared" si="47"/>
        <v>--</v>
      </c>
      <c r="O59" s="39" t="str">
        <f t="shared" si="48"/>
        <v>--</v>
      </c>
      <c r="P59" s="39" t="str">
        <f t="shared" si="49"/>
        <v>--</v>
      </c>
      <c r="Q59" s="39" t="str">
        <f t="shared" si="50"/>
        <v>--</v>
      </c>
      <c r="R59" s="39" t="str">
        <f t="shared" si="51"/>
        <v>--</v>
      </c>
      <c r="S59" s="39" t="str">
        <f t="shared" si="52"/>
        <v>--</v>
      </c>
      <c r="T59" s="39" t="str">
        <f t="shared" si="53"/>
        <v>--</v>
      </c>
      <c r="U59" s="39"/>
    </row>
    <row r="60" spans="1:21" x14ac:dyDescent="0.2">
      <c r="B60" s="35" t="s">
        <v>799</v>
      </c>
      <c r="C60" s="38" t="s">
        <v>28</v>
      </c>
      <c r="D60" s="38" t="s">
        <v>28</v>
      </c>
      <c r="E60" s="39" t="str">
        <f t="shared" si="38"/>
        <v>--</v>
      </c>
      <c r="F60" s="39" t="str">
        <f t="shared" si="39"/>
        <v>--</v>
      </c>
      <c r="G60" s="39" t="str">
        <f t="shared" si="40"/>
        <v>--</v>
      </c>
      <c r="H60" s="39">
        <f t="shared" si="41"/>
        <v>-100</v>
      </c>
      <c r="I60" s="39" t="str">
        <f t="shared" si="42"/>
        <v>--</v>
      </c>
      <c r="J60" s="39">
        <f t="shared" si="43"/>
        <v>-98.974358974358978</v>
      </c>
      <c r="K60" s="39">
        <f t="shared" si="44"/>
        <v>-100</v>
      </c>
      <c r="L60" s="39" t="str">
        <f t="shared" si="45"/>
        <v>--</v>
      </c>
      <c r="M60" s="39">
        <f t="shared" si="46"/>
        <v>-100</v>
      </c>
      <c r="N60" s="39" t="str">
        <f t="shared" si="47"/>
        <v>--</v>
      </c>
      <c r="O60" s="39">
        <f t="shared" si="48"/>
        <v>-100</v>
      </c>
      <c r="P60" s="39">
        <f t="shared" si="49"/>
        <v>-100</v>
      </c>
      <c r="Q60" s="39" t="str">
        <f t="shared" si="50"/>
        <v>--</v>
      </c>
      <c r="R60" s="39" t="str">
        <f t="shared" si="51"/>
        <v>--</v>
      </c>
      <c r="S60" s="39" t="str">
        <f t="shared" si="52"/>
        <v>--</v>
      </c>
      <c r="T60" s="39">
        <f t="shared" si="53"/>
        <v>1.0752688172043037</v>
      </c>
      <c r="U60" s="39"/>
    </row>
    <row r="61" spans="1:21" x14ac:dyDescent="0.2">
      <c r="B61" s="35" t="s">
        <v>79</v>
      </c>
      <c r="C61" s="38" t="s">
        <v>28</v>
      </c>
      <c r="D61" s="38" t="s">
        <v>28</v>
      </c>
      <c r="E61" s="39">
        <f t="shared" ref="E61:E63" si="54">IF(D23=0,"--",(E23/D23)*100-100)</f>
        <v>20.281096461512377</v>
      </c>
      <c r="F61" s="39">
        <f t="shared" ref="F61:G63" si="55">IF(E23=0,"--",(F23/E23)*100-100)</f>
        <v>25.819291642921598</v>
      </c>
      <c r="G61" s="39">
        <f t="shared" si="55"/>
        <v>55.90181684894111</v>
      </c>
      <c r="H61" s="39">
        <f t="shared" ref="H61:H63" si="56">IF(G23=0,"--",(H23/G23)*100-100)</f>
        <v>27.684680366284979</v>
      </c>
      <c r="I61" s="39">
        <f t="shared" ref="I61:I63" si="57">IF(H23=0,"--",(I23/H23)*100-100)</f>
        <v>1.5362527375924344</v>
      </c>
      <c r="J61" s="39">
        <f t="shared" ref="J61:J63" si="58">IF(I23=0,"--",(J23/I23)*100-100)</f>
        <v>7.5168549440974175</v>
      </c>
      <c r="K61" s="39">
        <f t="shared" ref="K61:L63" si="59">IF(J23=0,"--",(K23/J23)*100-100)</f>
        <v>30.458976000771827</v>
      </c>
      <c r="L61" s="39">
        <f t="shared" si="59"/>
        <v>25.710702614375336</v>
      </c>
      <c r="M61" s="39">
        <f t="shared" ref="M61:O63" si="60">IF(L23=0,"--",(M23/L23)*100-100)</f>
        <v>41.174380137330047</v>
      </c>
      <c r="N61" s="39">
        <f t="shared" si="60"/>
        <v>39.782406291714835</v>
      </c>
      <c r="O61" s="39">
        <f t="shared" si="60"/>
        <v>-6.8670058123199738</v>
      </c>
      <c r="P61" s="39">
        <f t="shared" ref="P61:P63" si="61">IF(N23=0,"--",(P23/N23)*100-100)</f>
        <v>-6.4734452365613748</v>
      </c>
      <c r="Q61" s="39">
        <f t="shared" ref="Q61:R63" si="62">IF(P23=0,"--",(Q23/P23)*100-100)</f>
        <v>-15.936192793833015</v>
      </c>
      <c r="R61" s="39">
        <f t="shared" si="62"/>
        <v>1.6725282698417914</v>
      </c>
      <c r="S61" s="39">
        <f t="shared" ref="S61:T63" si="63">IF(R23=0,"--",(S23/R23)*100-100)</f>
        <v>-14.615058748310702</v>
      </c>
      <c r="T61" s="39">
        <f t="shared" si="63"/>
        <v>-13.732614433414852</v>
      </c>
      <c r="U61" s="39">
        <f t="shared" si="37"/>
        <v>11.672092625209828</v>
      </c>
    </row>
    <row r="62" spans="1:21" x14ac:dyDescent="0.2">
      <c r="B62" s="35" t="s">
        <v>80</v>
      </c>
      <c r="C62" s="38" t="s">
        <v>28</v>
      </c>
      <c r="D62" s="38" t="s">
        <v>28</v>
      </c>
      <c r="E62" s="39">
        <f t="shared" si="54"/>
        <v>11.993714859388078</v>
      </c>
      <c r="F62" s="39">
        <f t="shared" si="55"/>
        <v>31.213508422704564</v>
      </c>
      <c r="G62" s="39">
        <f t="shared" si="55"/>
        <v>5.6891161514004835</v>
      </c>
      <c r="H62" s="39">
        <f t="shared" si="56"/>
        <v>16.64901782004516</v>
      </c>
      <c r="I62" s="39">
        <f t="shared" si="57"/>
        <v>20.595825756735067</v>
      </c>
      <c r="J62" s="39">
        <f t="shared" si="58"/>
        <v>-3.7165505056840402</v>
      </c>
      <c r="K62" s="39">
        <f t="shared" si="59"/>
        <v>-11.599246509061317</v>
      </c>
      <c r="L62" s="39">
        <f t="shared" si="59"/>
        <v>35.850734607735774</v>
      </c>
      <c r="M62" s="39">
        <f t="shared" si="60"/>
        <v>12.626125885574638</v>
      </c>
      <c r="N62" s="39">
        <f>IF(M24=0,"--",(N24/M24)*100-100)</f>
        <v>11.902226911473107</v>
      </c>
      <c r="O62" s="39">
        <f t="shared" si="60"/>
        <v>3.6208700980610899</v>
      </c>
      <c r="P62" s="39">
        <f t="shared" si="61"/>
        <v>19.86668693430633</v>
      </c>
      <c r="Q62" s="39">
        <f t="shared" si="62"/>
        <v>-5.7338733171393699</v>
      </c>
      <c r="R62" s="39">
        <f t="shared" si="62"/>
        <v>-1.1648014559362707</v>
      </c>
      <c r="S62" s="39">
        <f t="shared" si="63"/>
        <v>33.199657224191185</v>
      </c>
      <c r="T62" s="39">
        <f t="shared" si="63"/>
        <v>-21.921744500901823</v>
      </c>
      <c r="U62" s="39">
        <f t="shared" si="37"/>
        <v>4.9259434235455473</v>
      </c>
    </row>
    <row r="63" spans="1:21" x14ac:dyDescent="0.2">
      <c r="B63" s="35" t="s">
        <v>81</v>
      </c>
      <c r="C63" s="38" t="s">
        <v>28</v>
      </c>
      <c r="D63" s="38" t="s">
        <v>28</v>
      </c>
      <c r="E63" s="39">
        <f t="shared" si="54"/>
        <v>17.847576516146773</v>
      </c>
      <c r="F63" s="39">
        <f t="shared" si="55"/>
        <v>27.324577438644852</v>
      </c>
      <c r="G63" s="39">
        <f t="shared" si="55"/>
        <v>41.461708467434022</v>
      </c>
      <c r="H63" s="39">
        <f t="shared" si="56"/>
        <v>25.313597941511603</v>
      </c>
      <c r="I63" s="39">
        <f t="shared" si="57"/>
        <v>5.3481772666632281</v>
      </c>
      <c r="J63" s="39">
        <f t="shared" si="58"/>
        <v>4.9449920628981943</v>
      </c>
      <c r="K63" s="39">
        <f t="shared" si="59"/>
        <v>21.624572879204877</v>
      </c>
      <c r="L63" s="39">
        <f t="shared" si="59"/>
        <v>27.258807075751761</v>
      </c>
      <c r="M63" s="39">
        <f t="shared" si="60"/>
        <v>36.521577444069294</v>
      </c>
      <c r="N63" s="39">
        <f>IF(M25=0,"--",(N25/M25)*100-100)</f>
        <v>36.033811549054519</v>
      </c>
      <c r="O63" s="39">
        <f t="shared" si="60"/>
        <v>-5.707020925711987</v>
      </c>
      <c r="P63" s="39">
        <f t="shared" si="61"/>
        <v>-3.5601617947521333</v>
      </c>
      <c r="Q63" s="39">
        <f t="shared" si="62"/>
        <v>-14.533683530974599</v>
      </c>
      <c r="R63" s="39">
        <f t="shared" si="62"/>
        <v>1.2423214375159546</v>
      </c>
      <c r="S63" s="39">
        <f t="shared" si="63"/>
        <v>-7.537579251353705</v>
      </c>
      <c r="T63" s="39">
        <f t="shared" si="63"/>
        <v>-15.478809095805985</v>
      </c>
      <c r="U63" s="39">
        <f t="shared" si="37"/>
        <v>9.4265657730030199</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4:U4"/>
    <mergeCell ref="C5:U5"/>
  </mergeCells>
  <phoneticPr fontId="7" type="noConversion"/>
  <hyperlinks>
    <hyperlink ref="A1" location="INDICE!A1" display="ÍNDICE"/>
  </hyperlinks>
  <pageMargins left="0.75" right="0.75" top="1" bottom="1" header="0" footer="0"/>
  <headerFooter alignWithMargins="0"/>
  <ignoredErrors>
    <ignoredError sqref="P62:P63 P47:P51" formula="1"/>
    <ignoredError sqref="C23:U23" formulaRange="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opLeftCell="A13" zoomScale="70" zoomScaleNormal="70" workbookViewId="0">
      <selection activeCell="B53" sqref="B53:B63"/>
    </sheetView>
  </sheetViews>
  <sheetFormatPr baseColWidth="10" defaultColWidth="10.85546875" defaultRowHeight="12.75" x14ac:dyDescent="0.2"/>
  <cols>
    <col min="1" max="1" width="10.85546875" style="1"/>
    <col min="2" max="2" width="16.7109375" style="1" customWidth="1"/>
    <col min="3" max="3" width="14.85546875" style="1" bestFit="1" customWidth="1"/>
    <col min="4" max="6" width="12.140625" style="1" bestFit="1" customWidth="1"/>
    <col min="7" max="7" width="12.85546875" style="1" bestFit="1" customWidth="1"/>
    <col min="8" max="10" width="13.140625" style="1" bestFit="1" customWidth="1"/>
    <col min="11" max="11" width="12" style="1" bestFit="1" customWidth="1"/>
    <col min="12" max="20" width="12" style="1" customWidth="1"/>
    <col min="21" max="21" width="13.42578125" style="1" bestFit="1" customWidth="1"/>
    <col min="22" max="16384" width="10.85546875" style="1"/>
  </cols>
  <sheetData>
    <row r="1" spans="1:21" x14ac:dyDescent="0.2">
      <c r="A1" s="5" t="s">
        <v>75</v>
      </c>
    </row>
    <row r="2" spans="1:21" x14ac:dyDescent="0.2">
      <c r="B2" s="110"/>
      <c r="C2" s="201" t="s">
        <v>70</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791</v>
      </c>
      <c r="D4" s="201"/>
      <c r="E4" s="201"/>
      <c r="F4" s="201"/>
      <c r="G4" s="201"/>
      <c r="H4" s="201"/>
      <c r="I4" s="201"/>
      <c r="J4" s="201"/>
      <c r="K4" s="201"/>
      <c r="L4" s="201"/>
      <c r="M4" s="201"/>
      <c r="N4" s="201"/>
      <c r="O4" s="201"/>
      <c r="P4" s="201"/>
      <c r="Q4" s="201"/>
      <c r="R4" s="201"/>
      <c r="S4" s="201"/>
      <c r="T4" s="201"/>
      <c r="U4" s="201"/>
    </row>
    <row r="5" spans="1:21" ht="13.5" thickBot="1" x14ac:dyDescent="0.25">
      <c r="B5" s="63"/>
      <c r="C5" s="209" t="s">
        <v>148</v>
      </c>
      <c r="D5" s="209"/>
      <c r="E5" s="209"/>
      <c r="F5" s="209"/>
      <c r="G5" s="209"/>
      <c r="H5" s="209"/>
      <c r="I5" s="209"/>
      <c r="J5" s="209"/>
      <c r="K5" s="209"/>
      <c r="L5" s="209"/>
      <c r="M5" s="209"/>
      <c r="N5" s="209"/>
      <c r="O5" s="209"/>
      <c r="P5" s="209"/>
      <c r="Q5" s="209"/>
      <c r="R5" s="209"/>
      <c r="S5" s="209"/>
      <c r="T5" s="209"/>
      <c r="U5" s="209"/>
    </row>
    <row r="6" spans="1:21" ht="13.5" thickTop="1" x14ac:dyDescent="0.2">
      <c r="A6" s="77"/>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B9" s="1" t="s">
        <v>34</v>
      </c>
      <c r="C9" s="9">
        <v>36.594722500000003</v>
      </c>
      <c r="D9" s="9">
        <v>123.0579875</v>
      </c>
      <c r="E9" s="9">
        <v>154.92379450000001</v>
      </c>
      <c r="F9" s="9">
        <v>159.14111199999999</v>
      </c>
      <c r="G9" s="9">
        <v>361.16863549999999</v>
      </c>
      <c r="H9" s="9">
        <v>456.066621</v>
      </c>
      <c r="I9" s="9">
        <v>568.15213300000005</v>
      </c>
      <c r="J9" s="9">
        <v>771.44678250000004</v>
      </c>
      <c r="K9" s="9">
        <v>900.06953950000002</v>
      </c>
      <c r="L9" s="14">
        <v>1633.59519</v>
      </c>
      <c r="M9" s="14">
        <v>2157.3171179999999</v>
      </c>
      <c r="N9" s="14">
        <v>2466.6598859999999</v>
      </c>
      <c r="O9" s="14">
        <v>2712.70273</v>
      </c>
      <c r="P9" s="14">
        <v>2851.9979189999999</v>
      </c>
      <c r="Q9" s="14">
        <v>2886.6847010000001</v>
      </c>
      <c r="R9" s="9">
        <v>3225.699936</v>
      </c>
      <c r="S9" s="9">
        <v>3197.7960870000002</v>
      </c>
      <c r="T9" s="9">
        <v>3178.311467</v>
      </c>
      <c r="U9" s="9">
        <f>(SUM(C9:N9)+P9+Q9+R9+S9+T9)</f>
        <v>25128.683631999997</v>
      </c>
    </row>
    <row r="10" spans="1:21" x14ac:dyDescent="0.2">
      <c r="B10" s="1" t="s">
        <v>29</v>
      </c>
      <c r="C10" s="9">
        <v>20.186435500000002</v>
      </c>
      <c r="D10" s="9">
        <v>54.474193</v>
      </c>
      <c r="E10" s="9">
        <v>61.052559000000002</v>
      </c>
      <c r="F10" s="9">
        <v>71.482240500000003</v>
      </c>
      <c r="G10" s="9">
        <v>166.54673750000001</v>
      </c>
      <c r="H10" s="9">
        <v>226.28755799999999</v>
      </c>
      <c r="I10" s="9">
        <v>290.91365999999999</v>
      </c>
      <c r="J10" s="9">
        <v>382.21344049999999</v>
      </c>
      <c r="K10" s="9">
        <v>458.79899649999999</v>
      </c>
      <c r="L10" s="14">
        <v>749.98437799999999</v>
      </c>
      <c r="M10" s="14">
        <v>1027.2128869999999</v>
      </c>
      <c r="N10" s="14">
        <v>1208.869942</v>
      </c>
      <c r="O10" s="14">
        <v>1374.0117279999995</v>
      </c>
      <c r="P10" s="14">
        <v>1421.9552189999999</v>
      </c>
      <c r="Q10" s="14">
        <v>1429.1163160000001</v>
      </c>
      <c r="R10" s="9">
        <v>1589.1492290000001</v>
      </c>
      <c r="S10" s="9">
        <v>1448.565758</v>
      </c>
      <c r="T10" s="9">
        <v>1394.1715349999999</v>
      </c>
      <c r="U10" s="9">
        <f t="shared" ref="U10:U25" si="0">(SUM(C10:N10)+P10+Q10+R10+S10+T10)</f>
        <v>12000.981084500001</v>
      </c>
    </row>
    <row r="11" spans="1:21" x14ac:dyDescent="0.2">
      <c r="B11" s="1" t="s">
        <v>41</v>
      </c>
      <c r="C11" s="9">
        <v>20.990416499999998</v>
      </c>
      <c r="D11" s="9">
        <v>49.025606500000002</v>
      </c>
      <c r="E11" s="9">
        <v>46.417806499999998</v>
      </c>
      <c r="F11" s="9">
        <v>67.441185500000003</v>
      </c>
      <c r="G11" s="9">
        <v>110.50076</v>
      </c>
      <c r="H11" s="9">
        <v>133.3643505</v>
      </c>
      <c r="I11" s="9">
        <v>178.67546200000001</v>
      </c>
      <c r="J11" s="9">
        <v>241.14679150000001</v>
      </c>
      <c r="K11" s="9">
        <v>344.75128949999998</v>
      </c>
      <c r="L11" s="14">
        <v>732.58889599999998</v>
      </c>
      <c r="M11" s="14">
        <v>863.46235899999999</v>
      </c>
      <c r="N11" s="14">
        <v>1130.0462910000001</v>
      </c>
      <c r="O11" s="14">
        <v>1403.856475</v>
      </c>
      <c r="P11" s="14">
        <v>1454.541107</v>
      </c>
      <c r="Q11" s="14">
        <v>1678.8279649999999</v>
      </c>
      <c r="R11" s="9">
        <v>2092.8019869999998</v>
      </c>
      <c r="S11" s="9">
        <v>2028.9444590000001</v>
      </c>
      <c r="T11" s="9">
        <v>2151.2158899999999</v>
      </c>
      <c r="U11" s="9">
        <f t="shared" si="0"/>
        <v>13324.7426225</v>
      </c>
    </row>
    <row r="12" spans="1:21" x14ac:dyDescent="0.2">
      <c r="B12" s="1" t="s">
        <v>36</v>
      </c>
      <c r="C12" s="9">
        <v>12.739936</v>
      </c>
      <c r="D12" s="9">
        <v>32.761331499999997</v>
      </c>
      <c r="E12" s="9">
        <v>44.264229499999999</v>
      </c>
      <c r="F12" s="9">
        <v>41.785982500000003</v>
      </c>
      <c r="G12" s="9">
        <v>79.734560500000001</v>
      </c>
      <c r="H12" s="9">
        <v>92.522734</v>
      </c>
      <c r="I12" s="9">
        <v>122.475662</v>
      </c>
      <c r="J12" s="9">
        <v>163.78601649999999</v>
      </c>
      <c r="K12" s="9">
        <v>202.66219899999999</v>
      </c>
      <c r="L12" s="14">
        <v>358.26477899999998</v>
      </c>
      <c r="M12" s="14">
        <v>500.823712</v>
      </c>
      <c r="N12" s="14">
        <v>595.14825599999995</v>
      </c>
      <c r="O12" s="14">
        <v>650.4635760000001</v>
      </c>
      <c r="P12" s="14">
        <v>651.02459199999998</v>
      </c>
      <c r="Q12" s="14">
        <v>781.10653600000001</v>
      </c>
      <c r="R12" s="9">
        <v>979.84104000000002</v>
      </c>
      <c r="S12" s="9">
        <v>942.75228100000004</v>
      </c>
      <c r="T12" s="9">
        <v>949.15085599999998</v>
      </c>
      <c r="U12" s="9">
        <f t="shared" si="0"/>
        <v>6550.8447035000008</v>
      </c>
    </row>
    <row r="13" spans="1:21" x14ac:dyDescent="0.2">
      <c r="B13" s="1" t="s">
        <v>31</v>
      </c>
      <c r="C13" s="9">
        <v>6.2534830000000001</v>
      </c>
      <c r="D13" s="9">
        <v>12.454629499999999</v>
      </c>
      <c r="E13" s="9">
        <v>16.064634999999999</v>
      </c>
      <c r="F13" s="9">
        <v>17.172454999999999</v>
      </c>
      <c r="G13" s="9">
        <v>38.104331000000002</v>
      </c>
      <c r="H13" s="9">
        <v>51.699220500000003</v>
      </c>
      <c r="I13" s="9">
        <v>78.228520000000003</v>
      </c>
      <c r="J13" s="9">
        <v>132.283646</v>
      </c>
      <c r="K13" s="9">
        <v>188.74596550000001</v>
      </c>
      <c r="L13" s="14">
        <v>276.17295000000001</v>
      </c>
      <c r="M13" s="14">
        <v>380.46434399999998</v>
      </c>
      <c r="N13" s="14">
        <v>436.791495</v>
      </c>
      <c r="O13" s="14">
        <v>550.15557199999978</v>
      </c>
      <c r="P13" s="14">
        <v>457.06956000000002</v>
      </c>
      <c r="Q13" s="14">
        <v>500.79338999999999</v>
      </c>
      <c r="R13" s="9">
        <v>549.98741299999995</v>
      </c>
      <c r="S13" s="9">
        <v>605.71467800000005</v>
      </c>
      <c r="T13" s="9">
        <v>625.46802300000002</v>
      </c>
      <c r="U13" s="9">
        <f t="shared" si="0"/>
        <v>4373.4687384999997</v>
      </c>
    </row>
    <row r="14" spans="1:21" x14ac:dyDescent="0.2">
      <c r="B14" s="1" t="s">
        <v>44</v>
      </c>
      <c r="C14" s="9">
        <v>0.21462149999999999</v>
      </c>
      <c r="D14" s="9">
        <v>1.4058364999999999</v>
      </c>
      <c r="E14" s="9">
        <v>2.2926715</v>
      </c>
      <c r="F14" s="9">
        <v>3.6306395</v>
      </c>
      <c r="G14" s="9">
        <v>5.855467</v>
      </c>
      <c r="H14" s="9">
        <v>8.2703530000000001</v>
      </c>
      <c r="I14" s="9">
        <v>9.9038275000000002</v>
      </c>
      <c r="J14" s="9">
        <v>13.676294499999999</v>
      </c>
      <c r="K14" s="9">
        <v>21.415565999999998</v>
      </c>
      <c r="L14" s="14">
        <v>48.691006999999999</v>
      </c>
      <c r="M14" s="14">
        <v>92.137135000000001</v>
      </c>
      <c r="N14" s="14">
        <v>93.307942999999995</v>
      </c>
      <c r="O14" s="14">
        <v>86.332999000000001</v>
      </c>
      <c r="P14" s="14">
        <v>89.522771000000006</v>
      </c>
      <c r="Q14" s="14">
        <v>98.022595999999993</v>
      </c>
      <c r="R14" s="9">
        <v>102.36335200000001</v>
      </c>
      <c r="S14" s="9">
        <v>113.76395599999999</v>
      </c>
      <c r="T14" s="9">
        <v>144.67325299999999</v>
      </c>
      <c r="U14" s="9">
        <f t="shared" si="0"/>
        <v>849.14729000000011</v>
      </c>
    </row>
    <row r="15" spans="1:21" x14ac:dyDescent="0.2">
      <c r="A15" s="1" t="s">
        <v>147</v>
      </c>
      <c r="B15" s="1" t="s">
        <v>792</v>
      </c>
      <c r="C15" s="9">
        <v>16.787330000000001</v>
      </c>
      <c r="D15" s="9">
        <v>14.444236</v>
      </c>
      <c r="E15" s="9">
        <v>23.151087</v>
      </c>
      <c r="F15" s="9">
        <v>29.502352999999999</v>
      </c>
      <c r="G15" s="9">
        <v>50.809055999999998</v>
      </c>
      <c r="H15" s="9">
        <v>81.268145000000004</v>
      </c>
      <c r="I15" s="9">
        <v>115.980073</v>
      </c>
      <c r="J15" s="9">
        <v>156.42172299999999</v>
      </c>
      <c r="K15" s="9">
        <v>236.316744</v>
      </c>
      <c r="L15" s="14">
        <v>230.49313599999999</v>
      </c>
      <c r="M15" s="14">
        <v>346.57384500000001</v>
      </c>
      <c r="N15" s="14">
        <v>467.00607300000001</v>
      </c>
      <c r="O15" s="14">
        <v>0</v>
      </c>
      <c r="P15" s="14">
        <v>544.078352</v>
      </c>
      <c r="Q15" s="14">
        <v>526.89267199999995</v>
      </c>
      <c r="R15" s="9">
        <v>613.53169700000001</v>
      </c>
      <c r="S15" s="9">
        <v>622.54105300000003</v>
      </c>
      <c r="T15" s="9">
        <v>585.93309399999998</v>
      </c>
      <c r="U15" s="9">
        <f t="shared" si="0"/>
        <v>4661.7306689999996</v>
      </c>
    </row>
    <row r="16" spans="1:21" x14ac:dyDescent="0.2">
      <c r="B16" s="1" t="s">
        <v>793</v>
      </c>
      <c r="C16" s="9">
        <v>1.4090000000000001E-3</v>
      </c>
      <c r="D16" s="9">
        <v>0.12881799999999999</v>
      </c>
      <c r="E16" s="9">
        <v>0.102093</v>
      </c>
      <c r="F16" s="9">
        <v>0.121364</v>
      </c>
      <c r="G16" s="9">
        <v>0.46365699999999999</v>
      </c>
      <c r="H16" s="9">
        <v>0.42436200000000002</v>
      </c>
      <c r="I16" s="9">
        <v>1.8368789999999999</v>
      </c>
      <c r="J16" s="9">
        <v>2.9030330000000002</v>
      </c>
      <c r="K16" s="9">
        <v>2.6014560000000002</v>
      </c>
      <c r="L16" s="14">
        <v>2.773733</v>
      </c>
      <c r="M16" s="14">
        <v>2.5990310000000001</v>
      </c>
      <c r="N16" s="14">
        <v>5.4321429999999999</v>
      </c>
      <c r="O16" s="14">
        <v>0</v>
      </c>
      <c r="P16" s="14">
        <v>6.3395669999999997</v>
      </c>
      <c r="Q16" s="14">
        <v>4.6066380000000002</v>
      </c>
      <c r="R16" s="9">
        <v>6.074999</v>
      </c>
      <c r="S16" s="9">
        <v>14.011053</v>
      </c>
      <c r="T16" s="9">
        <v>13.493263000000001</v>
      </c>
      <c r="U16" s="9">
        <f t="shared" si="0"/>
        <v>63.913498000000004</v>
      </c>
    </row>
    <row r="17" spans="1:21" x14ac:dyDescent="0.2">
      <c r="B17" s="1" t="s">
        <v>794</v>
      </c>
      <c r="C17" s="9">
        <v>5.8E-4</v>
      </c>
      <c r="D17" s="9">
        <v>6.7227999999999996E-2</v>
      </c>
      <c r="E17" s="9">
        <v>7.1659E-2</v>
      </c>
      <c r="F17" s="9">
        <v>1.9647999999999999E-2</v>
      </c>
      <c r="G17" s="9">
        <v>1.9059649999999999</v>
      </c>
      <c r="H17" s="9">
        <v>0.26467800000000002</v>
      </c>
      <c r="I17" s="9">
        <v>0.37821199999999999</v>
      </c>
      <c r="J17" s="9">
        <v>1.7884720000000001</v>
      </c>
      <c r="K17" s="9">
        <v>1.612619</v>
      </c>
      <c r="L17" s="14">
        <v>1.800114</v>
      </c>
      <c r="M17" s="14">
        <v>2.018548</v>
      </c>
      <c r="N17" s="14">
        <v>3.7105359999999998</v>
      </c>
      <c r="O17" s="14">
        <v>0</v>
      </c>
      <c r="P17" s="14">
        <v>3.4062540000000001</v>
      </c>
      <c r="Q17" s="14">
        <v>3.2237559999999998</v>
      </c>
      <c r="R17" s="9">
        <v>2.8509440000000001</v>
      </c>
      <c r="S17" s="9">
        <v>2.2406109999999999</v>
      </c>
      <c r="T17" s="9">
        <v>3.9832510000000001</v>
      </c>
      <c r="U17" s="9">
        <f t="shared" si="0"/>
        <v>29.343074999999995</v>
      </c>
    </row>
    <row r="18" spans="1:21" x14ac:dyDescent="0.2">
      <c r="B18" s="1" t="s">
        <v>795</v>
      </c>
      <c r="C18" s="9">
        <v>2.3231999999999999E-2</v>
      </c>
      <c r="D18" s="9">
        <v>0.12695100000000001</v>
      </c>
      <c r="E18" s="9">
        <v>0.235788</v>
      </c>
      <c r="F18" s="9">
        <v>0.27126400000000001</v>
      </c>
      <c r="G18" s="9">
        <v>0.64985300000000001</v>
      </c>
      <c r="H18" s="9">
        <v>0.64226099999999997</v>
      </c>
      <c r="I18" s="9">
        <v>1.3810279999999999</v>
      </c>
      <c r="J18" s="9">
        <v>1.3358509999999999</v>
      </c>
      <c r="K18" s="9">
        <v>2.1773880000000001</v>
      </c>
      <c r="L18" s="14">
        <v>1.840643</v>
      </c>
      <c r="M18" s="14">
        <v>3.039933</v>
      </c>
      <c r="N18" s="14">
        <v>3.95627</v>
      </c>
      <c r="O18" s="14">
        <v>0</v>
      </c>
      <c r="P18" s="14">
        <v>3.9803540000000002</v>
      </c>
      <c r="Q18" s="14">
        <v>5.6286969999999998</v>
      </c>
      <c r="R18" s="9">
        <v>6.403257</v>
      </c>
      <c r="S18" s="9">
        <v>6.0289000000000001</v>
      </c>
      <c r="T18" s="9">
        <v>6.0028160000000002</v>
      </c>
      <c r="U18" s="9">
        <f t="shared" si="0"/>
        <v>43.724486000000006</v>
      </c>
    </row>
    <row r="19" spans="1:21" x14ac:dyDescent="0.2">
      <c r="B19" s="1" t="s">
        <v>796</v>
      </c>
      <c r="C19" s="9">
        <v>2.6377000000000001E-2</v>
      </c>
      <c r="D19" s="9">
        <v>5.355E-2</v>
      </c>
      <c r="E19" s="9">
        <v>2.649E-2</v>
      </c>
      <c r="F19" s="9">
        <v>4.9058999999999998E-2</v>
      </c>
      <c r="G19" s="9">
        <v>0.16919600000000001</v>
      </c>
      <c r="H19" s="9">
        <v>1.1207130000000001</v>
      </c>
      <c r="I19" s="9">
        <v>4.6865800000000002</v>
      </c>
      <c r="J19" s="9">
        <v>1.7121440000000001</v>
      </c>
      <c r="K19" s="9">
        <v>0.70740000000000003</v>
      </c>
      <c r="L19" s="14">
        <v>0.55565399999999998</v>
      </c>
      <c r="M19" s="14">
        <v>1.3175209999999999</v>
      </c>
      <c r="N19" s="14">
        <v>2.3571110000000002</v>
      </c>
      <c r="O19" s="14">
        <v>0</v>
      </c>
      <c r="P19" s="14">
        <v>2.5773459999999999</v>
      </c>
      <c r="Q19" s="14">
        <v>3.564657</v>
      </c>
      <c r="R19" s="9">
        <v>1.5187489999999999</v>
      </c>
      <c r="S19" s="9">
        <v>1.408569</v>
      </c>
      <c r="T19" s="9">
        <v>2.1858970000000002</v>
      </c>
      <c r="U19" s="9">
        <f t="shared" si="0"/>
        <v>24.037013000000002</v>
      </c>
    </row>
    <row r="20" spans="1:21" x14ac:dyDescent="0.2">
      <c r="B20" s="1" t="s">
        <v>797</v>
      </c>
      <c r="C20" s="9">
        <v>0</v>
      </c>
      <c r="D20" s="9">
        <v>7.1400000000000001E-4</v>
      </c>
      <c r="E20" s="9">
        <v>6.5420000000000001E-3</v>
      </c>
      <c r="F20" s="9">
        <v>1.9106999999999999E-2</v>
      </c>
      <c r="G20" s="9">
        <v>6.4435000000000006E-2</v>
      </c>
      <c r="H20" s="9">
        <v>1.2299150000000001</v>
      </c>
      <c r="I20" s="9">
        <v>1.6464030000000001</v>
      </c>
      <c r="J20" s="9">
        <v>0.72297699999999998</v>
      </c>
      <c r="K20" s="9">
        <v>1.2457780000000001</v>
      </c>
      <c r="L20" s="14">
        <v>0.97736800000000001</v>
      </c>
      <c r="M20" s="14">
        <v>0.80920000000000003</v>
      </c>
      <c r="N20" s="14">
        <v>1.6646810000000001</v>
      </c>
      <c r="O20" s="14">
        <v>0</v>
      </c>
      <c r="P20" s="14">
        <v>2.4972720000000002</v>
      </c>
      <c r="Q20" s="14">
        <v>2.1235019999999998</v>
      </c>
      <c r="R20" s="9">
        <v>3.4230520000000002</v>
      </c>
      <c r="S20" s="9">
        <v>2.9723869999999999</v>
      </c>
      <c r="T20" s="9">
        <v>4.3040060000000002</v>
      </c>
      <c r="U20" s="9">
        <f t="shared" si="0"/>
        <v>23.707339000000005</v>
      </c>
    </row>
    <row r="21" spans="1:21" x14ac:dyDescent="0.2">
      <c r="B21" s="1" t="s">
        <v>798</v>
      </c>
      <c r="C21" s="9">
        <v>0.130468</v>
      </c>
      <c r="D21" s="9">
        <v>0.29698799999999997</v>
      </c>
      <c r="E21" s="9">
        <v>0.27914099999999997</v>
      </c>
      <c r="F21" s="9">
        <v>0.32263199999999997</v>
      </c>
      <c r="G21" s="9">
        <v>0.40399099999999999</v>
      </c>
      <c r="H21" s="9">
        <v>0.89852799999999999</v>
      </c>
      <c r="I21" s="9">
        <v>1.236491</v>
      </c>
      <c r="J21" s="9">
        <v>3.3994770000000001</v>
      </c>
      <c r="K21" s="9">
        <v>3.0491419999999998</v>
      </c>
      <c r="L21" s="14">
        <v>2.6914189999999998</v>
      </c>
      <c r="M21" s="14">
        <v>4.8063919999999998</v>
      </c>
      <c r="N21" s="14">
        <v>5.4939010000000001</v>
      </c>
      <c r="O21" s="14">
        <v>0</v>
      </c>
      <c r="P21" s="14">
        <v>15.300803</v>
      </c>
      <c r="Q21" s="14">
        <v>10.431815</v>
      </c>
      <c r="R21" s="9">
        <v>6.2163180000000002</v>
      </c>
      <c r="S21" s="9">
        <v>6.0218610000000004</v>
      </c>
      <c r="T21" s="9">
        <v>6.0922770000000002</v>
      </c>
      <c r="U21" s="9">
        <f t="shared" si="0"/>
        <v>67.071644000000006</v>
      </c>
    </row>
    <row r="22" spans="1:21" x14ac:dyDescent="0.2">
      <c r="B22" s="1" t="s">
        <v>799</v>
      </c>
      <c r="C22" s="9">
        <v>0.18206600000000001</v>
      </c>
      <c r="D22" s="9">
        <v>0.67424899999999988</v>
      </c>
      <c r="E22" s="9">
        <v>0.72171300000000005</v>
      </c>
      <c r="F22" s="9">
        <v>0.80307399999999995</v>
      </c>
      <c r="G22" s="9">
        <v>3.6570969999999998</v>
      </c>
      <c r="H22" s="9">
        <v>4.580457</v>
      </c>
      <c r="I22" s="9">
        <v>11.165593000000001</v>
      </c>
      <c r="J22" s="9">
        <v>11.861954000000001</v>
      </c>
      <c r="K22" s="9">
        <v>11.393782999999999</v>
      </c>
      <c r="L22" s="14">
        <v>10.638930999999999</v>
      </c>
      <c r="M22" s="14">
        <v>14.590624999999999</v>
      </c>
      <c r="N22" s="14">
        <v>22.614642</v>
      </c>
      <c r="O22" s="14">
        <v>0</v>
      </c>
      <c r="P22" s="14">
        <v>34.101596000000001</v>
      </c>
      <c r="Q22" s="14">
        <v>29.579065</v>
      </c>
      <c r="R22" s="9">
        <v>26.487318999999999</v>
      </c>
      <c r="S22" s="9">
        <v>32.683381000000004</v>
      </c>
      <c r="T22" s="9">
        <v>36.061510000000006</v>
      </c>
      <c r="U22" s="9">
        <f t="shared" si="0"/>
        <v>251.797055</v>
      </c>
    </row>
    <row r="23" spans="1:21" x14ac:dyDescent="0.2">
      <c r="B23" s="35" t="s">
        <v>79</v>
      </c>
      <c r="C23" s="9">
        <f t="shared" ref="C23:K23" si="1">SUM(C9:C14)</f>
        <v>96.97961500000001</v>
      </c>
      <c r="D23" s="9">
        <f t="shared" si="1"/>
        <v>273.17958450000003</v>
      </c>
      <c r="E23" s="9">
        <f t="shared" si="1"/>
        <v>325.01569599999999</v>
      </c>
      <c r="F23" s="9">
        <f t="shared" si="1"/>
        <v>360.653615</v>
      </c>
      <c r="G23" s="9">
        <f t="shared" si="1"/>
        <v>761.91049150000003</v>
      </c>
      <c r="H23" s="9">
        <f t="shared" si="1"/>
        <v>968.21083699999997</v>
      </c>
      <c r="I23" s="9">
        <f t="shared" si="1"/>
        <v>1248.3492644999999</v>
      </c>
      <c r="J23" s="9">
        <f t="shared" si="1"/>
        <v>1704.5529715000002</v>
      </c>
      <c r="K23" s="9">
        <f t="shared" si="1"/>
        <v>2116.4435559999997</v>
      </c>
      <c r="L23" s="9">
        <f t="shared" ref="L23:Q23" si="2">SUM(L9:L14)</f>
        <v>3799.2972000000004</v>
      </c>
      <c r="M23" s="9">
        <f t="shared" si="2"/>
        <v>5021.417555</v>
      </c>
      <c r="N23" s="9">
        <f t="shared" si="2"/>
        <v>5930.823813</v>
      </c>
      <c r="O23" s="9">
        <f t="shared" si="2"/>
        <v>6777.523079999999</v>
      </c>
      <c r="P23" s="9">
        <f t="shared" si="2"/>
        <v>6926.1111679999995</v>
      </c>
      <c r="Q23" s="9">
        <f t="shared" si="2"/>
        <v>7374.551504</v>
      </c>
      <c r="R23" s="9">
        <f t="shared" ref="R23:T23" si="3">SUM(R9:R14)</f>
        <v>8539.8429570000008</v>
      </c>
      <c r="S23" s="9">
        <f t="shared" si="3"/>
        <v>8337.5372190000016</v>
      </c>
      <c r="T23" s="9">
        <f t="shared" si="3"/>
        <v>8442.9910240000008</v>
      </c>
      <c r="U23" s="9">
        <f t="shared" si="0"/>
        <v>62227.868071000004</v>
      </c>
    </row>
    <row r="24" spans="1:21" x14ac:dyDescent="0.2">
      <c r="B24" s="35" t="s">
        <v>80</v>
      </c>
      <c r="C24" s="9">
        <f>+C25-C23</f>
        <v>72.097336999999996</v>
      </c>
      <c r="D24" s="9">
        <f t="shared" ref="D24:K24" si="4">+D25-D23</f>
        <v>147.31882499999995</v>
      </c>
      <c r="E24" s="9">
        <f t="shared" si="4"/>
        <v>181.32847500000003</v>
      </c>
      <c r="F24" s="9">
        <f t="shared" si="4"/>
        <v>319.67857299999997</v>
      </c>
      <c r="G24" s="9">
        <f t="shared" si="4"/>
        <v>437.8530475</v>
      </c>
      <c r="H24" s="9">
        <f t="shared" si="4"/>
        <v>624.34458699999993</v>
      </c>
      <c r="I24" s="9">
        <f t="shared" si="4"/>
        <v>802.80807400000026</v>
      </c>
      <c r="J24" s="9">
        <f t="shared" si="4"/>
        <v>1154.2987764999998</v>
      </c>
      <c r="K24" s="9">
        <f t="shared" si="4"/>
        <v>1512.1052489999997</v>
      </c>
      <c r="L24" s="9">
        <f t="shared" ref="L24:Q24" si="5">+L25-L23</f>
        <v>2911.1322319999995</v>
      </c>
      <c r="M24" s="9">
        <f t="shared" si="5"/>
        <v>3832.4562220000025</v>
      </c>
      <c r="N24" s="9">
        <f t="shared" si="5"/>
        <v>4808.8316750000004</v>
      </c>
      <c r="O24" s="9">
        <f t="shared" si="5"/>
        <v>6021.4546390000032</v>
      </c>
      <c r="P24" s="9">
        <f t="shared" si="5"/>
        <v>6052.0626149999953</v>
      </c>
      <c r="Q24" s="9">
        <f t="shared" si="5"/>
        <v>6159.2208739999996</v>
      </c>
      <c r="R24" s="9">
        <f t="shared" ref="R24:T24" si="6">+R25-R23</f>
        <v>6957.5647579999986</v>
      </c>
      <c r="S24" s="9">
        <f t="shared" si="6"/>
        <v>7285.7353599999988</v>
      </c>
      <c r="T24" s="9">
        <f t="shared" si="6"/>
        <v>7471.2833999999984</v>
      </c>
      <c r="U24" s="9">
        <f t="shared" si="0"/>
        <v>50730.120079999993</v>
      </c>
    </row>
    <row r="25" spans="1:21" x14ac:dyDescent="0.2">
      <c r="B25" s="35" t="s">
        <v>81</v>
      </c>
      <c r="C25" s="9">
        <v>169.07695200000001</v>
      </c>
      <c r="D25" s="9">
        <v>420.49840949999998</v>
      </c>
      <c r="E25" s="9">
        <v>506.34417100000002</v>
      </c>
      <c r="F25" s="9">
        <v>680.33218799999997</v>
      </c>
      <c r="G25" s="9">
        <v>1199.763539</v>
      </c>
      <c r="H25" s="9">
        <v>1592.5554239999999</v>
      </c>
      <c r="I25" s="9">
        <v>2051.1573385000002</v>
      </c>
      <c r="J25" s="9">
        <v>2858.851748</v>
      </c>
      <c r="K25" s="9">
        <v>3628.5488049999994</v>
      </c>
      <c r="L25" s="14">
        <v>6710.4294319999999</v>
      </c>
      <c r="M25" s="9">
        <v>8853.8737770000025</v>
      </c>
      <c r="N25" s="9">
        <v>10739.655488</v>
      </c>
      <c r="O25" s="9">
        <v>12798.977719000002</v>
      </c>
      <c r="P25" s="9">
        <v>12978.173782999995</v>
      </c>
      <c r="Q25" s="9">
        <v>13533.772378</v>
      </c>
      <c r="R25" s="9">
        <v>15497.407714999999</v>
      </c>
      <c r="S25" s="9">
        <v>15623.272579</v>
      </c>
      <c r="T25" s="9">
        <v>15914.274423999999</v>
      </c>
      <c r="U25" s="9">
        <f t="shared" si="0"/>
        <v>112957.98815099998</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B28" s="1" t="s">
        <v>34</v>
      </c>
      <c r="C28" s="37">
        <f t="shared" ref="C28:G32" si="7">C9/C$25*100</f>
        <v>21.643826711520088</v>
      </c>
      <c r="D28" s="37">
        <f t="shared" si="7"/>
        <v>29.264792617485512</v>
      </c>
      <c r="E28" s="37">
        <f t="shared" si="7"/>
        <v>30.596539542271138</v>
      </c>
      <c r="F28" s="37">
        <f t="shared" si="7"/>
        <v>23.391677596180411</v>
      </c>
      <c r="G28" s="37">
        <f t="shared" si="7"/>
        <v>30.103318175599263</v>
      </c>
      <c r="H28" s="37">
        <f t="shared" ref="H28:U28" si="8">H9/H$25*100</f>
        <v>28.637409670459295</v>
      </c>
      <c r="I28" s="37">
        <f t="shared" si="8"/>
        <v>27.699100519294461</v>
      </c>
      <c r="J28" s="37">
        <f t="shared" si="8"/>
        <v>26.98449764104382</v>
      </c>
      <c r="K28" s="37">
        <f t="shared" si="8"/>
        <v>24.805220705857369</v>
      </c>
      <c r="L28" s="37">
        <f t="shared" si="8"/>
        <v>24.344122929150863</v>
      </c>
      <c r="M28" s="37">
        <f t="shared" si="8"/>
        <v>24.365799336377862</v>
      </c>
      <c r="N28" s="37">
        <f t="shared" si="8"/>
        <v>22.967774792740165</v>
      </c>
      <c r="O28" s="37">
        <f t="shared" si="8"/>
        <v>21.194682806369837</v>
      </c>
      <c r="P28" s="37">
        <f t="shared" si="8"/>
        <v>21.975340804388129</v>
      </c>
      <c r="Q28" s="37">
        <f t="shared" si="8"/>
        <v>21.329490554255869</v>
      </c>
      <c r="R28" s="37">
        <f t="shared" ref="R28:T28" si="9">R9/R$25*100</f>
        <v>20.814448424673198</v>
      </c>
      <c r="S28" s="37">
        <f t="shared" si="9"/>
        <v>20.468157812840783</v>
      </c>
      <c r="T28" s="37">
        <f t="shared" si="9"/>
        <v>19.971450675796142</v>
      </c>
      <c r="U28" s="37">
        <f t="shared" si="8"/>
        <v>22.246043899443812</v>
      </c>
    </row>
    <row r="29" spans="1:21" x14ac:dyDescent="0.2">
      <c r="B29" s="1" t="s">
        <v>29</v>
      </c>
      <c r="C29" s="37">
        <f t="shared" si="7"/>
        <v>11.939200027689168</v>
      </c>
      <c r="D29" s="37">
        <f t="shared" si="7"/>
        <v>12.954672780991816</v>
      </c>
      <c r="E29" s="37">
        <f t="shared" si="7"/>
        <v>12.057521839231363</v>
      </c>
      <c r="F29" s="37">
        <f t="shared" si="7"/>
        <v>10.506961416912999</v>
      </c>
      <c r="G29" s="37">
        <f t="shared" si="7"/>
        <v>13.881630178461357</v>
      </c>
      <c r="H29" s="37">
        <f t="shared" ref="H29:Q29" si="10">H10/H$25*100</f>
        <v>14.20908525944024</v>
      </c>
      <c r="I29" s="37">
        <f t="shared" si="10"/>
        <v>14.182903209791967</v>
      </c>
      <c r="J29" s="37">
        <f t="shared" si="10"/>
        <v>13.369473977354351</v>
      </c>
      <c r="K29" s="37">
        <f t="shared" si="10"/>
        <v>12.644145666934195</v>
      </c>
      <c r="L29" s="37">
        <f t="shared" si="10"/>
        <v>11.176399150008974</v>
      </c>
      <c r="M29" s="37">
        <f t="shared" si="10"/>
        <v>11.601846975370538</v>
      </c>
      <c r="N29" s="37">
        <f t="shared" si="10"/>
        <v>11.256133340131218</v>
      </c>
      <c r="O29" s="37">
        <f t="shared" si="10"/>
        <v>10.735324009200262</v>
      </c>
      <c r="P29" s="37">
        <f t="shared" si="10"/>
        <v>10.956512393620493</v>
      </c>
      <c r="Q29" s="37">
        <f t="shared" si="10"/>
        <v>10.559630205714992</v>
      </c>
      <c r="R29" s="37">
        <f t="shared" ref="R29:T29" si="11">R10/R$25*100</f>
        <v>10.254290641536498</v>
      </c>
      <c r="S29" s="37">
        <f t="shared" si="11"/>
        <v>9.271845899604207</v>
      </c>
      <c r="T29" s="37">
        <f t="shared" si="11"/>
        <v>8.7605095768455374</v>
      </c>
      <c r="U29" s="37">
        <f>U10/U$25*100</f>
        <v>10.624287207078554</v>
      </c>
    </row>
    <row r="30" spans="1:21" x14ac:dyDescent="0.2">
      <c r="B30" s="1" t="s">
        <v>41</v>
      </c>
      <c r="C30" s="37">
        <f t="shared" si="7"/>
        <v>12.414711911769025</v>
      </c>
      <c r="D30" s="37">
        <f t="shared" si="7"/>
        <v>11.658927927526443</v>
      </c>
      <c r="E30" s="37">
        <f t="shared" si="7"/>
        <v>9.1672441707638406</v>
      </c>
      <c r="F30" s="37">
        <f t="shared" si="7"/>
        <v>9.912978790296485</v>
      </c>
      <c r="G30" s="37">
        <f t="shared" si="7"/>
        <v>9.210211546527086</v>
      </c>
      <c r="H30" s="37">
        <f t="shared" ref="H30:Q30" si="12">H11/H$25*100</f>
        <v>8.3742360542172261</v>
      </c>
      <c r="I30" s="37">
        <f t="shared" si="12"/>
        <v>8.7109583768285841</v>
      </c>
      <c r="J30" s="37">
        <f t="shared" si="12"/>
        <v>8.4350925740973395</v>
      </c>
      <c r="K30" s="37">
        <f t="shared" si="12"/>
        <v>9.5010790271015804</v>
      </c>
      <c r="L30" s="37">
        <f t="shared" si="12"/>
        <v>10.917168616758058</v>
      </c>
      <c r="M30" s="37">
        <f t="shared" si="12"/>
        <v>9.7523680678963878</v>
      </c>
      <c r="N30" s="37">
        <f t="shared" si="12"/>
        <v>10.522183809924462</v>
      </c>
      <c r="O30" s="37">
        <f t="shared" si="12"/>
        <v>10.968504718279053</v>
      </c>
      <c r="P30" s="37">
        <f t="shared" si="12"/>
        <v>11.207594622482954</v>
      </c>
      <c r="Q30" s="37">
        <f t="shared" si="12"/>
        <v>12.404730315466519</v>
      </c>
      <c r="R30" s="37">
        <f t="shared" ref="R30:T30" si="13">R11/R$25*100</f>
        <v>13.504206803402152</v>
      </c>
      <c r="S30" s="37">
        <f t="shared" si="13"/>
        <v>12.986680279311024</v>
      </c>
      <c r="T30" s="37">
        <f t="shared" si="13"/>
        <v>13.517524159039224</v>
      </c>
      <c r="U30" s="37">
        <f>U11/U$25*100</f>
        <v>11.796193293286837</v>
      </c>
    </row>
    <row r="31" spans="1:21" x14ac:dyDescent="0.2">
      <c r="B31" s="1" t="s">
        <v>36</v>
      </c>
      <c r="C31" s="37">
        <f t="shared" si="7"/>
        <v>7.5349927055699473</v>
      </c>
      <c r="D31" s="37">
        <f t="shared" si="7"/>
        <v>7.7910714428041139</v>
      </c>
      <c r="E31" s="37">
        <f t="shared" si="7"/>
        <v>8.7419253612776355</v>
      </c>
      <c r="F31" s="37">
        <f t="shared" si="7"/>
        <v>6.1419969886828287</v>
      </c>
      <c r="G31" s="37">
        <f t="shared" si="7"/>
        <v>6.6458562798514915</v>
      </c>
      <c r="H31" s="37">
        <f t="shared" ref="H31:Q31" si="14">H12/H$25*100</f>
        <v>5.8097026078760825</v>
      </c>
      <c r="I31" s="37">
        <f t="shared" si="14"/>
        <v>5.9710515473944952</v>
      </c>
      <c r="J31" s="37">
        <f t="shared" si="14"/>
        <v>5.7290839447894299</v>
      </c>
      <c r="K31" s="37">
        <f t="shared" si="14"/>
        <v>5.5852135355252592</v>
      </c>
      <c r="L31" s="37">
        <f t="shared" si="14"/>
        <v>5.3389247682353087</v>
      </c>
      <c r="M31" s="37">
        <f t="shared" si="14"/>
        <v>5.6565490384672765</v>
      </c>
      <c r="N31" s="37">
        <f t="shared" si="14"/>
        <v>5.5415954139775838</v>
      </c>
      <c r="O31" s="37">
        <f t="shared" si="14"/>
        <v>5.0821525771889657</v>
      </c>
      <c r="P31" s="37">
        <f t="shared" si="14"/>
        <v>5.0163035484450971</v>
      </c>
      <c r="Q31" s="37">
        <f t="shared" si="14"/>
        <v>5.7715359338371757</v>
      </c>
      <c r="R31" s="37">
        <f t="shared" ref="R31:T31" si="15">R12/R$25*100</f>
        <v>6.3226125170057195</v>
      </c>
      <c r="S31" s="37">
        <f t="shared" si="15"/>
        <v>6.0342817180774224</v>
      </c>
      <c r="T31" s="37">
        <f t="shared" si="15"/>
        <v>5.9641478506151975</v>
      </c>
      <c r="U31" s="37">
        <f>U12/U$25*100</f>
        <v>5.7993638260828106</v>
      </c>
    </row>
    <row r="32" spans="1:21" x14ac:dyDescent="0.2">
      <c r="B32" s="1" t="s">
        <v>31</v>
      </c>
      <c r="C32" s="37">
        <f t="shared" si="7"/>
        <v>3.6986016875913399</v>
      </c>
      <c r="D32" s="37">
        <f t="shared" si="7"/>
        <v>2.961873153054102</v>
      </c>
      <c r="E32" s="37">
        <f t="shared" si="7"/>
        <v>3.1726710644803688</v>
      </c>
      <c r="F32" s="37">
        <f t="shared" si="7"/>
        <v>2.5241279632061153</v>
      </c>
      <c r="G32" s="37">
        <f t="shared" si="7"/>
        <v>3.1759867475019172</v>
      </c>
      <c r="H32" s="37">
        <f t="shared" ref="H32:Q32" si="16">H13/H$25*100</f>
        <v>3.2463058880643394</v>
      </c>
      <c r="I32" s="37">
        <f t="shared" si="16"/>
        <v>3.8138722238250176</v>
      </c>
      <c r="J32" s="37">
        <f t="shared" si="16"/>
        <v>4.6271600509730249</v>
      </c>
      <c r="K32" s="37">
        <f t="shared" si="16"/>
        <v>5.2016928982714905</v>
      </c>
      <c r="L32" s="37">
        <f t="shared" si="16"/>
        <v>4.115577889591016</v>
      </c>
      <c r="M32" s="37">
        <f t="shared" si="16"/>
        <v>4.2971512084161922</v>
      </c>
      <c r="N32" s="37">
        <f t="shared" si="16"/>
        <v>4.0670903781601826</v>
      </c>
      <c r="O32" s="37">
        <f t="shared" si="16"/>
        <v>4.2984337036800779</v>
      </c>
      <c r="P32" s="37">
        <f t="shared" si="16"/>
        <v>3.5218326371828352</v>
      </c>
      <c r="Q32" s="37">
        <f t="shared" si="16"/>
        <v>3.700323723591445</v>
      </c>
      <c r="R32" s="37">
        <f t="shared" ref="R32:T32" si="17">R13/R$25*100</f>
        <v>3.5488994231445887</v>
      </c>
      <c r="S32" s="37">
        <f t="shared" si="17"/>
        <v>3.8770025610010195</v>
      </c>
      <c r="T32" s="37">
        <f t="shared" si="17"/>
        <v>3.9302327353155615</v>
      </c>
      <c r="U32" s="37">
        <f>U13/U$25*100</f>
        <v>3.8717657866335529</v>
      </c>
    </row>
    <row r="33" spans="1:21" x14ac:dyDescent="0.2">
      <c r="B33" s="1" t="s">
        <v>44</v>
      </c>
      <c r="C33" s="37">
        <f t="shared" ref="C33:U34" si="18">C14/C$25*100</f>
        <v>0.12693717118818182</v>
      </c>
      <c r="D33" s="37">
        <f t="shared" si="18"/>
        <v>0.33432623482967061</v>
      </c>
      <c r="E33" s="37">
        <f t="shared" si="18"/>
        <v>0.45278915633058603</v>
      </c>
      <c r="F33" s="37">
        <f t="shared" si="18"/>
        <v>0.53365687586723443</v>
      </c>
      <c r="G33" s="37">
        <f t="shared" si="18"/>
        <v>0.4880517543382355</v>
      </c>
      <c r="H33" s="37">
        <f t="shared" si="18"/>
        <v>0.51931335483618313</v>
      </c>
      <c r="I33" s="37">
        <f t="shared" si="18"/>
        <v>0.48284094613836959</v>
      </c>
      <c r="J33" s="37">
        <f t="shared" si="18"/>
        <v>0.47838418027684304</v>
      </c>
      <c r="K33" s="37">
        <f t="shared" si="18"/>
        <v>0.59019644356140888</v>
      </c>
      <c r="L33" s="37">
        <f t="shared" si="18"/>
        <v>0.72560195280211692</v>
      </c>
      <c r="M33" s="37">
        <f t="shared" si="18"/>
        <v>1.0406420660677098</v>
      </c>
      <c r="N33" s="37">
        <f t="shared" si="18"/>
        <v>0.86881691041447295</v>
      </c>
      <c r="O33" s="37">
        <f t="shared" si="18"/>
        <v>0.67453042653429429</v>
      </c>
      <c r="P33" s="37">
        <f t="shared" si="18"/>
        <v>0.68979482396256064</v>
      </c>
      <c r="Q33" s="37">
        <f t="shared" si="18"/>
        <v>0.72428139961435956</v>
      </c>
      <c r="R33" s="37">
        <f t="shared" si="18"/>
        <v>0.66051919057999708</v>
      </c>
      <c r="S33" s="37">
        <f t="shared" si="18"/>
        <v>0.72816982117380225</v>
      </c>
      <c r="T33" s="37">
        <f t="shared" si="18"/>
        <v>0.90907853632221614</v>
      </c>
      <c r="U33" s="37">
        <f t="shared" si="18"/>
        <v>0.75173726435785759</v>
      </c>
    </row>
    <row r="34" spans="1:21" x14ac:dyDescent="0.2">
      <c r="B34" s="35" t="s">
        <v>792</v>
      </c>
      <c r="C34" s="37">
        <f t="shared" ref="C34:U34" si="19">C15/C$25*100</f>
        <v>9.9288104034428066</v>
      </c>
      <c r="D34" s="37">
        <f t="shared" si="19"/>
        <v>3.4350274991943817</v>
      </c>
      <c r="E34" s="37">
        <f t="shared" si="19"/>
        <v>4.5722037155632629</v>
      </c>
      <c r="F34" s="37">
        <f t="shared" si="19"/>
        <v>4.3364629103804804</v>
      </c>
      <c r="G34" s="37">
        <f t="shared" si="19"/>
        <v>4.2349224950067423</v>
      </c>
      <c r="H34" s="37">
        <f t="shared" si="19"/>
        <v>5.1030026192670839</v>
      </c>
      <c r="I34" s="37">
        <f t="shared" si="19"/>
        <v>5.6543723303457343</v>
      </c>
      <c r="J34" s="37">
        <f t="shared" si="19"/>
        <v>5.4714877436169864</v>
      </c>
      <c r="K34" s="37">
        <f t="shared" si="19"/>
        <v>6.5127067789294903</v>
      </c>
      <c r="L34" s="37">
        <f t="shared" si="19"/>
        <v>3.4348492646513531</v>
      </c>
      <c r="M34" s="37">
        <f t="shared" si="19"/>
        <v>3.9143752636310021</v>
      </c>
      <c r="N34" s="37">
        <f t="shared" si="19"/>
        <v>4.3484269446241663</v>
      </c>
      <c r="O34" s="37">
        <f t="shared" si="18"/>
        <v>0</v>
      </c>
      <c r="P34" s="37">
        <f t="shared" si="19"/>
        <v>4.192256638701231</v>
      </c>
      <c r="Q34" s="37">
        <f t="shared" si="19"/>
        <v>3.8931693047867215</v>
      </c>
      <c r="R34" s="37">
        <f t="shared" si="19"/>
        <v>3.9589311211458957</v>
      </c>
      <c r="S34" s="37">
        <f t="shared" si="19"/>
        <v>3.9847032678466334</v>
      </c>
      <c r="T34" s="37">
        <f t="shared" si="19"/>
        <v>3.6818084091623176</v>
      </c>
      <c r="U34" s="37">
        <f t="shared" si="19"/>
        <v>4.126959717774267</v>
      </c>
    </row>
    <row r="35" spans="1:21" x14ac:dyDescent="0.2">
      <c r="B35" s="35" t="s">
        <v>793</v>
      </c>
      <c r="C35" s="37">
        <f t="shared" ref="C35:U35" si="20">C16/C$25*100</f>
        <v>8.3334835607871624E-4</v>
      </c>
      <c r="D35" s="37">
        <f t="shared" si="20"/>
        <v>3.0634598630984833E-2</v>
      </c>
      <c r="E35" s="37">
        <f t="shared" si="20"/>
        <v>2.0162767905152798E-2</v>
      </c>
      <c r="F35" s="37">
        <f t="shared" si="20"/>
        <v>1.7838932530412629E-2</v>
      </c>
      <c r="G35" s="37">
        <f t="shared" si="20"/>
        <v>3.8645698500427587E-2</v>
      </c>
      <c r="H35" s="37">
        <f t="shared" si="20"/>
        <v>2.6646607936202042E-2</v>
      </c>
      <c r="I35" s="37">
        <f t="shared" si="20"/>
        <v>8.9553295864826216E-2</v>
      </c>
      <c r="J35" s="37">
        <f t="shared" si="20"/>
        <v>0.10154541948636925</v>
      </c>
      <c r="K35" s="37">
        <f t="shared" si="20"/>
        <v>7.1694116292863277E-2</v>
      </c>
      <c r="L35" s="37">
        <f t="shared" si="20"/>
        <v>4.1334657164754755E-2</v>
      </c>
      <c r="M35" s="37">
        <f t="shared" si="20"/>
        <v>2.9354732916473104E-2</v>
      </c>
      <c r="N35" s="37">
        <f t="shared" si="20"/>
        <v>5.0580235148786928E-2</v>
      </c>
      <c r="O35" s="37">
        <f t="shared" si="20"/>
        <v>0</v>
      </c>
      <c r="P35" s="37">
        <f t="shared" si="20"/>
        <v>4.8847912703281468E-2</v>
      </c>
      <c r="Q35" s="37">
        <f t="shared" si="20"/>
        <v>3.4038092789918505E-2</v>
      </c>
      <c r="R35" s="37">
        <f t="shared" si="20"/>
        <v>3.9200097924248237E-2</v>
      </c>
      <c r="S35" s="37">
        <f t="shared" si="20"/>
        <v>8.968065383966313E-2</v>
      </c>
      <c r="T35" s="37">
        <f t="shared" si="20"/>
        <v>8.478717056462895E-2</v>
      </c>
      <c r="U35" s="37">
        <f t="shared" si="20"/>
        <v>5.6581653981444602E-2</v>
      </c>
    </row>
    <row r="36" spans="1:21" x14ac:dyDescent="0.2">
      <c r="B36" s="35" t="s">
        <v>794</v>
      </c>
      <c r="C36" s="37">
        <f t="shared" ref="C36:U36" si="21">C17/C$25*100</f>
        <v>3.4303906779677455E-4</v>
      </c>
      <c r="D36" s="37">
        <f t="shared" si="21"/>
        <v>1.5987694241207349E-2</v>
      </c>
      <c r="E36" s="37">
        <f t="shared" si="21"/>
        <v>1.4152231644827208E-2</v>
      </c>
      <c r="F36" s="37">
        <f t="shared" si="21"/>
        <v>2.8880009422691021E-3</v>
      </c>
      <c r="G36" s="37">
        <f t="shared" si="21"/>
        <v>0.15886172050107616</v>
      </c>
      <c r="H36" s="37">
        <f t="shared" si="21"/>
        <v>1.6619704156682465E-2</v>
      </c>
      <c r="I36" s="37">
        <f t="shared" si="21"/>
        <v>1.8438956042084235E-2</v>
      </c>
      <c r="J36" s="37">
        <f t="shared" si="21"/>
        <v>6.2559102662500143E-2</v>
      </c>
      <c r="K36" s="37">
        <f t="shared" si="21"/>
        <v>4.4442532997706237E-2</v>
      </c>
      <c r="L36" s="37">
        <f t="shared" si="21"/>
        <v>2.6825615532380134E-2</v>
      </c>
      <c r="M36" s="37">
        <f t="shared" si="21"/>
        <v>2.2798472745835255E-2</v>
      </c>
      <c r="N36" s="37">
        <f t="shared" si="21"/>
        <v>3.4549860599774204E-2</v>
      </c>
      <c r="O36" s="37">
        <f t="shared" si="21"/>
        <v>0</v>
      </c>
      <c r="P36" s="37">
        <f t="shared" si="21"/>
        <v>2.6246019331794004E-2</v>
      </c>
      <c r="Q36" s="37">
        <f t="shared" si="21"/>
        <v>2.3820084378250801E-2</v>
      </c>
      <c r="R36" s="37">
        <f t="shared" si="21"/>
        <v>1.8396263765071887E-2</v>
      </c>
      <c r="S36" s="37">
        <f t="shared" si="21"/>
        <v>1.4341495923278673E-2</v>
      </c>
      <c r="T36" s="37">
        <f t="shared" si="21"/>
        <v>2.5029422604356623E-2</v>
      </c>
      <c r="U36" s="37">
        <f t="shared" si="21"/>
        <v>2.597698089379457E-2</v>
      </c>
    </row>
    <row r="37" spans="1:21" x14ac:dyDescent="0.2">
      <c r="B37" s="35" t="s">
        <v>795</v>
      </c>
      <c r="C37" s="37">
        <f t="shared" ref="C37:U37" si="22">C18/C$25*100</f>
        <v>1.3740489005266665E-2</v>
      </c>
      <c r="D37" s="37">
        <f t="shared" si="22"/>
        <v>3.01906017078526E-2</v>
      </c>
      <c r="E37" s="37">
        <f t="shared" si="22"/>
        <v>4.6566745210936768E-2</v>
      </c>
      <c r="F37" s="37">
        <f t="shared" si="22"/>
        <v>3.9872286624780422E-2</v>
      </c>
      <c r="G37" s="37">
        <f t="shared" si="22"/>
        <v>5.416508994277746E-2</v>
      </c>
      <c r="H37" s="37">
        <f t="shared" si="22"/>
        <v>4.0328957493161635E-2</v>
      </c>
      <c r="I37" s="37">
        <f t="shared" si="22"/>
        <v>6.7329208446288077E-2</v>
      </c>
      <c r="J37" s="37">
        <f t="shared" si="22"/>
        <v>4.672683712733746E-2</v>
      </c>
      <c r="K37" s="37">
        <f t="shared" si="22"/>
        <v>6.0007130040517685E-2</v>
      </c>
      <c r="L37" s="37">
        <f t="shared" si="22"/>
        <v>2.7429585820879551E-2</v>
      </c>
      <c r="M37" s="37">
        <f t="shared" si="22"/>
        <v>3.433449670241441E-2</v>
      </c>
      <c r="N37" s="37">
        <f t="shared" si="22"/>
        <v>3.6837960066973797E-2</v>
      </c>
      <c r="O37" s="37">
        <f t="shared" si="22"/>
        <v>0</v>
      </c>
      <c r="P37" s="37">
        <f t="shared" si="22"/>
        <v>3.066960010362809E-2</v>
      </c>
      <c r="Q37" s="37">
        <f t="shared" si="22"/>
        <v>4.1590007891294238E-2</v>
      </c>
      <c r="R37" s="37">
        <f t="shared" si="22"/>
        <v>4.1318245720555334E-2</v>
      </c>
      <c r="S37" s="37">
        <f t="shared" si="22"/>
        <v>3.8589226229744832E-2</v>
      </c>
      <c r="T37" s="37">
        <f t="shared" si="22"/>
        <v>3.7719696418878346E-2</v>
      </c>
      <c r="U37" s="37">
        <f t="shared" si="22"/>
        <v>3.8708626734348335E-2</v>
      </c>
    </row>
    <row r="38" spans="1:21" x14ac:dyDescent="0.2">
      <c r="B38" s="35" t="s">
        <v>796</v>
      </c>
      <c r="C38" s="37">
        <f t="shared" ref="C38:U38" si="23">C19/C$25*100</f>
        <v>1.5600588778061248E-2</v>
      </c>
      <c r="D38" s="37">
        <f t="shared" si="23"/>
        <v>1.2734887645276576E-2</v>
      </c>
      <c r="E38" s="37">
        <f t="shared" si="23"/>
        <v>5.2316194235402774E-3</v>
      </c>
      <c r="F38" s="37">
        <f t="shared" si="23"/>
        <v>7.2110361475356214E-3</v>
      </c>
      <c r="G38" s="37">
        <f t="shared" si="23"/>
        <v>1.4102445565317352E-2</v>
      </c>
      <c r="H38" s="37">
        <f t="shared" si="23"/>
        <v>7.0371993533833846E-2</v>
      </c>
      <c r="I38" s="37">
        <f t="shared" si="23"/>
        <v>0.22848466629221484</v>
      </c>
      <c r="J38" s="37">
        <f t="shared" si="23"/>
        <v>5.9889219551093706E-2</v>
      </c>
      <c r="K38" s="37">
        <f t="shared" si="23"/>
        <v>1.949539714128222E-2</v>
      </c>
      <c r="L38" s="37">
        <f t="shared" si="23"/>
        <v>8.2804536673950369E-3</v>
      </c>
      <c r="M38" s="37">
        <f t="shared" si="23"/>
        <v>1.4880729420635827E-2</v>
      </c>
      <c r="N38" s="37">
        <f t="shared" si="23"/>
        <v>2.1947733822874748E-2</v>
      </c>
      <c r="O38" s="37">
        <f t="shared" si="23"/>
        <v>0</v>
      </c>
      <c r="P38" s="37">
        <f t="shared" si="23"/>
        <v>1.9859080661841996E-2</v>
      </c>
      <c r="Q38" s="37">
        <f t="shared" si="23"/>
        <v>2.6338975567481649E-2</v>
      </c>
      <c r="R38" s="37">
        <f t="shared" si="23"/>
        <v>9.8000196415429976E-3</v>
      </c>
      <c r="S38" s="37">
        <f t="shared" si="23"/>
        <v>9.0158383455034002E-3</v>
      </c>
      <c r="T38" s="37">
        <f t="shared" si="23"/>
        <v>1.3735448703231437E-2</v>
      </c>
      <c r="U38" s="37">
        <f t="shared" si="23"/>
        <v>2.1279604385187705E-2</v>
      </c>
    </row>
    <row r="39" spans="1:21" x14ac:dyDescent="0.2">
      <c r="B39" s="35" t="s">
        <v>797</v>
      </c>
      <c r="C39" s="37">
        <f t="shared" ref="C39:U39" si="24">C20/C$25*100</f>
        <v>0</v>
      </c>
      <c r="D39" s="37">
        <f t="shared" si="24"/>
        <v>1.6979850193702103E-4</v>
      </c>
      <c r="E39" s="37">
        <f t="shared" si="24"/>
        <v>1.2920065786636654E-3</v>
      </c>
      <c r="F39" s="37">
        <f t="shared" si="24"/>
        <v>2.8084809651840255E-3</v>
      </c>
      <c r="G39" s="37">
        <f t="shared" si="24"/>
        <v>5.3706416227406288E-3</v>
      </c>
      <c r="H39" s="37">
        <f t="shared" si="24"/>
        <v>7.7229023333507563E-2</v>
      </c>
      <c r="I39" s="37">
        <f t="shared" si="24"/>
        <v>8.0267026283025428E-2</v>
      </c>
      <c r="J39" s="37">
        <f t="shared" si="24"/>
        <v>2.5289069309235128E-2</v>
      </c>
      <c r="K39" s="37">
        <f t="shared" si="24"/>
        <v>3.4332678625773654E-2</v>
      </c>
      <c r="L39" s="37">
        <f t="shared" si="24"/>
        <v>1.4564909889957695E-2</v>
      </c>
      <c r="M39" s="37">
        <f t="shared" si="24"/>
        <v>9.1395023283716258E-3</v>
      </c>
      <c r="N39" s="37">
        <f t="shared" si="24"/>
        <v>1.5500320302267036E-2</v>
      </c>
      <c r="O39" s="37">
        <f t="shared" si="24"/>
        <v>0</v>
      </c>
      <c r="P39" s="37">
        <f t="shared" si="24"/>
        <v>1.9242090927085263E-2</v>
      </c>
      <c r="Q39" s="37">
        <f t="shared" si="24"/>
        <v>1.5690392454448889E-2</v>
      </c>
      <c r="R39" s="37">
        <f t="shared" si="24"/>
        <v>2.2087900524723338E-2</v>
      </c>
      <c r="S39" s="37">
        <f t="shared" si="24"/>
        <v>1.9025380149837044E-2</v>
      </c>
      <c r="T39" s="37">
        <f t="shared" si="24"/>
        <v>2.7044940192241594E-2</v>
      </c>
      <c r="U39" s="37">
        <f t="shared" si="24"/>
        <v>2.0987748974697129E-2</v>
      </c>
    </row>
    <row r="40" spans="1:21" x14ac:dyDescent="0.2">
      <c r="B40" s="35" t="s">
        <v>798</v>
      </c>
      <c r="C40" s="37">
        <f t="shared" ref="C40:U40" si="25">C21/C$25*100</f>
        <v>7.7164863960878599E-2</v>
      </c>
      <c r="D40" s="37">
        <f t="shared" si="25"/>
        <v>7.0627615536795502E-2</v>
      </c>
      <c r="E40" s="37">
        <f t="shared" si="25"/>
        <v>5.5128708097638979E-2</v>
      </c>
      <c r="F40" s="37">
        <f t="shared" si="25"/>
        <v>4.7422715798359376E-2</v>
      </c>
      <c r="G40" s="37">
        <f t="shared" si="25"/>
        <v>3.367255187107332E-2</v>
      </c>
      <c r="H40" s="37">
        <f t="shared" si="25"/>
        <v>5.6420516765638175E-2</v>
      </c>
      <c r="I40" s="37">
        <f t="shared" si="25"/>
        <v>6.0282601280321042E-2</v>
      </c>
      <c r="J40" s="37">
        <f t="shared" si="25"/>
        <v>0.11891057318303445</v>
      </c>
      <c r="K40" s="37">
        <f t="shared" si="25"/>
        <v>8.4031996367208844E-2</v>
      </c>
      <c r="L40" s="37">
        <f t="shared" si="25"/>
        <v>4.0107999454780649E-2</v>
      </c>
      <c r="M40" s="37">
        <f t="shared" si="25"/>
        <v>5.428575244076464E-2</v>
      </c>
      <c r="N40" s="37">
        <f t="shared" si="25"/>
        <v>5.1155281527779303E-2</v>
      </c>
      <c r="O40" s="37">
        <f t="shared" si="25"/>
        <v>0</v>
      </c>
      <c r="P40" s="37">
        <f t="shared" si="25"/>
        <v>0.11789642561299649</v>
      </c>
      <c r="Q40" s="37">
        <f t="shared" si="25"/>
        <v>7.7079876243208972E-2</v>
      </c>
      <c r="R40" s="37">
        <f t="shared" si="25"/>
        <v>4.0111985916091004E-2</v>
      </c>
      <c r="S40" s="37">
        <f t="shared" si="25"/>
        <v>3.8544171648738156E-2</v>
      </c>
      <c r="T40" s="37">
        <f t="shared" si="25"/>
        <v>3.828183954659195E-2</v>
      </c>
      <c r="U40" s="37">
        <f t="shared" si="25"/>
        <v>5.9377512912446681E-2</v>
      </c>
    </row>
    <row r="41" spans="1:21" x14ac:dyDescent="0.2">
      <c r="B41" s="35" t="s">
        <v>799</v>
      </c>
      <c r="C41" s="37">
        <f t="shared" ref="C41:U41" si="26">C22/C$25*100</f>
        <v>0.10768232916808199</v>
      </c>
      <c r="D41" s="37">
        <f t="shared" si="26"/>
        <v>0.16034519626405386</v>
      </c>
      <c r="E41" s="37">
        <f t="shared" si="26"/>
        <v>0.14253407886075972</v>
      </c>
      <c r="F41" s="37">
        <f t="shared" si="26"/>
        <v>0.11804145300854116</v>
      </c>
      <c r="G41" s="37">
        <f t="shared" si="26"/>
        <v>0.3048181480034125</v>
      </c>
      <c r="H41" s="37">
        <f t="shared" si="26"/>
        <v>0.28761680321902572</v>
      </c>
      <c r="I41" s="37">
        <f t="shared" si="26"/>
        <v>0.54435575420875981</v>
      </c>
      <c r="J41" s="37">
        <f t="shared" si="26"/>
        <v>0.41492022131957018</v>
      </c>
      <c r="K41" s="37">
        <f t="shared" si="26"/>
        <v>0.31400385146535192</v>
      </c>
      <c r="L41" s="37">
        <f t="shared" si="26"/>
        <v>0.15854322153014783</v>
      </c>
      <c r="M41" s="37">
        <f t="shared" si="26"/>
        <v>0.16479368655449486</v>
      </c>
      <c r="N41" s="37">
        <f t="shared" si="26"/>
        <v>0.21057139146845602</v>
      </c>
      <c r="O41" s="37">
        <f t="shared" si="26"/>
        <v>0</v>
      </c>
      <c r="P41" s="37">
        <f t="shared" si="26"/>
        <v>0.26276112934062729</v>
      </c>
      <c r="Q41" s="37">
        <f t="shared" si="26"/>
        <v>0.21855742932460309</v>
      </c>
      <c r="R41" s="37">
        <f t="shared" si="26"/>
        <v>0.1709145134922328</v>
      </c>
      <c r="S41" s="37">
        <f t="shared" si="26"/>
        <v>0.20919676613676527</v>
      </c>
      <c r="T41" s="37">
        <f t="shared" si="26"/>
        <v>0.22659851802992892</v>
      </c>
      <c r="U41" s="37">
        <f t="shared" si="26"/>
        <v>0.222912127881919</v>
      </c>
    </row>
    <row r="42" spans="1:21" x14ac:dyDescent="0.2">
      <c r="B42" s="35" t="s">
        <v>79</v>
      </c>
      <c r="C42" s="37">
        <f t="shared" ref="C42:Q42" si="27">C23/C$25*100</f>
        <v>57.358270215327757</v>
      </c>
      <c r="D42" s="37">
        <f t="shared" si="27"/>
        <v>64.965664156691673</v>
      </c>
      <c r="E42" s="37">
        <f t="shared" si="27"/>
        <v>64.18869113435494</v>
      </c>
      <c r="F42" s="37">
        <f t="shared" si="27"/>
        <v>53.01139963114607</v>
      </c>
      <c r="G42" s="37">
        <f t="shared" si="27"/>
        <v>63.505054682279358</v>
      </c>
      <c r="H42" s="37">
        <f t="shared" si="27"/>
        <v>60.796052834893366</v>
      </c>
      <c r="I42" s="37">
        <f t="shared" si="27"/>
        <v>60.860726823272891</v>
      </c>
      <c r="J42" s="37">
        <f t="shared" si="27"/>
        <v>59.623692368534819</v>
      </c>
      <c r="K42" s="37">
        <f t="shared" si="27"/>
        <v>58.327548277251296</v>
      </c>
      <c r="L42" s="37">
        <f t="shared" si="27"/>
        <v>56.617795306546348</v>
      </c>
      <c r="M42" s="37">
        <f t="shared" si="27"/>
        <v>56.71435669259597</v>
      </c>
      <c r="N42" s="37">
        <f t="shared" si="27"/>
        <v>55.223594645348086</v>
      </c>
      <c r="O42" s="37">
        <f t="shared" si="27"/>
        <v>52.953628241252495</v>
      </c>
      <c r="P42" s="37">
        <f t="shared" si="27"/>
        <v>53.36737883008206</v>
      </c>
      <c r="Q42" s="37">
        <f t="shared" si="27"/>
        <v>54.48999213248036</v>
      </c>
      <c r="R42" s="37">
        <f t="shared" ref="R42:T42" si="28">R23/R$25*100</f>
        <v>55.10497700034216</v>
      </c>
      <c r="S42" s="37">
        <f t="shared" si="28"/>
        <v>53.366138092008264</v>
      </c>
      <c r="T42" s="37">
        <f t="shared" si="28"/>
        <v>53.052943533933885</v>
      </c>
      <c r="U42" s="37">
        <f>U23/U$25*100</f>
        <v>55.089391276883426</v>
      </c>
    </row>
    <row r="43" spans="1:21" x14ac:dyDescent="0.2">
      <c r="B43" s="35" t="s">
        <v>80</v>
      </c>
      <c r="C43" s="37">
        <f t="shared" ref="C43:Q43" si="29">C24/C$25*100</f>
        <v>42.641729784672243</v>
      </c>
      <c r="D43" s="37">
        <f t="shared" si="29"/>
        <v>35.034335843308334</v>
      </c>
      <c r="E43" s="37">
        <f t="shared" si="29"/>
        <v>35.811308865645067</v>
      </c>
      <c r="F43" s="37">
        <f t="shared" si="29"/>
        <v>46.98860036885393</v>
      </c>
      <c r="G43" s="37">
        <f t="shared" si="29"/>
        <v>36.494945317720642</v>
      </c>
      <c r="H43" s="37">
        <f t="shared" si="29"/>
        <v>39.203947165106634</v>
      </c>
      <c r="I43" s="37">
        <f t="shared" si="29"/>
        <v>39.139273176727116</v>
      </c>
      <c r="J43" s="37">
        <f t="shared" si="29"/>
        <v>40.376307631465188</v>
      </c>
      <c r="K43" s="37">
        <f t="shared" si="29"/>
        <v>41.672451722748704</v>
      </c>
      <c r="L43" s="37">
        <f t="shared" si="29"/>
        <v>43.382204693453659</v>
      </c>
      <c r="M43" s="37">
        <f t="shared" si="29"/>
        <v>43.285643307404037</v>
      </c>
      <c r="N43" s="37">
        <f t="shared" si="29"/>
        <v>44.776405354651914</v>
      </c>
      <c r="O43" s="37">
        <f t="shared" si="29"/>
        <v>47.046371758747505</v>
      </c>
      <c r="P43" s="37">
        <f t="shared" si="29"/>
        <v>46.63262116991794</v>
      </c>
      <c r="Q43" s="37">
        <f t="shared" si="29"/>
        <v>45.51000786751964</v>
      </c>
      <c r="R43" s="37">
        <f t="shared" ref="R43:T43" si="30">R24/R$25*100</f>
        <v>44.89502299965784</v>
      </c>
      <c r="S43" s="37">
        <f t="shared" si="30"/>
        <v>46.633861907991729</v>
      </c>
      <c r="T43" s="37">
        <f t="shared" si="30"/>
        <v>46.947056466066122</v>
      </c>
      <c r="U43" s="37">
        <f>U24/U$25*100</f>
        <v>44.910608723116582</v>
      </c>
    </row>
    <row r="44" spans="1:21" x14ac:dyDescent="0.2">
      <c r="B44" s="35" t="s">
        <v>81</v>
      </c>
      <c r="C44" s="37">
        <f t="shared" ref="C44:Q44" si="31">C25/C$25*100</f>
        <v>100</v>
      </c>
      <c r="D44" s="37">
        <f t="shared" si="31"/>
        <v>100</v>
      </c>
      <c r="E44" s="37">
        <f t="shared" si="31"/>
        <v>100</v>
      </c>
      <c r="F44" s="37">
        <f t="shared" si="31"/>
        <v>100</v>
      </c>
      <c r="G44" s="37">
        <f t="shared" si="31"/>
        <v>100</v>
      </c>
      <c r="H44" s="37">
        <f t="shared" si="31"/>
        <v>100</v>
      </c>
      <c r="I44" s="37">
        <f t="shared" si="31"/>
        <v>100</v>
      </c>
      <c r="J44" s="37">
        <f t="shared" si="31"/>
        <v>100</v>
      </c>
      <c r="K44" s="37">
        <f t="shared" si="31"/>
        <v>100</v>
      </c>
      <c r="L44" s="37">
        <f t="shared" si="31"/>
        <v>100</v>
      </c>
      <c r="M44" s="37">
        <f t="shared" si="31"/>
        <v>100</v>
      </c>
      <c r="N44" s="37">
        <f t="shared" si="31"/>
        <v>100</v>
      </c>
      <c r="O44" s="37">
        <f t="shared" si="31"/>
        <v>100</v>
      </c>
      <c r="P44" s="37">
        <f t="shared" si="31"/>
        <v>100</v>
      </c>
      <c r="Q44" s="37">
        <f t="shared" si="31"/>
        <v>100</v>
      </c>
      <c r="R44" s="37">
        <f t="shared" ref="R44:T44" si="32">R25/R$25*100</f>
        <v>100</v>
      </c>
      <c r="S44" s="37">
        <f t="shared" si="32"/>
        <v>100</v>
      </c>
      <c r="T44" s="37">
        <f t="shared" si="32"/>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B47" s="1" t="s">
        <v>34</v>
      </c>
      <c r="C47" s="38" t="s">
        <v>28</v>
      </c>
      <c r="D47" s="38" t="s">
        <v>28</v>
      </c>
      <c r="E47" s="39">
        <f t="shared" ref="E47:H51" si="33">IF(D9=0,"--",(E9/D9)*100-100)</f>
        <v>25.894952166351672</v>
      </c>
      <c r="F47" s="39">
        <f t="shared" si="33"/>
        <v>2.7221883595163234</v>
      </c>
      <c r="G47" s="39">
        <f t="shared" si="33"/>
        <v>126.94866899007215</v>
      </c>
      <c r="H47" s="39">
        <f t="shared" si="33"/>
        <v>26.275256534561393</v>
      </c>
      <c r="I47" s="39">
        <f t="shared" ref="I47:O47" si="34">IF(H9=0,"--",(I9/H9)*100-100)</f>
        <v>24.57656553646359</v>
      </c>
      <c r="J47" s="39">
        <f t="shared" si="34"/>
        <v>35.781727761286078</v>
      </c>
      <c r="K47" s="39">
        <f t="shared" si="34"/>
        <v>16.672926754996212</v>
      </c>
      <c r="L47" s="39">
        <f t="shared" si="34"/>
        <v>81.496553133825927</v>
      </c>
      <c r="M47" s="39">
        <f t="shared" si="34"/>
        <v>32.059468049731464</v>
      </c>
      <c r="N47" s="39">
        <f t="shared" si="34"/>
        <v>14.339234849570232</v>
      </c>
      <c r="O47" s="39">
        <f t="shared" si="34"/>
        <v>9.9747373116360052</v>
      </c>
      <c r="P47" s="39">
        <f>IF(N9=0,"--",(P9/N9)*100-100)</f>
        <v>15.621855091861676</v>
      </c>
      <c r="Q47" s="39">
        <f t="shared" ref="Q47:T51" si="35">IF(P9=0,"--",(Q9/P9)*100-100)</f>
        <v>1.2162274652767877</v>
      </c>
      <c r="R47" s="39">
        <f t="shared" si="35"/>
        <v>11.744103361290499</v>
      </c>
      <c r="S47" s="39">
        <f t="shared" si="35"/>
        <v>-0.86504788274267241</v>
      </c>
      <c r="T47" s="39">
        <f t="shared" si="35"/>
        <v>-0.60931402346794528</v>
      </c>
      <c r="U47" s="39">
        <f>POWER(T9/C9,1/21)*100-100</f>
        <v>23.686631414305339</v>
      </c>
    </row>
    <row r="48" spans="1:21" x14ac:dyDescent="0.2">
      <c r="B48" s="1" t="s">
        <v>29</v>
      </c>
      <c r="C48" s="38" t="s">
        <v>28</v>
      </c>
      <c r="D48" s="38" t="s">
        <v>28</v>
      </c>
      <c r="E48" s="39">
        <f t="shared" si="33"/>
        <v>12.076114647535945</v>
      </c>
      <c r="F48" s="39">
        <f t="shared" si="33"/>
        <v>17.083119316915131</v>
      </c>
      <c r="G48" s="39">
        <f t="shared" si="33"/>
        <v>132.99037122374472</v>
      </c>
      <c r="H48" s="39">
        <f t="shared" si="33"/>
        <v>35.870303673766045</v>
      </c>
      <c r="I48" s="39">
        <f t="shared" ref="I48:O51" si="36">IF(H10=0,"--",(I10/H10)*100-100)</f>
        <v>28.559282079485797</v>
      </c>
      <c r="J48" s="39">
        <f t="shared" si="36"/>
        <v>31.383806624962205</v>
      </c>
      <c r="K48" s="39">
        <f t="shared" si="36"/>
        <v>20.037379088452028</v>
      </c>
      <c r="L48" s="39">
        <f t="shared" si="36"/>
        <v>63.466874104202617</v>
      </c>
      <c r="M48" s="39">
        <f t="shared" si="36"/>
        <v>36.96457114737396</v>
      </c>
      <c r="N48" s="39">
        <f t="shared" si="36"/>
        <v>17.68446028072465</v>
      </c>
      <c r="O48" s="39">
        <f t="shared" si="36"/>
        <v>13.660839786187637</v>
      </c>
      <c r="P48" s="39">
        <f>IF(N10=0,"--",(P10/N10)*100-100)</f>
        <v>17.626815722414577</v>
      </c>
      <c r="Q48" s="39">
        <f t="shared" si="35"/>
        <v>0.50360917870790445</v>
      </c>
      <c r="R48" s="39">
        <f t="shared" si="35"/>
        <v>11.198032742913554</v>
      </c>
      <c r="S48" s="39">
        <f t="shared" si="35"/>
        <v>-8.8464612658475659</v>
      </c>
      <c r="T48" s="39">
        <f t="shared" si="35"/>
        <v>-3.7550399558733716</v>
      </c>
      <c r="U48" s="39">
        <f t="shared" ref="U48:U63" si="37">POWER(T10/C10,1/21)*100-100</f>
        <v>22.344273485535467</v>
      </c>
    </row>
    <row r="49" spans="1:21" x14ac:dyDescent="0.2">
      <c r="B49" s="1" t="s">
        <v>41</v>
      </c>
      <c r="C49" s="38" t="s">
        <v>28</v>
      </c>
      <c r="D49" s="38" t="s">
        <v>28</v>
      </c>
      <c r="E49" s="39">
        <f t="shared" si="33"/>
        <v>-5.3192610681930148</v>
      </c>
      <c r="F49" s="39">
        <f t="shared" si="33"/>
        <v>45.291625316245842</v>
      </c>
      <c r="G49" s="39">
        <f t="shared" si="33"/>
        <v>63.847594286431985</v>
      </c>
      <c r="H49" s="39">
        <f t="shared" si="33"/>
        <v>20.690889818314375</v>
      </c>
      <c r="I49" s="39">
        <f t="shared" si="36"/>
        <v>33.975429963196945</v>
      </c>
      <c r="J49" s="39">
        <f t="shared" si="36"/>
        <v>34.96357518862888</v>
      </c>
      <c r="K49" s="39">
        <f t="shared" si="36"/>
        <v>42.963249627146695</v>
      </c>
      <c r="L49" s="39">
        <f t="shared" si="36"/>
        <v>112.49779719823206</v>
      </c>
      <c r="M49" s="39">
        <f t="shared" si="36"/>
        <v>17.864516335775861</v>
      </c>
      <c r="N49" s="39">
        <f t="shared" si="36"/>
        <v>30.873833609694174</v>
      </c>
      <c r="O49" s="39">
        <f t="shared" si="36"/>
        <v>24.229997140887022</v>
      </c>
      <c r="P49" s="39">
        <f>IF(N11=0,"--",(P11/N11)*100-100)</f>
        <v>28.715179066943193</v>
      </c>
      <c r="Q49" s="39">
        <f t="shared" si="35"/>
        <v>15.419767576221545</v>
      </c>
      <c r="R49" s="39">
        <f t="shared" si="35"/>
        <v>24.658513595822782</v>
      </c>
      <c r="S49" s="39">
        <f t="shared" si="35"/>
        <v>-3.0512933567851945</v>
      </c>
      <c r="T49" s="39">
        <f t="shared" si="35"/>
        <v>6.026356732320977</v>
      </c>
      <c r="U49" s="39">
        <f t="shared" si="37"/>
        <v>24.66537689076111</v>
      </c>
    </row>
    <row r="50" spans="1:21" x14ac:dyDescent="0.2">
      <c r="B50" s="1" t="s">
        <v>36</v>
      </c>
      <c r="C50" s="38" t="s">
        <v>28</v>
      </c>
      <c r="D50" s="38" t="s">
        <v>28</v>
      </c>
      <c r="E50" s="39">
        <f t="shared" si="33"/>
        <v>35.111204195104222</v>
      </c>
      <c r="F50" s="39">
        <f t="shared" si="33"/>
        <v>-5.598757796066451</v>
      </c>
      <c r="G50" s="39">
        <f t="shared" si="33"/>
        <v>90.816526810156944</v>
      </c>
      <c r="H50" s="39">
        <f t="shared" si="33"/>
        <v>16.038432293108329</v>
      </c>
      <c r="I50" s="39">
        <f t="shared" si="36"/>
        <v>32.373587231004223</v>
      </c>
      <c r="J50" s="39">
        <f t="shared" si="36"/>
        <v>33.729439649813855</v>
      </c>
      <c r="K50" s="39">
        <f t="shared" si="36"/>
        <v>23.735959473683138</v>
      </c>
      <c r="L50" s="39">
        <f t="shared" si="36"/>
        <v>76.779281369585846</v>
      </c>
      <c r="M50" s="39">
        <f t="shared" si="36"/>
        <v>39.791500966942692</v>
      </c>
      <c r="N50" s="39">
        <f t="shared" si="36"/>
        <v>18.833881411749104</v>
      </c>
      <c r="O50" s="39">
        <f t="shared" si="36"/>
        <v>9.2943765595105958</v>
      </c>
      <c r="P50" s="39">
        <f>IF(N12=0,"--",(P12/N12)*100-100)</f>
        <v>9.38864147490672</v>
      </c>
      <c r="Q50" s="39">
        <f t="shared" si="35"/>
        <v>19.981110636754565</v>
      </c>
      <c r="R50" s="39">
        <f t="shared" si="35"/>
        <v>25.44268865265262</v>
      </c>
      <c r="S50" s="39">
        <f t="shared" si="35"/>
        <v>-3.785181216741023</v>
      </c>
      <c r="T50" s="39">
        <f t="shared" si="35"/>
        <v>0.67871222684424026</v>
      </c>
      <c r="U50" s="39">
        <f t="shared" si="37"/>
        <v>22.786566989519685</v>
      </c>
    </row>
    <row r="51" spans="1:21" x14ac:dyDescent="0.2">
      <c r="B51" s="1" t="s">
        <v>31</v>
      </c>
      <c r="C51" s="38" t="s">
        <v>28</v>
      </c>
      <c r="D51" s="38" t="s">
        <v>28</v>
      </c>
      <c r="E51" s="39">
        <f t="shared" si="33"/>
        <v>28.985250022893098</v>
      </c>
      <c r="F51" s="39">
        <f t="shared" si="33"/>
        <v>6.8960172453342352</v>
      </c>
      <c r="G51" s="39">
        <f t="shared" si="33"/>
        <v>121.89215811018289</v>
      </c>
      <c r="H51" s="39">
        <f t="shared" si="33"/>
        <v>35.678068983811841</v>
      </c>
      <c r="I51" s="39">
        <f t="shared" si="36"/>
        <v>51.314699222592736</v>
      </c>
      <c r="J51" s="39">
        <f t="shared" si="36"/>
        <v>69.099001233821099</v>
      </c>
      <c r="K51" s="39">
        <f t="shared" si="36"/>
        <v>42.682766318672549</v>
      </c>
      <c r="L51" s="39">
        <f t="shared" si="36"/>
        <v>46.319922266100036</v>
      </c>
      <c r="M51" s="39">
        <f t="shared" si="36"/>
        <v>37.763073465377403</v>
      </c>
      <c r="N51" s="39">
        <f t="shared" si="36"/>
        <v>14.804843578193498</v>
      </c>
      <c r="O51" s="39">
        <f t="shared" si="36"/>
        <v>25.953819682317715</v>
      </c>
      <c r="P51" s="39">
        <f>IF(N13=0,"--",(P13/N13)*100-100)</f>
        <v>4.6425045432718406</v>
      </c>
      <c r="Q51" s="39">
        <f t="shared" si="35"/>
        <v>9.5661216205253226</v>
      </c>
      <c r="R51" s="39">
        <f t="shared" si="35"/>
        <v>9.8232173152285327</v>
      </c>
      <c r="S51" s="39">
        <f t="shared" si="35"/>
        <v>10.132461885995951</v>
      </c>
      <c r="T51" s="39">
        <f t="shared" si="35"/>
        <v>3.2611633360484689</v>
      </c>
      <c r="U51" s="39">
        <f t="shared" si="37"/>
        <v>24.52084357534325</v>
      </c>
    </row>
    <row r="52" spans="1:21" x14ac:dyDescent="0.2">
      <c r="B52" s="1" t="s">
        <v>44</v>
      </c>
      <c r="C52" s="38" t="s">
        <v>28</v>
      </c>
      <c r="D52" s="38" t="s">
        <v>28</v>
      </c>
      <c r="E52" s="39">
        <f t="shared" ref="E52:E60" si="38">IF(D14=0,"--",(E14/D14)*100-100)</f>
        <v>63.082371243028632</v>
      </c>
      <c r="F52" s="39">
        <f t="shared" ref="F52:F60" si="39">IF(E14=0,"--",(F14/E14)*100-100)</f>
        <v>58.358469584500028</v>
      </c>
      <c r="G52" s="39">
        <f t="shared" ref="G52:G60" si="40">IF(F14=0,"--",(G14/F14)*100-100)</f>
        <v>61.279218165284647</v>
      </c>
      <c r="H52" s="39">
        <f t="shared" ref="H52:H60" si="41">IF(G14=0,"--",(H14/G14)*100-100)</f>
        <v>41.241561091540603</v>
      </c>
      <c r="I52" s="39">
        <f t="shared" ref="I52:I60" si="42">IF(H14=0,"--",(I14/H14)*100-100)</f>
        <v>19.750964680709515</v>
      </c>
      <c r="J52" s="39">
        <f t="shared" ref="J52:J60" si="43">IF(I14=0,"--",(J14/I14)*100-100)</f>
        <v>38.091000676253685</v>
      </c>
      <c r="K52" s="39">
        <f t="shared" ref="K52:K60" si="44">IF(J14=0,"--",(K14/J14)*100-100)</f>
        <v>56.588950318377528</v>
      </c>
      <c r="L52" s="39">
        <f t="shared" ref="L52:L60" si="45">IF(K14=0,"--",(L14/K14)*100-100)</f>
        <v>127.36269029732861</v>
      </c>
      <c r="M52" s="39">
        <f t="shared" ref="M52:M60" si="46">IF(L14=0,"--",(M14/L14)*100-100)</f>
        <v>89.228238799826016</v>
      </c>
      <c r="N52" s="39">
        <f t="shared" ref="N52:N60" si="47">IF(M14=0,"--",(N14/M14)*100-100)</f>
        <v>1.2707232539843858</v>
      </c>
      <c r="O52" s="39">
        <f t="shared" ref="O52:O60" si="48">IF(N14=0,"--",(O14/N14)*100-100)</f>
        <v>-7.4751878304722652</v>
      </c>
      <c r="P52" s="39">
        <f t="shared" ref="P52:P60" si="49">IF(N14=0,"--",(P14/N14)*100-100)</f>
        <v>-4.056644995378349</v>
      </c>
      <c r="Q52" s="39">
        <f t="shared" ref="Q52:Q60" si="50">IF(P14=0,"--",(Q14/P14)*100-100)</f>
        <v>9.4945955146986876</v>
      </c>
      <c r="R52" s="39">
        <f t="shared" ref="R52:R60" si="51">IF(Q14=0,"--",(R14/Q14)*100-100)</f>
        <v>4.4283218126563497</v>
      </c>
      <c r="S52" s="39">
        <f t="shared" ref="S52:S60" si="52">IF(R14=0,"--",(S14/R14)*100-100)</f>
        <v>11.137388310613346</v>
      </c>
      <c r="T52" s="39">
        <f t="shared" ref="T52:T60" si="53">IF(S14=0,"--",(T14/S14)*100-100)</f>
        <v>27.169674901249039</v>
      </c>
      <c r="U52" s="39">
        <f t="shared" si="37"/>
        <v>36.364308735915131</v>
      </c>
    </row>
    <row r="53" spans="1:21" x14ac:dyDescent="0.2">
      <c r="B53" s="35" t="s">
        <v>792</v>
      </c>
      <c r="C53" s="38" t="s">
        <v>28</v>
      </c>
      <c r="D53" s="38" t="s">
        <v>28</v>
      </c>
      <c r="E53" s="39">
        <f t="shared" si="38"/>
        <v>60.279069104104934</v>
      </c>
      <c r="F53" s="39">
        <f t="shared" si="39"/>
        <v>27.433986145013407</v>
      </c>
      <c r="G53" s="39">
        <f t="shared" si="40"/>
        <v>72.220351373329436</v>
      </c>
      <c r="H53" s="39">
        <f t="shared" si="41"/>
        <v>59.948149794398859</v>
      </c>
      <c r="I53" s="39">
        <f t="shared" si="42"/>
        <v>42.712834161527866</v>
      </c>
      <c r="J53" s="39">
        <f t="shared" si="43"/>
        <v>34.86948141513929</v>
      </c>
      <c r="K53" s="39">
        <f t="shared" si="44"/>
        <v>51.076678780734312</v>
      </c>
      <c r="L53" s="39">
        <f t="shared" si="45"/>
        <v>-2.4643230527922384</v>
      </c>
      <c r="M53" s="39">
        <f t="shared" si="46"/>
        <v>50.361894073930245</v>
      </c>
      <c r="N53" s="39">
        <f t="shared" si="47"/>
        <v>34.749370080134014</v>
      </c>
      <c r="O53" s="39"/>
      <c r="P53" s="39">
        <f t="shared" si="49"/>
        <v>16.50348538401127</v>
      </c>
      <c r="Q53" s="39">
        <f t="shared" si="50"/>
        <v>-3.1586774104917907</v>
      </c>
      <c r="R53" s="39">
        <f t="shared" si="51"/>
        <v>16.443391530030624</v>
      </c>
      <c r="S53" s="39">
        <f t="shared" si="52"/>
        <v>1.4684418171144671</v>
      </c>
      <c r="T53" s="39">
        <f t="shared" si="53"/>
        <v>-5.8804088218098656</v>
      </c>
      <c r="U53" s="39">
        <f t="shared" si="37"/>
        <v>18.432208661874</v>
      </c>
    </row>
    <row r="54" spans="1:21" x14ac:dyDescent="0.2">
      <c r="B54" s="35" t="s">
        <v>793</v>
      </c>
      <c r="C54" s="38" t="s">
        <v>28</v>
      </c>
      <c r="D54" s="38" t="s">
        <v>28</v>
      </c>
      <c r="E54" s="39">
        <f t="shared" si="38"/>
        <v>-20.74632427145275</v>
      </c>
      <c r="F54" s="39">
        <f t="shared" si="39"/>
        <v>18.875926851008387</v>
      </c>
      <c r="G54" s="39">
        <f t="shared" si="40"/>
        <v>282.03833097129296</v>
      </c>
      <c r="H54" s="39">
        <f t="shared" si="41"/>
        <v>-8.4750149356097211</v>
      </c>
      <c r="I54" s="39">
        <f t="shared" si="42"/>
        <v>332.85661769903993</v>
      </c>
      <c r="J54" s="39">
        <f t="shared" si="43"/>
        <v>58.041602087018276</v>
      </c>
      <c r="K54" s="39">
        <f t="shared" si="44"/>
        <v>-10.388342123565252</v>
      </c>
      <c r="L54" s="39">
        <f t="shared" si="45"/>
        <v>6.6223299567626555</v>
      </c>
      <c r="M54" s="39">
        <f t="shared" si="46"/>
        <v>-6.2984432892423285</v>
      </c>
      <c r="N54" s="39">
        <f t="shared" si="47"/>
        <v>109.00647202745947</v>
      </c>
      <c r="O54" s="39">
        <f t="shared" si="48"/>
        <v>-100</v>
      </c>
      <c r="P54" s="39">
        <f t="shared" si="49"/>
        <v>16.704714879560427</v>
      </c>
      <c r="Q54" s="39">
        <f t="shared" si="50"/>
        <v>-27.335131878880674</v>
      </c>
      <c r="R54" s="39">
        <f t="shared" si="51"/>
        <v>31.874894445797565</v>
      </c>
      <c r="S54" s="39">
        <f t="shared" si="52"/>
        <v>130.63465524850292</v>
      </c>
      <c r="T54" s="39">
        <f t="shared" si="53"/>
        <v>-3.6955823377443551</v>
      </c>
      <c r="U54" s="39">
        <f t="shared" si="37"/>
        <v>54.732391430527116</v>
      </c>
    </row>
    <row r="55" spans="1:21" x14ac:dyDescent="0.2">
      <c r="B55" s="35" t="s">
        <v>794</v>
      </c>
      <c r="C55" s="38" t="s">
        <v>28</v>
      </c>
      <c r="D55" s="38" t="s">
        <v>28</v>
      </c>
      <c r="E55" s="39">
        <f t="shared" si="38"/>
        <v>6.5910037484381547</v>
      </c>
      <c r="F55" s="39">
        <f t="shared" si="39"/>
        <v>-72.581252878214883</v>
      </c>
      <c r="G55" s="39">
        <f t="shared" si="40"/>
        <v>9600.5547638436474</v>
      </c>
      <c r="H55" s="39">
        <f t="shared" si="41"/>
        <v>-86.113176265041588</v>
      </c>
      <c r="I55" s="39">
        <f t="shared" si="42"/>
        <v>42.895140510355958</v>
      </c>
      <c r="J55" s="39">
        <f t="shared" si="43"/>
        <v>372.87553012596118</v>
      </c>
      <c r="K55" s="39">
        <f t="shared" si="44"/>
        <v>-9.8325833448888176</v>
      </c>
      <c r="L55" s="39">
        <f t="shared" si="45"/>
        <v>11.626738863922597</v>
      </c>
      <c r="M55" s="39">
        <f t="shared" si="46"/>
        <v>12.134453706820779</v>
      </c>
      <c r="N55" s="39">
        <f t="shared" si="47"/>
        <v>83.822034452487628</v>
      </c>
      <c r="O55" s="39">
        <f t="shared" si="48"/>
        <v>-100</v>
      </c>
      <c r="P55" s="39">
        <f t="shared" si="49"/>
        <v>-8.2004863987305185</v>
      </c>
      <c r="Q55" s="39">
        <f t="shared" si="50"/>
        <v>-5.3577331578913459</v>
      </c>
      <c r="R55" s="39">
        <f t="shared" si="51"/>
        <v>-11.564522873319177</v>
      </c>
      <c r="S55" s="39">
        <f t="shared" si="52"/>
        <v>-21.408102018138564</v>
      </c>
      <c r="T55" s="39">
        <f t="shared" si="53"/>
        <v>77.775213992968901</v>
      </c>
      <c r="U55" s="39">
        <f t="shared" si="37"/>
        <v>52.301865485461462</v>
      </c>
    </row>
    <row r="56" spans="1:21" x14ac:dyDescent="0.2">
      <c r="B56" s="35" t="s">
        <v>795</v>
      </c>
      <c r="C56" s="38" t="s">
        <v>28</v>
      </c>
      <c r="D56" s="38" t="s">
        <v>28</v>
      </c>
      <c r="E56" s="39">
        <f t="shared" si="38"/>
        <v>85.731502705768349</v>
      </c>
      <c r="F56" s="39">
        <f t="shared" si="39"/>
        <v>15.045719035743986</v>
      </c>
      <c r="G56" s="39">
        <f t="shared" si="40"/>
        <v>139.56477822342811</v>
      </c>
      <c r="H56" s="39">
        <f t="shared" si="41"/>
        <v>-1.1682642074438547</v>
      </c>
      <c r="I56" s="39">
        <f t="shared" si="42"/>
        <v>115.02597853520609</v>
      </c>
      <c r="J56" s="39">
        <f t="shared" si="43"/>
        <v>-3.2712588014146036</v>
      </c>
      <c r="K56" s="39">
        <f t="shared" si="44"/>
        <v>62.996322194616027</v>
      </c>
      <c r="L56" s="39">
        <f t="shared" si="45"/>
        <v>-15.465548629826202</v>
      </c>
      <c r="M56" s="39">
        <f t="shared" si="46"/>
        <v>65.156035146413501</v>
      </c>
      <c r="N56" s="39">
        <f t="shared" si="47"/>
        <v>30.143328816786436</v>
      </c>
      <c r="O56" s="39">
        <f t="shared" si="48"/>
        <v>-100</v>
      </c>
      <c r="P56" s="39">
        <f t="shared" si="49"/>
        <v>0.6087552164033383</v>
      </c>
      <c r="Q56" s="39">
        <f t="shared" si="50"/>
        <v>41.411969890115273</v>
      </c>
      <c r="R56" s="39">
        <f t="shared" si="51"/>
        <v>13.760911273070846</v>
      </c>
      <c r="S56" s="39">
        <f t="shared" si="52"/>
        <v>-5.8463528794799231</v>
      </c>
      <c r="T56" s="39">
        <f t="shared" si="53"/>
        <v>-0.43264940536415963</v>
      </c>
      <c r="U56" s="39">
        <f t="shared" si="37"/>
        <v>30.277652809686487</v>
      </c>
    </row>
    <row r="57" spans="1:21" x14ac:dyDescent="0.2">
      <c r="B57" s="35" t="s">
        <v>796</v>
      </c>
      <c r="C57" s="38" t="s">
        <v>28</v>
      </c>
      <c r="D57" s="38" t="s">
        <v>28</v>
      </c>
      <c r="E57" s="39">
        <f t="shared" si="38"/>
        <v>-50.532212885154067</v>
      </c>
      <c r="F57" s="39">
        <f t="shared" si="39"/>
        <v>85.198187995469993</v>
      </c>
      <c r="G57" s="39">
        <f t="shared" si="40"/>
        <v>244.88269226849309</v>
      </c>
      <c r="H57" s="39">
        <f t="shared" si="41"/>
        <v>562.37558807536811</v>
      </c>
      <c r="I57" s="39">
        <f t="shared" si="42"/>
        <v>318.17842748321823</v>
      </c>
      <c r="J57" s="39">
        <f t="shared" si="43"/>
        <v>-63.467091141087955</v>
      </c>
      <c r="K57" s="39">
        <f t="shared" si="44"/>
        <v>-58.683381771626685</v>
      </c>
      <c r="L57" s="39">
        <f t="shared" si="45"/>
        <v>-21.451229855810013</v>
      </c>
      <c r="M57" s="39">
        <f t="shared" si="46"/>
        <v>137.11176379545543</v>
      </c>
      <c r="N57" s="39">
        <f t="shared" si="47"/>
        <v>78.905004170711521</v>
      </c>
      <c r="O57" s="39">
        <f t="shared" si="48"/>
        <v>-100</v>
      </c>
      <c r="P57" s="39">
        <f t="shared" si="49"/>
        <v>9.3434293081657813</v>
      </c>
      <c r="Q57" s="39">
        <f t="shared" si="50"/>
        <v>38.307274227053739</v>
      </c>
      <c r="R57" s="39">
        <f t="shared" si="51"/>
        <v>-57.394245785779674</v>
      </c>
      <c r="S57" s="39">
        <f t="shared" si="52"/>
        <v>-7.2546549824888729</v>
      </c>
      <c r="T57" s="39">
        <f t="shared" si="53"/>
        <v>55.185652957008159</v>
      </c>
      <c r="U57" s="39">
        <f t="shared" si="37"/>
        <v>23.410634577499167</v>
      </c>
    </row>
    <row r="58" spans="1:21" x14ac:dyDescent="0.2">
      <c r="B58" s="35" t="s">
        <v>797</v>
      </c>
      <c r="C58" s="38" t="s">
        <v>28</v>
      </c>
      <c r="D58" s="38" t="s">
        <v>28</v>
      </c>
      <c r="E58" s="39">
        <f t="shared" si="38"/>
        <v>816.24649859943975</v>
      </c>
      <c r="F58" s="39">
        <f t="shared" si="39"/>
        <v>192.06664628553955</v>
      </c>
      <c r="G58" s="39">
        <f t="shared" si="40"/>
        <v>237.23242790600307</v>
      </c>
      <c r="H58" s="39">
        <f t="shared" si="41"/>
        <v>1808.7685264219758</v>
      </c>
      <c r="I58" s="39">
        <f t="shared" si="42"/>
        <v>33.863153144729523</v>
      </c>
      <c r="J58" s="39">
        <f t="shared" si="43"/>
        <v>-56.087482833789785</v>
      </c>
      <c r="K58" s="39">
        <f t="shared" si="44"/>
        <v>72.312258896202792</v>
      </c>
      <c r="L58" s="39">
        <f t="shared" si="45"/>
        <v>-21.545572325085203</v>
      </c>
      <c r="M58" s="39">
        <f t="shared" si="46"/>
        <v>-17.206210966596004</v>
      </c>
      <c r="N58" s="39">
        <f t="shared" si="47"/>
        <v>105.71935244686111</v>
      </c>
      <c r="O58" s="39">
        <f t="shared" si="48"/>
        <v>-100</v>
      </c>
      <c r="P58" s="39">
        <f t="shared" si="49"/>
        <v>50.015047928101552</v>
      </c>
      <c r="Q58" s="39">
        <f t="shared" si="50"/>
        <v>-14.96713213458527</v>
      </c>
      <c r="R58" s="39">
        <f t="shared" si="51"/>
        <v>61.198435414706495</v>
      </c>
      <c r="S58" s="39">
        <f t="shared" si="52"/>
        <v>-13.165590239353662</v>
      </c>
      <c r="T58" s="39">
        <f t="shared" si="53"/>
        <v>44.799650920287291</v>
      </c>
      <c r="U58" s="39"/>
    </row>
    <row r="59" spans="1:21" x14ac:dyDescent="0.2">
      <c r="B59" s="35" t="s">
        <v>798</v>
      </c>
      <c r="C59" s="38" t="s">
        <v>28</v>
      </c>
      <c r="D59" s="38" t="s">
        <v>28</v>
      </c>
      <c r="E59" s="39">
        <f t="shared" si="38"/>
        <v>-6.0093337104529496</v>
      </c>
      <c r="F59" s="39">
        <f t="shared" si="39"/>
        <v>15.580298128902598</v>
      </c>
      <c r="G59" s="39">
        <f t="shared" si="40"/>
        <v>25.217275409754777</v>
      </c>
      <c r="H59" s="39">
        <f t="shared" si="41"/>
        <v>122.41287553435595</v>
      </c>
      <c r="I59" s="39">
        <f t="shared" si="42"/>
        <v>37.612962534278296</v>
      </c>
      <c r="J59" s="39">
        <f t="shared" si="43"/>
        <v>174.92937676052634</v>
      </c>
      <c r="K59" s="39">
        <f t="shared" si="44"/>
        <v>-10.305555825204877</v>
      </c>
      <c r="L59" s="39">
        <f t="shared" si="45"/>
        <v>-11.731923275465689</v>
      </c>
      <c r="M59" s="39">
        <f t="shared" si="46"/>
        <v>78.582078821617898</v>
      </c>
      <c r="N59" s="39">
        <f t="shared" si="47"/>
        <v>14.304055932183644</v>
      </c>
      <c r="O59" s="39">
        <f t="shared" si="48"/>
        <v>-100</v>
      </c>
      <c r="P59" s="39">
        <f t="shared" si="49"/>
        <v>178.50525519116565</v>
      </c>
      <c r="Q59" s="39">
        <f t="shared" si="50"/>
        <v>-31.821780856860912</v>
      </c>
      <c r="R59" s="39">
        <f t="shared" si="51"/>
        <v>-40.41000535381427</v>
      </c>
      <c r="S59" s="39">
        <f t="shared" si="52"/>
        <v>-3.1281700839628854</v>
      </c>
      <c r="T59" s="39">
        <f t="shared" si="53"/>
        <v>1.1693395114898806</v>
      </c>
      <c r="U59" s="39">
        <f t="shared" si="37"/>
        <v>20.085153077327405</v>
      </c>
    </row>
    <row r="60" spans="1:21" x14ac:dyDescent="0.2">
      <c r="B60" s="35" t="s">
        <v>799</v>
      </c>
      <c r="C60" s="38" t="s">
        <v>28</v>
      </c>
      <c r="D60" s="38" t="s">
        <v>28</v>
      </c>
      <c r="E60" s="39">
        <f t="shared" si="38"/>
        <v>7.0395358391336345</v>
      </c>
      <c r="F60" s="39">
        <f t="shared" si="39"/>
        <v>11.27331778698732</v>
      </c>
      <c r="G60" s="39">
        <f t="shared" si="40"/>
        <v>355.38729930243039</v>
      </c>
      <c r="H60" s="39">
        <f t="shared" si="41"/>
        <v>25.248441591787156</v>
      </c>
      <c r="I60" s="39">
        <f t="shared" si="42"/>
        <v>143.76591680699113</v>
      </c>
      <c r="J60" s="39">
        <f t="shared" si="43"/>
        <v>6.2366683077199667</v>
      </c>
      <c r="K60" s="39">
        <f t="shared" si="44"/>
        <v>-3.9468286590893911</v>
      </c>
      <c r="L60" s="39">
        <f t="shared" si="45"/>
        <v>-6.6251217879083697</v>
      </c>
      <c r="M60" s="39">
        <f t="shared" si="46"/>
        <v>37.143713029062781</v>
      </c>
      <c r="N60" s="39">
        <f t="shared" si="47"/>
        <v>54.994333690297708</v>
      </c>
      <c r="O60" s="39">
        <f t="shared" si="48"/>
        <v>-100</v>
      </c>
      <c r="P60" s="39">
        <f t="shared" si="49"/>
        <v>50.794321661160922</v>
      </c>
      <c r="Q60" s="39">
        <f t="shared" si="50"/>
        <v>-13.261933547039845</v>
      </c>
      <c r="R60" s="39">
        <f t="shared" si="51"/>
        <v>-10.452480495918309</v>
      </c>
      <c r="S60" s="39">
        <f t="shared" si="52"/>
        <v>23.392560039768483</v>
      </c>
      <c r="T60" s="39">
        <f t="shared" si="53"/>
        <v>10.335922712524749</v>
      </c>
      <c r="U60" s="39">
        <f t="shared" si="37"/>
        <v>28.638849005105811</v>
      </c>
    </row>
    <row r="61" spans="1:21" x14ac:dyDescent="0.2">
      <c r="B61" s="35" t="s">
        <v>79</v>
      </c>
      <c r="C61" s="38" t="s">
        <v>28</v>
      </c>
      <c r="D61" s="38" t="s">
        <v>28</v>
      </c>
      <c r="E61" s="39">
        <f t="shared" ref="E61:E63" si="54">IF(D23=0,"--",(E23/D23)*100-100)</f>
        <v>18.975104451848225</v>
      </c>
      <c r="F61" s="39">
        <f t="shared" ref="F61:F63" si="55">IF(E23=0,"--",(F23/E23)*100-100)</f>
        <v>10.964983980342907</v>
      </c>
      <c r="G61" s="39">
        <f t="shared" ref="G61:H63" si="56">IF(F23=0,"--",(G23/F23)*100-100)</f>
        <v>111.25824331471074</v>
      </c>
      <c r="H61" s="39">
        <f t="shared" si="56"/>
        <v>27.076716727426756</v>
      </c>
      <c r="I61" s="39">
        <f t="shared" ref="I61:I63" si="57">IF(H23=0,"--",(I23/H23)*100-100)</f>
        <v>28.933618256949956</v>
      </c>
      <c r="J61" s="39">
        <f t="shared" ref="J61:J63" si="58">IF(I23=0,"--",(J23/I23)*100-100)</f>
        <v>36.544556877896127</v>
      </c>
      <c r="K61" s="39">
        <f t="shared" ref="K61:L63" si="59">IF(J23=0,"--",(K23/J23)*100-100)</f>
        <v>24.164141061426633</v>
      </c>
      <c r="L61" s="39">
        <f t="shared" si="59"/>
        <v>79.513277792323095</v>
      </c>
      <c r="M61" s="39">
        <f t="shared" ref="M61:N63" si="60">IF(L23=0,"--",(M23/L23)*100-100)</f>
        <v>32.167011177751505</v>
      </c>
      <c r="N61" s="39">
        <f t="shared" si="60"/>
        <v>18.110548426598626</v>
      </c>
      <c r="O61" s="39">
        <f t="shared" ref="O61:O63" si="61">IF(N23=0,"--",(O23/N23)*100-100)</f>
        <v>14.276250546240902</v>
      </c>
      <c r="P61" s="39">
        <f t="shared" ref="P61:P63" si="62">IF(N23=0,"--",(P23/N23)*100-100)</f>
        <v>16.781603810559858</v>
      </c>
      <c r="Q61" s="39">
        <f t="shared" ref="Q61:R63" si="63">IF(P23=0,"--",(Q23/P23)*100-100)</f>
        <v>6.4746338186410242</v>
      </c>
      <c r="R61" s="39">
        <f t="shared" si="63"/>
        <v>15.801523012863086</v>
      </c>
      <c r="S61" s="39">
        <f t="shared" ref="S61:T63" si="64">IF(R23=0,"--",(S23/R23)*100-100)</f>
        <v>-2.3689632118371833</v>
      </c>
      <c r="T61" s="39">
        <f t="shared" si="64"/>
        <v>1.2648076072114662</v>
      </c>
      <c r="U61" s="39">
        <f t="shared" si="37"/>
        <v>23.700707731804499</v>
      </c>
    </row>
    <row r="62" spans="1:21" x14ac:dyDescent="0.2">
      <c r="B62" s="35" t="s">
        <v>80</v>
      </c>
      <c r="C62" s="38" t="s">
        <v>28</v>
      </c>
      <c r="D62" s="38" t="s">
        <v>28</v>
      </c>
      <c r="E62" s="39">
        <f t="shared" si="54"/>
        <v>23.085746169914188</v>
      </c>
      <c r="F62" s="39">
        <f t="shared" si="55"/>
        <v>76.298054125255248</v>
      </c>
      <c r="G62" s="39">
        <f t="shared" si="56"/>
        <v>36.966654784210391</v>
      </c>
      <c r="H62" s="39">
        <f t="shared" si="56"/>
        <v>42.592267100755976</v>
      </c>
      <c r="I62" s="39">
        <f t="shared" si="57"/>
        <v>28.584132979757925</v>
      </c>
      <c r="J62" s="39">
        <f t="shared" si="58"/>
        <v>43.782656637805502</v>
      </c>
      <c r="K62" s="39">
        <f t="shared" si="59"/>
        <v>30.997734709978715</v>
      </c>
      <c r="L62" s="39">
        <f t="shared" si="59"/>
        <v>92.52179925472899</v>
      </c>
      <c r="M62" s="39">
        <f t="shared" si="60"/>
        <v>31.648304390729692</v>
      </c>
      <c r="N62" s="39">
        <f t="shared" si="60"/>
        <v>25.47649330983009</v>
      </c>
      <c r="O62" s="39">
        <f t="shared" si="61"/>
        <v>25.21658161386992</v>
      </c>
      <c r="P62" s="39">
        <f t="shared" si="62"/>
        <v>25.853076672724143</v>
      </c>
      <c r="Q62" s="39">
        <f t="shared" si="63"/>
        <v>1.7706072428003807</v>
      </c>
      <c r="R62" s="39">
        <f t="shared" si="63"/>
        <v>12.961767410713549</v>
      </c>
      <c r="S62" s="39">
        <f t="shared" si="64"/>
        <v>4.716745203451552</v>
      </c>
      <c r="T62" s="39">
        <f t="shared" si="64"/>
        <v>2.5467304373789403</v>
      </c>
      <c r="U62" s="39">
        <f t="shared" si="37"/>
        <v>24.731184606007446</v>
      </c>
    </row>
    <row r="63" spans="1:21" x14ac:dyDescent="0.2">
      <c r="B63" s="35" t="s">
        <v>81</v>
      </c>
      <c r="C63" s="38" t="s">
        <v>28</v>
      </c>
      <c r="D63" s="38" t="s">
        <v>28</v>
      </c>
      <c r="E63" s="39">
        <f t="shared" si="54"/>
        <v>20.415240476670576</v>
      </c>
      <c r="F63" s="39">
        <f t="shared" si="55"/>
        <v>34.361611521345992</v>
      </c>
      <c r="G63" s="39">
        <f t="shared" si="56"/>
        <v>76.349665672440608</v>
      </c>
      <c r="H63" s="39">
        <f t="shared" si="56"/>
        <v>32.739108351916656</v>
      </c>
      <c r="I63" s="39">
        <f t="shared" si="57"/>
        <v>28.796606233529758</v>
      </c>
      <c r="J63" s="39">
        <f t="shared" si="58"/>
        <v>39.377496515731082</v>
      </c>
      <c r="K63" s="39">
        <f t="shared" si="59"/>
        <v>26.923293855250293</v>
      </c>
      <c r="L63" s="39">
        <f t="shared" si="59"/>
        <v>84.934247618587591</v>
      </c>
      <c r="M63" s="39">
        <f t="shared" si="60"/>
        <v>31.941984737646862</v>
      </c>
      <c r="N63" s="39">
        <f t="shared" si="60"/>
        <v>21.298945054974183</v>
      </c>
      <c r="O63" s="39">
        <f t="shared" si="61"/>
        <v>19.174937532223396</v>
      </c>
      <c r="P63" s="39">
        <f t="shared" si="62"/>
        <v>20.84348327095978</v>
      </c>
      <c r="Q63" s="39">
        <f t="shared" si="63"/>
        <v>4.2810229257969894</v>
      </c>
      <c r="R63" s="39">
        <f t="shared" si="63"/>
        <v>14.50915001490651</v>
      </c>
      <c r="S63" s="39">
        <f t="shared" si="64"/>
        <v>0.81216721089538169</v>
      </c>
      <c r="T63" s="39">
        <f t="shared" si="64"/>
        <v>1.8626177295987958</v>
      </c>
      <c r="U63" s="39">
        <f t="shared" si="37"/>
        <v>24.161179644008328</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ignoredErrors>
    <ignoredError sqref="P62:P63 P47:P51" 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zoomScale="40" zoomScaleNormal="40" workbookViewId="0">
      <selection activeCell="B53" sqref="B53:B63"/>
    </sheetView>
  </sheetViews>
  <sheetFormatPr baseColWidth="10" defaultColWidth="10.85546875" defaultRowHeight="12.75" x14ac:dyDescent="0.2"/>
  <cols>
    <col min="1" max="1" width="10.85546875" style="1"/>
    <col min="2" max="2" width="16.85546875" style="1" customWidth="1"/>
    <col min="3" max="3" width="11.42578125" style="1" bestFit="1" customWidth="1"/>
    <col min="4" max="5" width="12.28515625" style="1" bestFit="1" customWidth="1"/>
    <col min="6" max="6" width="12.42578125" style="1" bestFit="1" customWidth="1"/>
    <col min="7" max="7" width="12.28515625" style="1" bestFit="1" customWidth="1"/>
    <col min="8" max="11" width="12.42578125" style="1" bestFit="1" customWidth="1"/>
    <col min="12" max="20" width="12.42578125" style="1" customWidth="1"/>
    <col min="21" max="16384" width="10.85546875" style="1"/>
  </cols>
  <sheetData>
    <row r="1" spans="1:21" x14ac:dyDescent="0.2">
      <c r="A1" s="5" t="s">
        <v>75</v>
      </c>
    </row>
    <row r="2" spans="1:21" x14ac:dyDescent="0.2">
      <c r="B2" s="110"/>
      <c r="C2" s="201" t="s">
        <v>179</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74"/>
      <c r="G3" s="30"/>
      <c r="H3" s="30"/>
      <c r="I3" s="30"/>
      <c r="J3" s="30"/>
      <c r="K3" s="30"/>
      <c r="L3" s="30"/>
      <c r="M3" s="30"/>
      <c r="N3" s="30"/>
      <c r="O3" s="30"/>
      <c r="P3" s="30"/>
      <c r="Q3" s="30"/>
      <c r="R3" s="30"/>
      <c r="S3" s="30"/>
      <c r="T3" s="30"/>
      <c r="U3" s="30"/>
    </row>
    <row r="4" spans="1:21" x14ac:dyDescent="0.2">
      <c r="B4" s="110"/>
      <c r="C4" s="201" t="s">
        <v>749</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208" t="s">
        <v>148</v>
      </c>
      <c r="D5" s="208"/>
      <c r="E5" s="208"/>
      <c r="F5" s="208"/>
      <c r="G5" s="208"/>
      <c r="H5" s="208"/>
      <c r="I5" s="208"/>
      <c r="J5" s="208"/>
      <c r="K5" s="208"/>
      <c r="L5" s="208"/>
      <c r="M5" s="208"/>
      <c r="N5" s="208"/>
      <c r="O5" s="208"/>
      <c r="P5" s="208"/>
      <c r="Q5" s="208"/>
      <c r="R5" s="208"/>
      <c r="S5" s="208"/>
      <c r="T5" s="208"/>
      <c r="U5" s="208"/>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74"/>
      <c r="B9" s="35" t="s">
        <v>34</v>
      </c>
      <c r="C9" s="112">
        <v>292.15598599999998</v>
      </c>
      <c r="D9" s="112">
        <v>468.26624049999998</v>
      </c>
      <c r="E9" s="112">
        <v>611.87178200000005</v>
      </c>
      <c r="F9" s="112">
        <v>656.53180050000003</v>
      </c>
      <c r="G9" s="112">
        <v>993.73571600000002</v>
      </c>
      <c r="H9" s="112">
        <v>1096.6631414999999</v>
      </c>
      <c r="I9" s="112">
        <v>1250.885143</v>
      </c>
      <c r="J9" s="112">
        <v>1460.6463409999999</v>
      </c>
      <c r="K9" s="112">
        <v>1679.9406425</v>
      </c>
      <c r="L9" s="113">
        <v>3264.99388</v>
      </c>
      <c r="M9" s="113">
        <v>4011.8748519999999</v>
      </c>
      <c r="N9" s="113">
        <v>4692.5987459999997</v>
      </c>
      <c r="O9" s="113">
        <v>5427.7462850000011</v>
      </c>
      <c r="P9" s="113">
        <v>5606.3048820000004</v>
      </c>
      <c r="Q9" s="113">
        <v>6253.746717</v>
      </c>
      <c r="R9" s="113">
        <v>6209.0981250000004</v>
      </c>
      <c r="S9" s="113">
        <v>6222.5753699999996</v>
      </c>
      <c r="T9" s="113">
        <v>5760.2183269999996</v>
      </c>
      <c r="U9" s="112">
        <f>(SUM(C9:N9)+P9+Q9+R9+S9+T9)</f>
        <v>50532.107692000005</v>
      </c>
    </row>
    <row r="10" spans="1:21" x14ac:dyDescent="0.2">
      <c r="A10" s="74"/>
      <c r="B10" s="35" t="s">
        <v>29</v>
      </c>
      <c r="C10" s="112">
        <v>232.45781199999999</v>
      </c>
      <c r="D10" s="112">
        <v>328.44225599999999</v>
      </c>
      <c r="E10" s="112">
        <v>362.8866415</v>
      </c>
      <c r="F10" s="112">
        <v>457.28380650000003</v>
      </c>
      <c r="G10" s="112">
        <v>976.705645</v>
      </c>
      <c r="H10" s="112">
        <v>1017.8355994999999</v>
      </c>
      <c r="I10" s="112">
        <v>1212.0354745</v>
      </c>
      <c r="J10" s="112">
        <v>1247.767623</v>
      </c>
      <c r="K10" s="112">
        <v>1477.0853185000001</v>
      </c>
      <c r="L10" s="113">
        <v>2718.623071</v>
      </c>
      <c r="M10" s="113">
        <v>4191.8567869999997</v>
      </c>
      <c r="N10" s="113">
        <v>5236.686318</v>
      </c>
      <c r="O10" s="113">
        <v>4766.0204629999998</v>
      </c>
      <c r="P10" s="113">
        <v>5184.4766049999998</v>
      </c>
      <c r="Q10" s="113">
        <v>4935.3596889999999</v>
      </c>
      <c r="R10" s="113">
        <v>5265.5634399999999</v>
      </c>
      <c r="S10" s="113">
        <v>4596.9832219999998</v>
      </c>
      <c r="T10" s="113">
        <v>4986.8522389999998</v>
      </c>
      <c r="U10" s="112">
        <f t="shared" ref="U10:U25" si="0">(SUM(C10:N10)+P10+Q10+R10+S10+T10)</f>
        <v>44428.901547500005</v>
      </c>
    </row>
    <row r="11" spans="1:21" x14ac:dyDescent="0.2">
      <c r="A11" s="74"/>
      <c r="B11" s="35" t="s">
        <v>36</v>
      </c>
      <c r="C11" s="112">
        <v>104.990219</v>
      </c>
      <c r="D11" s="112">
        <v>161.77850050000001</v>
      </c>
      <c r="E11" s="112">
        <v>225.65030300000001</v>
      </c>
      <c r="F11" s="112">
        <v>340.23210549999999</v>
      </c>
      <c r="G11" s="112">
        <v>638.59039949999999</v>
      </c>
      <c r="H11" s="112">
        <v>660.73012849999998</v>
      </c>
      <c r="I11" s="112">
        <v>796.26954550000005</v>
      </c>
      <c r="J11" s="112">
        <v>1076.4879330000001</v>
      </c>
      <c r="K11" s="112">
        <v>1347.0518764999999</v>
      </c>
      <c r="L11" s="113">
        <v>2541.980278</v>
      </c>
      <c r="M11" s="113">
        <v>3524.3533870000001</v>
      </c>
      <c r="N11" s="113">
        <v>4845.7539559999996</v>
      </c>
      <c r="O11" s="113">
        <v>4950.9639530000004</v>
      </c>
      <c r="P11" s="113">
        <v>5245.696379</v>
      </c>
      <c r="Q11" s="113">
        <v>5269.1216789999999</v>
      </c>
      <c r="R11" s="113">
        <v>5715.362102</v>
      </c>
      <c r="S11" s="113">
        <v>4977.6966609999999</v>
      </c>
      <c r="T11" s="113">
        <v>5215.6368599999996</v>
      </c>
      <c r="U11" s="112">
        <f t="shared" si="0"/>
        <v>42687.382313000002</v>
      </c>
    </row>
    <row r="12" spans="1:21" x14ac:dyDescent="0.2">
      <c r="A12" s="74"/>
      <c r="B12" s="35" t="s">
        <v>31</v>
      </c>
      <c r="C12" s="112">
        <v>22.1168315</v>
      </c>
      <c r="D12" s="112">
        <v>37.821240000000003</v>
      </c>
      <c r="E12" s="112">
        <v>52.510089499999999</v>
      </c>
      <c r="F12" s="112">
        <v>58.840021999999998</v>
      </c>
      <c r="G12" s="112">
        <v>206.9960835</v>
      </c>
      <c r="H12" s="112">
        <v>255.8817075</v>
      </c>
      <c r="I12" s="112">
        <v>322.94693749999999</v>
      </c>
      <c r="J12" s="112">
        <v>319.83802850000001</v>
      </c>
      <c r="K12" s="112">
        <v>326.86519500000003</v>
      </c>
      <c r="L12" s="113">
        <v>674.63495399999999</v>
      </c>
      <c r="M12" s="113">
        <v>1116.7523550000001</v>
      </c>
      <c r="N12" s="113">
        <v>1400.3630700000001</v>
      </c>
      <c r="O12" s="113">
        <v>1324.9079530000001</v>
      </c>
      <c r="P12" s="113">
        <v>1487.2433639999999</v>
      </c>
      <c r="Q12" s="113">
        <v>1965.4122219999999</v>
      </c>
      <c r="R12" s="113">
        <v>1900.422669</v>
      </c>
      <c r="S12" s="113">
        <v>1976.5054359999999</v>
      </c>
      <c r="T12" s="113">
        <v>1891.514653</v>
      </c>
      <c r="U12" s="112">
        <f t="shared" si="0"/>
        <v>14016.664857999998</v>
      </c>
    </row>
    <row r="13" spans="1:21" x14ac:dyDescent="0.2">
      <c r="A13" s="74"/>
      <c r="B13" s="35" t="s">
        <v>39</v>
      </c>
      <c r="C13" s="112">
        <v>35.049610000000001</v>
      </c>
      <c r="D13" s="112">
        <v>45.174693499999997</v>
      </c>
      <c r="E13" s="112">
        <v>50.921374499999999</v>
      </c>
      <c r="F13" s="112">
        <v>66.643089000000003</v>
      </c>
      <c r="G13" s="112">
        <v>123.8337045</v>
      </c>
      <c r="H13" s="112">
        <v>153.35055299999999</v>
      </c>
      <c r="I13" s="112">
        <v>172.96973449999999</v>
      </c>
      <c r="J13" s="112">
        <v>272.7699685</v>
      </c>
      <c r="K13" s="112">
        <v>326.13780050000003</v>
      </c>
      <c r="L13" s="113">
        <v>531.97117100000003</v>
      </c>
      <c r="M13" s="113">
        <v>604.47113000000002</v>
      </c>
      <c r="N13" s="113">
        <v>758.78126799999995</v>
      </c>
      <c r="O13" s="113">
        <v>768.01332500000012</v>
      </c>
      <c r="P13" s="113">
        <v>807.34209799999996</v>
      </c>
      <c r="Q13" s="113">
        <v>839.12409700000001</v>
      </c>
      <c r="R13" s="113">
        <v>848.45502699999997</v>
      </c>
      <c r="S13" s="113">
        <v>772.22988499999997</v>
      </c>
      <c r="T13" s="113">
        <v>775.54781200000002</v>
      </c>
      <c r="U13" s="112">
        <f t="shared" si="0"/>
        <v>7184.7730159999992</v>
      </c>
    </row>
    <row r="14" spans="1:21" x14ac:dyDescent="0.2">
      <c r="A14" s="74"/>
      <c r="B14" s="35" t="s">
        <v>44</v>
      </c>
      <c r="C14" s="112">
        <v>4.4770000000000001E-3</v>
      </c>
      <c r="D14" s="112">
        <v>0.80340849999999997</v>
      </c>
      <c r="E14" s="112">
        <v>8.6503374999999991</v>
      </c>
      <c r="F14" s="112">
        <v>3.2765875000000002</v>
      </c>
      <c r="G14" s="112">
        <v>8.1765954999999995</v>
      </c>
      <c r="H14" s="112">
        <v>11.637043</v>
      </c>
      <c r="I14" s="112">
        <v>19.430085999999999</v>
      </c>
      <c r="J14" s="112">
        <v>28.525099999999998</v>
      </c>
      <c r="K14" s="112">
        <v>29.007313499999999</v>
      </c>
      <c r="L14" s="113">
        <v>79.601202999999998</v>
      </c>
      <c r="M14" s="113">
        <v>116.512229</v>
      </c>
      <c r="N14" s="113">
        <v>148.50572600000001</v>
      </c>
      <c r="O14" s="113">
        <v>170.545773</v>
      </c>
      <c r="P14" s="113">
        <v>181.37992399999999</v>
      </c>
      <c r="Q14" s="113">
        <v>175.38830999999999</v>
      </c>
      <c r="R14" s="113">
        <v>180.79441</v>
      </c>
      <c r="S14" s="113">
        <v>199.01356200000001</v>
      </c>
      <c r="T14" s="113">
        <v>269.97887400000002</v>
      </c>
      <c r="U14" s="112">
        <f t="shared" si="0"/>
        <v>1460.6851864999999</v>
      </c>
    </row>
    <row r="15" spans="1:21" x14ac:dyDescent="0.2">
      <c r="A15" s="105" t="s">
        <v>147</v>
      </c>
      <c r="B15" s="35" t="s">
        <v>792</v>
      </c>
      <c r="C15" s="112">
        <v>1.6820729999999999</v>
      </c>
      <c r="D15" s="112">
        <v>1.855715</v>
      </c>
      <c r="E15" s="112">
        <v>23.232579999999999</v>
      </c>
      <c r="F15" s="112">
        <v>14.513201</v>
      </c>
      <c r="G15" s="112">
        <v>20.771314</v>
      </c>
      <c r="H15" s="112">
        <v>29.509464999999999</v>
      </c>
      <c r="I15" s="112">
        <v>46.888036999999997</v>
      </c>
      <c r="J15" s="112">
        <v>62.628945999999999</v>
      </c>
      <c r="K15" s="112">
        <v>67.398990999999995</v>
      </c>
      <c r="L15" s="113">
        <v>90.383494999999996</v>
      </c>
      <c r="M15" s="113">
        <v>125.27203900000001</v>
      </c>
      <c r="N15" s="113">
        <v>166.62625700000001</v>
      </c>
      <c r="O15" s="14">
        <v>0</v>
      </c>
      <c r="P15" s="113">
        <v>196.38096200000001</v>
      </c>
      <c r="Q15" s="113">
        <v>188.117469</v>
      </c>
      <c r="R15" s="113">
        <v>194.29752199999999</v>
      </c>
      <c r="S15" s="113">
        <v>211.84443099999999</v>
      </c>
      <c r="T15" s="113">
        <v>288.04577</v>
      </c>
      <c r="U15" s="112">
        <f t="shared" si="0"/>
        <v>1729.448267</v>
      </c>
    </row>
    <row r="16" spans="1:21" x14ac:dyDescent="0.2">
      <c r="A16" s="105"/>
      <c r="B16" s="35" t="s">
        <v>793</v>
      </c>
      <c r="C16" s="112">
        <v>0.17968300000000001</v>
      </c>
      <c r="D16" s="112">
        <v>2.0560000000000001E-3</v>
      </c>
      <c r="E16" s="112">
        <v>0</v>
      </c>
      <c r="F16" s="112">
        <v>0.73868</v>
      </c>
      <c r="G16" s="112">
        <v>0.11652899999999999</v>
      </c>
      <c r="H16" s="112">
        <v>0.47549000000000002</v>
      </c>
      <c r="I16" s="112">
        <v>0.34949799999999998</v>
      </c>
      <c r="J16" s="112">
        <v>9.0643000000000001E-2</v>
      </c>
      <c r="K16" s="112">
        <v>5.8910000000000004E-3</v>
      </c>
      <c r="L16" s="113">
        <v>8.0493999999999996E-2</v>
      </c>
      <c r="M16" s="113">
        <v>0.18895500000000001</v>
      </c>
      <c r="N16" s="113">
        <v>0.63736199999999998</v>
      </c>
      <c r="O16" s="14">
        <v>0</v>
      </c>
      <c r="P16" s="113">
        <v>0.73085599999999995</v>
      </c>
      <c r="Q16" s="113">
        <v>0.95197799999999999</v>
      </c>
      <c r="R16" s="113">
        <v>1.343574</v>
      </c>
      <c r="S16" s="113">
        <v>0.97187199999999996</v>
      </c>
      <c r="T16" s="113">
        <v>1.4188259999999999</v>
      </c>
      <c r="U16" s="112">
        <f t="shared" si="0"/>
        <v>8.2823869999999999</v>
      </c>
    </row>
    <row r="17" spans="1:21" x14ac:dyDescent="0.2">
      <c r="A17" s="105"/>
      <c r="B17" s="35" t="s">
        <v>794</v>
      </c>
      <c r="C17" s="112">
        <v>0</v>
      </c>
      <c r="D17" s="112">
        <v>0</v>
      </c>
      <c r="E17" s="112">
        <v>0</v>
      </c>
      <c r="F17" s="112">
        <v>0</v>
      </c>
      <c r="G17" s="112">
        <v>0</v>
      </c>
      <c r="H17" s="112">
        <v>0</v>
      </c>
      <c r="I17" s="112">
        <v>0</v>
      </c>
      <c r="J17" s="112">
        <v>3.3199999999999999E-4</v>
      </c>
      <c r="K17" s="112">
        <v>2.0999999999999999E-5</v>
      </c>
      <c r="L17" s="113">
        <v>0</v>
      </c>
      <c r="M17" s="113">
        <v>0</v>
      </c>
      <c r="N17" s="113">
        <v>1.1427E-2</v>
      </c>
      <c r="O17" s="14">
        <v>0</v>
      </c>
      <c r="P17" s="113">
        <v>3.3199999999999999E-4</v>
      </c>
      <c r="Q17" s="113">
        <v>0</v>
      </c>
      <c r="R17" s="113">
        <v>0</v>
      </c>
      <c r="S17" s="113">
        <v>0</v>
      </c>
      <c r="T17" s="113">
        <v>3.5199999999999999E-4</v>
      </c>
      <c r="U17" s="112">
        <f t="shared" si="0"/>
        <v>1.2463999999999999E-2</v>
      </c>
    </row>
    <row r="18" spans="1:21" x14ac:dyDescent="0.2">
      <c r="A18" s="105"/>
      <c r="B18" s="35" t="s">
        <v>795</v>
      </c>
      <c r="C18" s="112">
        <v>0</v>
      </c>
      <c r="D18" s="112">
        <v>0</v>
      </c>
      <c r="E18" s="112">
        <v>0</v>
      </c>
      <c r="F18" s="112">
        <v>1.1E-5</v>
      </c>
      <c r="G18" s="112">
        <v>0</v>
      </c>
      <c r="H18" s="112">
        <v>0</v>
      </c>
      <c r="I18" s="112">
        <v>0</v>
      </c>
      <c r="J18" s="112">
        <v>3.2200000000000002E-4</v>
      </c>
      <c r="K18" s="112">
        <v>0</v>
      </c>
      <c r="L18" s="113">
        <v>0</v>
      </c>
      <c r="M18" s="113">
        <v>8.8599999999999996E-4</v>
      </c>
      <c r="N18" s="113">
        <v>8.7999999999999998E-5</v>
      </c>
      <c r="O18" s="14">
        <v>0</v>
      </c>
      <c r="P18" s="113">
        <v>0</v>
      </c>
      <c r="Q18" s="113">
        <v>0</v>
      </c>
      <c r="R18" s="113">
        <v>0</v>
      </c>
      <c r="S18" s="113">
        <v>0</v>
      </c>
      <c r="T18" s="113">
        <v>0</v>
      </c>
      <c r="U18" s="112">
        <f t="shared" si="0"/>
        <v>1.307E-3</v>
      </c>
    </row>
    <row r="19" spans="1:21" x14ac:dyDescent="0.2">
      <c r="A19" s="105"/>
      <c r="B19" s="35" t="s">
        <v>796</v>
      </c>
      <c r="C19" s="112">
        <v>0</v>
      </c>
      <c r="D19" s="112">
        <v>0</v>
      </c>
      <c r="E19" s="112">
        <v>0</v>
      </c>
      <c r="F19" s="112">
        <v>0</v>
      </c>
      <c r="G19" s="112">
        <v>9.5200000000000005E-4</v>
      </c>
      <c r="H19" s="112">
        <v>8.6499999999999997E-3</v>
      </c>
      <c r="I19" s="112">
        <v>7.1500000000000003E-4</v>
      </c>
      <c r="J19" s="112">
        <v>3.3128999999999999E-2</v>
      </c>
      <c r="K19" s="112">
        <v>0</v>
      </c>
      <c r="L19" s="113">
        <v>0</v>
      </c>
      <c r="M19" s="113">
        <v>4.06E-4</v>
      </c>
      <c r="N19" s="113">
        <v>0</v>
      </c>
      <c r="O19" s="14">
        <v>0</v>
      </c>
      <c r="P19" s="113">
        <v>1.9000000000000001E-4</v>
      </c>
      <c r="Q19" s="113">
        <v>3.1970000000000002E-3</v>
      </c>
      <c r="R19" s="113">
        <v>1.2626E-2</v>
      </c>
      <c r="S19" s="113">
        <v>1.4E-5</v>
      </c>
      <c r="T19" s="113">
        <v>4.3169999999999997E-3</v>
      </c>
      <c r="U19" s="112">
        <f t="shared" si="0"/>
        <v>6.4195999999999989E-2</v>
      </c>
    </row>
    <row r="20" spans="1:21" x14ac:dyDescent="0.2">
      <c r="A20" s="105"/>
      <c r="B20" s="35" t="s">
        <v>797</v>
      </c>
      <c r="C20" s="112">
        <v>1.94E-4</v>
      </c>
      <c r="D20" s="112">
        <v>0</v>
      </c>
      <c r="E20" s="112">
        <v>0</v>
      </c>
      <c r="F20" s="112">
        <v>0</v>
      </c>
      <c r="G20" s="112">
        <v>0</v>
      </c>
      <c r="H20" s="112">
        <v>0</v>
      </c>
      <c r="I20" s="112">
        <v>3.1470000000000001E-3</v>
      </c>
      <c r="J20" s="112">
        <v>0</v>
      </c>
      <c r="K20" s="112">
        <v>0</v>
      </c>
      <c r="L20" s="113">
        <v>2.6819999999999999E-3</v>
      </c>
      <c r="M20" s="113">
        <v>0</v>
      </c>
      <c r="N20" s="113">
        <v>2.3000000000000001E-4</v>
      </c>
      <c r="O20" s="14">
        <v>0</v>
      </c>
      <c r="P20" s="113">
        <v>0</v>
      </c>
      <c r="Q20" s="113">
        <v>3.6979999999999999E-3</v>
      </c>
      <c r="R20" s="113">
        <v>5.4356000000000002E-2</v>
      </c>
      <c r="S20" s="113">
        <v>2.7622000000000001E-2</v>
      </c>
      <c r="T20" s="113">
        <v>2.5460000000000001E-3</v>
      </c>
      <c r="U20" s="112">
        <f t="shared" si="0"/>
        <v>9.4475000000000017E-2</v>
      </c>
    </row>
    <row r="21" spans="1:21" x14ac:dyDescent="0.2">
      <c r="A21" s="105"/>
      <c r="B21" s="35" t="s">
        <v>798</v>
      </c>
      <c r="C21" s="112">
        <v>0</v>
      </c>
      <c r="D21" s="112">
        <v>0</v>
      </c>
      <c r="E21" s="112">
        <v>0</v>
      </c>
      <c r="F21" s="112">
        <v>0</v>
      </c>
      <c r="G21" s="112">
        <v>0</v>
      </c>
      <c r="H21" s="112">
        <v>0</v>
      </c>
      <c r="I21" s="112">
        <v>1.1E-4</v>
      </c>
      <c r="J21" s="112">
        <v>1.47E-4</v>
      </c>
      <c r="K21" s="112">
        <v>0</v>
      </c>
      <c r="L21" s="113">
        <v>4.0689999999999997E-3</v>
      </c>
      <c r="M21" s="113">
        <v>1.1084E-2</v>
      </c>
      <c r="N21" s="113">
        <v>5.0974999999999999E-2</v>
      </c>
      <c r="O21" s="14">
        <v>0</v>
      </c>
      <c r="P21" s="113">
        <v>1.48E-3</v>
      </c>
      <c r="Q21" s="113">
        <v>3.0769999999999999E-3</v>
      </c>
      <c r="R21" s="113">
        <v>0</v>
      </c>
      <c r="S21" s="113">
        <v>1.7949999999999999E-3</v>
      </c>
      <c r="T21" s="113">
        <v>2.0705999999999999E-2</v>
      </c>
      <c r="U21" s="112">
        <f t="shared" si="0"/>
        <v>9.3442999999999998E-2</v>
      </c>
    </row>
    <row r="22" spans="1:21" x14ac:dyDescent="0.2">
      <c r="A22" s="105"/>
      <c r="B22" s="35" t="s">
        <v>799</v>
      </c>
      <c r="C22" s="112">
        <v>0.17987700000000001</v>
      </c>
      <c r="D22" s="112">
        <v>2.0560000000000001E-3</v>
      </c>
      <c r="E22" s="112">
        <v>0</v>
      </c>
      <c r="F22" s="112">
        <v>0.73869099999999999</v>
      </c>
      <c r="G22" s="112">
        <v>0.11748099999999999</v>
      </c>
      <c r="H22" s="112">
        <v>0.48414000000000001</v>
      </c>
      <c r="I22" s="112">
        <v>0.35347000000000001</v>
      </c>
      <c r="J22" s="112">
        <v>0.124573</v>
      </c>
      <c r="K22" s="112">
        <v>5.9120000000000006E-3</v>
      </c>
      <c r="L22" s="113">
        <v>8.7245000000000003E-2</v>
      </c>
      <c r="M22" s="113">
        <v>0.20133100000000001</v>
      </c>
      <c r="N22" s="113">
        <v>0.70008199999999987</v>
      </c>
      <c r="O22" s="14">
        <v>0</v>
      </c>
      <c r="P22" s="113">
        <v>0.73285800000000001</v>
      </c>
      <c r="Q22" s="113">
        <v>0.96194999999999997</v>
      </c>
      <c r="R22" s="113">
        <v>1.4105560000000001</v>
      </c>
      <c r="S22" s="113">
        <v>1.0013030000000001</v>
      </c>
      <c r="T22" s="113">
        <v>1.4467469999999996</v>
      </c>
      <c r="U22" s="112">
        <f t="shared" si="0"/>
        <v>8.5482720000000008</v>
      </c>
    </row>
    <row r="23" spans="1:21" x14ac:dyDescent="0.2">
      <c r="A23" s="74"/>
      <c r="B23" s="35" t="s">
        <v>79</v>
      </c>
      <c r="C23" s="112">
        <f t="shared" ref="C23:K23" si="1">SUM(C9:C14)</f>
        <v>686.77493549999997</v>
      </c>
      <c r="D23" s="112">
        <f t="shared" si="1"/>
        <v>1042.286339</v>
      </c>
      <c r="E23" s="112">
        <f t="shared" si="1"/>
        <v>1312.490528</v>
      </c>
      <c r="F23" s="112">
        <f t="shared" si="1"/>
        <v>1582.807411</v>
      </c>
      <c r="G23" s="112">
        <f t="shared" si="1"/>
        <v>2948.0381440000001</v>
      </c>
      <c r="H23" s="112">
        <f t="shared" si="1"/>
        <v>3196.0981729999999</v>
      </c>
      <c r="I23" s="112">
        <f t="shared" si="1"/>
        <v>3774.5369209999999</v>
      </c>
      <c r="J23" s="112">
        <f t="shared" si="1"/>
        <v>4406.0349939999996</v>
      </c>
      <c r="K23" s="112">
        <f t="shared" si="1"/>
        <v>5186.0881465000002</v>
      </c>
      <c r="L23" s="112">
        <f>SUM(L9:L14)</f>
        <v>9811.8045569999977</v>
      </c>
      <c r="M23" s="112">
        <f>SUM(M9:M14)</f>
        <v>13565.820740000001</v>
      </c>
      <c r="N23" s="112">
        <f>SUM(N9:N14)</f>
        <v>17082.689083999998</v>
      </c>
      <c r="O23" s="113">
        <f>SUM(O9:O14)</f>
        <v>17408.197752000004</v>
      </c>
      <c r="P23" s="113">
        <f>SUM(P9:P14)</f>
        <v>18512.443252000005</v>
      </c>
      <c r="Q23" s="113">
        <f t="shared" ref="Q23:R23" si="2">SUM(Q9:Q14)</f>
        <v>19438.152713999996</v>
      </c>
      <c r="R23" s="113">
        <f t="shared" si="2"/>
        <v>20119.695772999999</v>
      </c>
      <c r="S23" s="113">
        <f t="shared" ref="S23:T23" si="3">SUM(S9:S14)</f>
        <v>18745.004136</v>
      </c>
      <c r="T23" s="113">
        <f t="shared" si="3"/>
        <v>18899.748764999997</v>
      </c>
      <c r="U23" s="112">
        <f t="shared" si="0"/>
        <v>160310.51461299998</v>
      </c>
    </row>
    <row r="24" spans="1:21" x14ac:dyDescent="0.2">
      <c r="A24" s="74"/>
      <c r="B24" s="35" t="s">
        <v>80</v>
      </c>
      <c r="C24" s="112">
        <f>C25-C23</f>
        <v>257.6481205</v>
      </c>
      <c r="D24" s="112">
        <f t="shared" ref="D24:K24" si="4">D25-D23</f>
        <v>401.7427795000001</v>
      </c>
      <c r="E24" s="112">
        <f t="shared" si="4"/>
        <v>565.71423299999992</v>
      </c>
      <c r="F24" s="112">
        <f t="shared" si="4"/>
        <v>695.99350949999985</v>
      </c>
      <c r="G24" s="112">
        <f t="shared" si="4"/>
        <v>1220.093355</v>
      </c>
      <c r="H24" s="112">
        <f t="shared" si="4"/>
        <v>1342.7555294999997</v>
      </c>
      <c r="I24" s="112">
        <f t="shared" si="4"/>
        <v>1595.1773229999999</v>
      </c>
      <c r="J24" s="112">
        <f t="shared" si="4"/>
        <v>1840.3955880000003</v>
      </c>
      <c r="K24" s="112">
        <f t="shared" si="4"/>
        <v>2209.7851420000052</v>
      </c>
      <c r="L24" s="112">
        <f>L25-L23</f>
        <v>4398.9717390000005</v>
      </c>
      <c r="M24" s="112">
        <f>M25-M23</f>
        <v>5895.6990979999991</v>
      </c>
      <c r="N24" s="112">
        <f>N25-N23</f>
        <v>7336.7565680000007</v>
      </c>
      <c r="O24" s="113">
        <f>O25-O23</f>
        <v>6301.8686149999958</v>
      </c>
      <c r="P24" s="113">
        <f>P25-P23</f>
        <v>7892.6548839999959</v>
      </c>
      <c r="Q24" s="113">
        <f t="shared" ref="Q24:R24" si="5">Q25-Q23</f>
        <v>8146.686322000005</v>
      </c>
      <c r="R24" s="113">
        <f t="shared" si="5"/>
        <v>8968.8423230000008</v>
      </c>
      <c r="S24" s="113">
        <f t="shared" ref="S24:T24" si="6">S25-S23</f>
        <v>9273.4431150000019</v>
      </c>
      <c r="T24" s="113">
        <f t="shared" si="6"/>
        <v>10301.480816000003</v>
      </c>
      <c r="U24" s="112">
        <f t="shared" si="0"/>
        <v>72343.840445000009</v>
      </c>
    </row>
    <row r="25" spans="1:21" x14ac:dyDescent="0.2">
      <c r="A25" s="74"/>
      <c r="B25" s="35" t="s">
        <v>81</v>
      </c>
      <c r="C25" s="112">
        <v>944.42305599999997</v>
      </c>
      <c r="D25" s="112">
        <v>1444.0291185000001</v>
      </c>
      <c r="E25" s="112">
        <v>1878.204761</v>
      </c>
      <c r="F25" s="112">
        <v>2278.8009204999998</v>
      </c>
      <c r="G25" s="112">
        <v>4168.1314990000001</v>
      </c>
      <c r="H25" s="112">
        <v>4538.8537024999996</v>
      </c>
      <c r="I25" s="112">
        <v>5369.7142439999998</v>
      </c>
      <c r="J25" s="112">
        <v>6246.430582</v>
      </c>
      <c r="K25" s="112">
        <v>7395.8732885000054</v>
      </c>
      <c r="L25" s="113">
        <v>14210.776295999998</v>
      </c>
      <c r="M25" s="112">
        <v>19461.519838</v>
      </c>
      <c r="N25" s="112">
        <v>24419.445651999999</v>
      </c>
      <c r="O25" s="113">
        <v>23710.066366999999</v>
      </c>
      <c r="P25" s="113">
        <v>26405.098136000001</v>
      </c>
      <c r="Q25" s="113">
        <v>27584.839036000001</v>
      </c>
      <c r="R25" s="113">
        <v>29088.538096</v>
      </c>
      <c r="S25" s="113">
        <v>28018.447251000001</v>
      </c>
      <c r="T25" s="113">
        <v>29201.229581</v>
      </c>
      <c r="U25" s="112">
        <f t="shared" si="0"/>
        <v>232654.35505799999</v>
      </c>
    </row>
    <row r="26" spans="1:21" x14ac:dyDescent="0.2">
      <c r="A26" s="74"/>
      <c r="B26" s="35"/>
      <c r="C26" s="202" t="s">
        <v>76</v>
      </c>
      <c r="D26" s="202"/>
      <c r="E26" s="202"/>
      <c r="F26" s="202"/>
      <c r="G26" s="202"/>
      <c r="H26" s="202"/>
      <c r="I26" s="202"/>
      <c r="J26" s="202"/>
      <c r="K26" s="202"/>
      <c r="L26" s="202"/>
      <c r="M26" s="202"/>
      <c r="N26" s="202"/>
      <c r="O26" s="202"/>
      <c r="P26" s="202"/>
      <c r="Q26" s="202"/>
      <c r="R26" s="202"/>
      <c r="S26" s="202"/>
      <c r="T26" s="202"/>
      <c r="U26" s="202"/>
    </row>
    <row r="27" spans="1:21" ht="13.5" thickBot="1" x14ac:dyDescent="0.25">
      <c r="A27" s="74"/>
      <c r="B27" s="45"/>
      <c r="C27" s="203"/>
      <c r="D27" s="203"/>
      <c r="E27" s="203"/>
      <c r="F27" s="203"/>
      <c r="G27" s="203"/>
      <c r="H27" s="203"/>
      <c r="I27" s="203"/>
      <c r="J27" s="203"/>
      <c r="K27" s="203"/>
      <c r="L27" s="203"/>
      <c r="M27" s="203"/>
      <c r="N27" s="203"/>
      <c r="O27" s="203"/>
      <c r="P27" s="203"/>
      <c r="Q27" s="203"/>
      <c r="R27" s="203"/>
      <c r="S27" s="203"/>
      <c r="T27" s="203"/>
      <c r="U27" s="203"/>
    </row>
    <row r="28" spans="1:21" ht="13.5" thickTop="1" x14ac:dyDescent="0.2">
      <c r="A28" s="74"/>
      <c r="B28" s="35" t="s">
        <v>34</v>
      </c>
      <c r="C28" s="37">
        <f>C9/C$25*100</f>
        <v>30.934863792651839</v>
      </c>
      <c r="D28" s="37">
        <f t="shared" ref="D28:U28" si="7">D9/D$25*100</f>
        <v>32.427756095833878</v>
      </c>
      <c r="E28" s="37">
        <f t="shared" si="7"/>
        <v>32.577480086581467</v>
      </c>
      <c r="F28" s="37">
        <f t="shared" si="7"/>
        <v>28.810406147981897</v>
      </c>
      <c r="G28" s="37">
        <f t="shared" si="7"/>
        <v>23.841275550889236</v>
      </c>
      <c r="H28" s="37">
        <f t="shared" si="7"/>
        <v>24.161676347839943</v>
      </c>
      <c r="I28" s="37">
        <f t="shared" si="7"/>
        <v>23.295190137868349</v>
      </c>
      <c r="J28" s="37">
        <f t="shared" si="7"/>
        <v>23.383696045691522</v>
      </c>
      <c r="K28" s="37">
        <f t="shared" si="7"/>
        <v>22.714567664540358</v>
      </c>
      <c r="L28" s="37">
        <f t="shared" ref="L28:P32" si="8">L9/L$25*100</f>
        <v>22.975478693018477</v>
      </c>
      <c r="M28" s="37">
        <f t="shared" si="8"/>
        <v>20.614396436636614</v>
      </c>
      <c r="N28" s="37">
        <f t="shared" si="8"/>
        <v>19.216647309991934</v>
      </c>
      <c r="O28" s="37">
        <f t="shared" si="8"/>
        <v>22.892159815100367</v>
      </c>
      <c r="P28" s="37">
        <f t="shared" si="8"/>
        <v>21.231903222342186</v>
      </c>
      <c r="Q28" s="37">
        <f t="shared" ref="Q28:R28" si="9">Q9/Q$25*100</f>
        <v>22.670955987230723</v>
      </c>
      <c r="R28" s="37">
        <f t="shared" si="9"/>
        <v>21.345514527090728</v>
      </c>
      <c r="S28" s="37">
        <f t="shared" ref="S28:T28" si="10">S9/S$25*100</f>
        <v>22.208851597862587</v>
      </c>
      <c r="T28" s="37">
        <f t="shared" si="10"/>
        <v>19.725944453886726</v>
      </c>
      <c r="U28" s="37">
        <f t="shared" si="7"/>
        <v>21.719820236935824</v>
      </c>
    </row>
    <row r="29" spans="1:21" x14ac:dyDescent="0.2">
      <c r="A29" s="74"/>
      <c r="B29" s="35" t="s">
        <v>29</v>
      </c>
      <c r="C29" s="37">
        <f>C10/C$25*100</f>
        <v>24.613737511295998</v>
      </c>
      <c r="D29" s="37">
        <f t="shared" ref="D29:K32" si="11">D10/D$25*100</f>
        <v>22.744849933578397</v>
      </c>
      <c r="E29" s="37">
        <f t="shared" si="11"/>
        <v>19.320930765120128</v>
      </c>
      <c r="F29" s="37">
        <f t="shared" si="11"/>
        <v>20.066860706711743</v>
      </c>
      <c r="G29" s="37">
        <f t="shared" si="11"/>
        <v>23.432697486495492</v>
      </c>
      <c r="H29" s="37">
        <f t="shared" si="11"/>
        <v>22.424948372743899</v>
      </c>
      <c r="I29" s="37">
        <f t="shared" si="11"/>
        <v>22.571694124213437</v>
      </c>
      <c r="J29" s="37">
        <f t="shared" si="11"/>
        <v>19.975690222118601</v>
      </c>
      <c r="K29" s="37">
        <f t="shared" si="11"/>
        <v>19.971749932448819</v>
      </c>
      <c r="L29" s="37">
        <f t="shared" si="8"/>
        <v>19.130714708141799</v>
      </c>
      <c r="M29" s="37">
        <f t="shared" si="8"/>
        <v>21.539205683284308</v>
      </c>
      <c r="N29" s="37">
        <f t="shared" si="8"/>
        <v>21.444738724325241</v>
      </c>
      <c r="O29" s="37">
        <f t="shared" si="8"/>
        <v>20.101253152262</v>
      </c>
      <c r="P29" s="37">
        <f t="shared" si="8"/>
        <v>19.634377339925972</v>
      </c>
      <c r="Q29" s="37">
        <f t="shared" ref="Q29:R32" si="12">Q10/Q$25*100</f>
        <v>17.891566024942311</v>
      </c>
      <c r="R29" s="37">
        <f t="shared" si="12"/>
        <v>18.101849679149307</v>
      </c>
      <c r="S29" s="37">
        <f t="shared" ref="S29:T29" si="13">S10/S$25*100</f>
        <v>16.406987799211215</v>
      </c>
      <c r="T29" s="37">
        <f t="shared" si="13"/>
        <v>17.07754197530344</v>
      </c>
      <c r="U29" s="37">
        <f>U10/U$25*100</f>
        <v>19.096526921416977</v>
      </c>
    </row>
    <row r="30" spans="1:21" x14ac:dyDescent="0.2">
      <c r="A30" s="74"/>
      <c r="B30" s="35" t="s">
        <v>36</v>
      </c>
      <c r="C30" s="37">
        <f>C11/C$25*100</f>
        <v>11.116863182552375</v>
      </c>
      <c r="D30" s="37">
        <f t="shared" si="11"/>
        <v>11.20327134871415</v>
      </c>
      <c r="E30" s="37">
        <f t="shared" si="11"/>
        <v>12.014148174124452</v>
      </c>
      <c r="F30" s="37">
        <f t="shared" si="11"/>
        <v>14.930312799125447</v>
      </c>
      <c r="G30" s="37">
        <f t="shared" si="11"/>
        <v>15.320783417058886</v>
      </c>
      <c r="H30" s="37">
        <f t="shared" si="11"/>
        <v>14.55720258478633</v>
      </c>
      <c r="I30" s="37">
        <f t="shared" si="11"/>
        <v>14.8288998132393</v>
      </c>
      <c r="J30" s="37">
        <f t="shared" si="11"/>
        <v>17.233649183616269</v>
      </c>
      <c r="K30" s="37">
        <f t="shared" si="11"/>
        <v>18.213560778475728</v>
      </c>
      <c r="L30" s="37">
        <f t="shared" si="8"/>
        <v>17.88769469768874</v>
      </c>
      <c r="M30" s="37">
        <f t="shared" si="8"/>
        <v>18.109343033520176</v>
      </c>
      <c r="N30" s="37">
        <f t="shared" si="8"/>
        <v>19.843832759582416</v>
      </c>
      <c r="O30" s="37">
        <f t="shared" si="8"/>
        <v>20.881274123681159</v>
      </c>
      <c r="P30" s="37">
        <f t="shared" si="8"/>
        <v>19.866225650750977</v>
      </c>
      <c r="Q30" s="37">
        <f t="shared" si="12"/>
        <v>19.101513233858118</v>
      </c>
      <c r="R30" s="37">
        <f t="shared" si="12"/>
        <v>19.648158608513661</v>
      </c>
      <c r="S30" s="37">
        <f t="shared" ref="S30:T30" si="14">S11/S$25*100</f>
        <v>17.765783436918838</v>
      </c>
      <c r="T30" s="37">
        <f t="shared" si="14"/>
        <v>17.861017959988896</v>
      </c>
      <c r="U30" s="37">
        <f>U11/U$25*100</f>
        <v>18.347983343083424</v>
      </c>
    </row>
    <row r="31" spans="1:21" x14ac:dyDescent="0.2">
      <c r="A31" s="74"/>
      <c r="B31" s="35" t="s">
        <v>31</v>
      </c>
      <c r="C31" s="37">
        <f>C12/C$25*100</f>
        <v>2.3418351934008692</v>
      </c>
      <c r="D31" s="37">
        <f t="shared" si="11"/>
        <v>2.6191466304562612</v>
      </c>
      <c r="E31" s="37">
        <f t="shared" si="11"/>
        <v>2.7957595779941697</v>
      </c>
      <c r="F31" s="37">
        <f t="shared" si="11"/>
        <v>2.5820606561405857</v>
      </c>
      <c r="G31" s="37">
        <f t="shared" si="11"/>
        <v>4.9661601019464383</v>
      </c>
      <c r="H31" s="37">
        <f t="shared" si="11"/>
        <v>5.6375843830141612</v>
      </c>
      <c r="I31" s="37">
        <f t="shared" si="11"/>
        <v>6.0142294882982599</v>
      </c>
      <c r="J31" s="37">
        <f t="shared" si="11"/>
        <v>5.1203327132404208</v>
      </c>
      <c r="K31" s="37">
        <f t="shared" si="11"/>
        <v>4.4195618590200754</v>
      </c>
      <c r="L31" s="37">
        <f t="shared" si="8"/>
        <v>4.7473476462358635</v>
      </c>
      <c r="M31" s="37">
        <f t="shared" si="8"/>
        <v>5.7382586986832438</v>
      </c>
      <c r="N31" s="37">
        <f t="shared" si="8"/>
        <v>5.7346226853651272</v>
      </c>
      <c r="O31" s="37">
        <f t="shared" si="8"/>
        <v>5.5879554805634175</v>
      </c>
      <c r="P31" s="37">
        <f t="shared" si="8"/>
        <v>5.6324099094043216</v>
      </c>
      <c r="Q31" s="37">
        <f t="shared" si="12"/>
        <v>7.1249725961243042</v>
      </c>
      <c r="R31" s="37">
        <f t="shared" si="12"/>
        <v>6.533235402645861</v>
      </c>
      <c r="S31" s="37">
        <f t="shared" ref="S31:T31" si="15">S12/S$25*100</f>
        <v>7.0543003982115993</v>
      </c>
      <c r="T31" s="37">
        <f t="shared" si="15"/>
        <v>6.4775171461640371</v>
      </c>
      <c r="U31" s="37">
        <f>U12/U$25*100</f>
        <v>6.0246733204309404</v>
      </c>
    </row>
    <row r="32" spans="1:21" x14ac:dyDescent="0.2">
      <c r="A32" s="74"/>
      <c r="B32" s="35" t="s">
        <v>39</v>
      </c>
      <c r="C32" s="37">
        <f>C13/C$25*100</f>
        <v>3.7112192229241807</v>
      </c>
      <c r="D32" s="37">
        <f t="shared" si="11"/>
        <v>3.1283782938480957</v>
      </c>
      <c r="E32" s="37">
        <f t="shared" si="11"/>
        <v>2.7111726877365743</v>
      </c>
      <c r="F32" s="37">
        <f t="shared" si="11"/>
        <v>2.9244805195785863</v>
      </c>
      <c r="G32" s="37">
        <f t="shared" si="11"/>
        <v>2.970964436455751</v>
      </c>
      <c r="H32" s="37">
        <f t="shared" si="11"/>
        <v>3.3786185466946104</v>
      </c>
      <c r="I32" s="37">
        <f t="shared" si="11"/>
        <v>3.2212092979300069</v>
      </c>
      <c r="J32" s="37">
        <f t="shared" si="11"/>
        <v>4.3668134131839462</v>
      </c>
      <c r="K32" s="37">
        <f t="shared" si="11"/>
        <v>4.4097267189138885</v>
      </c>
      <c r="L32" s="37">
        <f t="shared" si="8"/>
        <v>3.7434349814495178</v>
      </c>
      <c r="M32" s="37">
        <f t="shared" si="8"/>
        <v>3.1059811105796946</v>
      </c>
      <c r="N32" s="37">
        <f t="shared" si="8"/>
        <v>3.1072829367764716</v>
      </c>
      <c r="O32" s="37">
        <f t="shared" si="8"/>
        <v>3.2391867366045499</v>
      </c>
      <c r="P32" s="37">
        <f t="shared" si="8"/>
        <v>3.0575235654939354</v>
      </c>
      <c r="Q32" s="37">
        <f t="shared" si="12"/>
        <v>3.041975687822172</v>
      </c>
      <c r="R32" s="37">
        <f t="shared" si="12"/>
        <v>2.9168018832705518</v>
      </c>
      <c r="S32" s="37">
        <f t="shared" ref="S32:T32" si="16">S13/S$25*100</f>
        <v>2.7561480409034389</v>
      </c>
      <c r="T32" s="37">
        <f t="shared" si="16"/>
        <v>2.6558738215072148</v>
      </c>
      <c r="U32" s="37">
        <f>U13/U$25*100</f>
        <v>3.0881747363847363</v>
      </c>
    </row>
    <row r="33" spans="1:21" x14ac:dyDescent="0.2">
      <c r="A33" s="74"/>
      <c r="B33" s="35" t="s">
        <v>44</v>
      </c>
      <c r="C33" s="37">
        <f t="shared" ref="C33:U33" si="17">C14/C$25*100</f>
        <v>4.7404602964288498E-4</v>
      </c>
      <c r="D33" s="37">
        <f t="shared" si="17"/>
        <v>5.5636585835232233E-2</v>
      </c>
      <c r="E33" s="37">
        <f t="shared" si="17"/>
        <v>0.46056413441281868</v>
      </c>
      <c r="F33" s="37">
        <f t="shared" si="17"/>
        <v>0.14378559664970963</v>
      </c>
      <c r="G33" s="37">
        <f t="shared" si="17"/>
        <v>0.19616932675856538</v>
      </c>
      <c r="H33" s="37">
        <f t="shared" si="17"/>
        <v>0.25638726785995153</v>
      </c>
      <c r="I33" s="37">
        <f t="shared" si="17"/>
        <v>0.36184580998347815</v>
      </c>
      <c r="J33" s="37">
        <f t="shared" si="17"/>
        <v>0.45666240304021355</v>
      </c>
      <c r="K33" s="37">
        <f t="shared" si="17"/>
        <v>0.39220944394902041</v>
      </c>
      <c r="L33" s="37">
        <f t="shared" si="17"/>
        <v>0.5601467600500184</v>
      </c>
      <c r="M33" s="37">
        <f t="shared" si="17"/>
        <v>0.59868001045068231</v>
      </c>
      <c r="N33" s="37">
        <f t="shared" si="17"/>
        <v>0.60814536134990893</v>
      </c>
      <c r="O33" s="37">
        <f t="shared" si="17"/>
        <v>0.71929690267492452</v>
      </c>
      <c r="P33" s="37">
        <f t="shared" si="17"/>
        <v>0.68691251615805005</v>
      </c>
      <c r="Q33" s="37">
        <f t="shared" si="17"/>
        <v>0.6358141505596856</v>
      </c>
      <c r="R33" s="37">
        <f t="shared" si="17"/>
        <v>0.62153144102096103</v>
      </c>
      <c r="S33" s="37">
        <f t="shared" si="17"/>
        <v>0.71029475765434169</v>
      </c>
      <c r="T33" s="37">
        <f t="shared" si="17"/>
        <v>0.92454625327032058</v>
      </c>
      <c r="U33" s="37">
        <f t="shared" si="17"/>
        <v>0.6278348781117189</v>
      </c>
    </row>
    <row r="34" spans="1:21" x14ac:dyDescent="0.2">
      <c r="A34" s="105"/>
      <c r="B34" s="35" t="s">
        <v>792</v>
      </c>
      <c r="C34" s="37">
        <f t="shared" ref="C34:U34" si="18">C15/C$25*100</f>
        <v>0.17810588054936261</v>
      </c>
      <c r="D34" s="37">
        <f t="shared" si="18"/>
        <v>0.12850952769758844</v>
      </c>
      <c r="E34" s="37">
        <f t="shared" si="18"/>
        <v>1.2369567196512925</v>
      </c>
      <c r="F34" s="37">
        <f t="shared" si="18"/>
        <v>0.63687884577541798</v>
      </c>
      <c r="G34" s="37">
        <f t="shared" si="18"/>
        <v>0.49833634099556035</v>
      </c>
      <c r="H34" s="37">
        <f t="shared" si="18"/>
        <v>0.65015237181463226</v>
      </c>
      <c r="I34" s="37">
        <f t="shared" si="18"/>
        <v>0.87319426824977986</v>
      </c>
      <c r="J34" s="37">
        <f t="shared" si="18"/>
        <v>1.0026357481739161</v>
      </c>
      <c r="K34" s="37">
        <f t="shared" si="18"/>
        <v>0.91130537761916586</v>
      </c>
      <c r="L34" s="37">
        <f t="shared" si="18"/>
        <v>0.63602081348251782</v>
      </c>
      <c r="M34" s="37">
        <f t="shared" si="18"/>
        <v>0.64369093494639329</v>
      </c>
      <c r="N34" s="37">
        <f t="shared" si="18"/>
        <v>0.68235069450216213</v>
      </c>
      <c r="O34" s="37"/>
      <c r="P34" s="37">
        <f t="shared" si="18"/>
        <v>0.74372365892577197</v>
      </c>
      <c r="Q34" s="37">
        <f t="shared" si="18"/>
        <v>0.68195964005624443</v>
      </c>
      <c r="R34" s="37">
        <f t="shared" si="18"/>
        <v>0.66795217194747258</v>
      </c>
      <c r="S34" s="37">
        <f t="shared" si="18"/>
        <v>0.75608911908006993</v>
      </c>
      <c r="T34" s="37">
        <f t="shared" si="18"/>
        <v>0.98641657948341721</v>
      </c>
      <c r="U34" s="37">
        <f t="shared" si="18"/>
        <v>0.74335520887578221</v>
      </c>
    </row>
    <row r="35" spans="1:21" x14ac:dyDescent="0.2">
      <c r="A35" s="105"/>
      <c r="B35" s="35" t="s">
        <v>793</v>
      </c>
      <c r="C35" s="37">
        <f t="shared" ref="C35:U35" si="19">C16/C$25*100</f>
        <v>1.9025689690489726E-2</v>
      </c>
      <c r="D35" s="37">
        <f t="shared" si="19"/>
        <v>1.4237940036387155E-4</v>
      </c>
      <c r="E35" s="37">
        <f t="shared" si="19"/>
        <v>0</v>
      </c>
      <c r="F35" s="37">
        <f t="shared" si="19"/>
        <v>3.2415293207706954E-2</v>
      </c>
      <c r="G35" s="37">
        <f t="shared" si="19"/>
        <v>2.7957131397595568E-3</v>
      </c>
      <c r="H35" s="37">
        <f t="shared" si="19"/>
        <v>1.047599308473195E-2</v>
      </c>
      <c r="I35" s="37">
        <f t="shared" si="19"/>
        <v>6.5086889938421088E-3</v>
      </c>
      <c r="J35" s="37">
        <f t="shared" si="19"/>
        <v>1.451116742755471E-3</v>
      </c>
      <c r="K35" s="37">
        <f t="shared" si="19"/>
        <v>7.9652527432562105E-5</v>
      </c>
      <c r="L35" s="37">
        <f t="shared" si="19"/>
        <v>5.6642929508824357E-4</v>
      </c>
      <c r="M35" s="37">
        <f t="shared" si="19"/>
        <v>9.7091594887184474E-4</v>
      </c>
      <c r="N35" s="37">
        <f t="shared" si="19"/>
        <v>2.61005924984132E-3</v>
      </c>
      <c r="O35" s="37">
        <f t="shared" si="19"/>
        <v>0</v>
      </c>
      <c r="P35" s="37">
        <f t="shared" si="19"/>
        <v>2.7678594347035224E-3</v>
      </c>
      <c r="Q35" s="37">
        <f t="shared" si="19"/>
        <v>3.451091372175879E-3</v>
      </c>
      <c r="R35" s="37">
        <f t="shared" si="19"/>
        <v>4.6189120799603077E-3</v>
      </c>
      <c r="S35" s="37">
        <f t="shared" si="19"/>
        <v>3.4686861527107398E-3</v>
      </c>
      <c r="T35" s="37">
        <f t="shared" si="19"/>
        <v>4.8587885522572991E-3</v>
      </c>
      <c r="U35" s="37">
        <f t="shared" si="19"/>
        <v>3.5599535619847853E-3</v>
      </c>
    </row>
    <row r="36" spans="1:21" x14ac:dyDescent="0.2">
      <c r="A36" s="105"/>
      <c r="B36" s="35" t="s">
        <v>794</v>
      </c>
      <c r="C36" s="37">
        <f t="shared" ref="C36:U36" si="20">C17/C$25*100</f>
        <v>0</v>
      </c>
      <c r="D36" s="37">
        <f t="shared" si="20"/>
        <v>0</v>
      </c>
      <c r="E36" s="37">
        <f t="shared" si="20"/>
        <v>0</v>
      </c>
      <c r="F36" s="37">
        <f t="shared" si="20"/>
        <v>0</v>
      </c>
      <c r="G36" s="37">
        <f t="shared" si="20"/>
        <v>0</v>
      </c>
      <c r="H36" s="37">
        <f t="shared" si="20"/>
        <v>0</v>
      </c>
      <c r="I36" s="37">
        <f t="shared" si="20"/>
        <v>0</v>
      </c>
      <c r="J36" s="37">
        <f t="shared" si="20"/>
        <v>5.3150354533148325E-6</v>
      </c>
      <c r="K36" s="37">
        <f t="shared" si="20"/>
        <v>2.8394212800607776E-7</v>
      </c>
      <c r="L36" s="37">
        <f t="shared" si="20"/>
        <v>0</v>
      </c>
      <c r="M36" s="37">
        <f t="shared" si="20"/>
        <v>0</v>
      </c>
      <c r="N36" s="37">
        <f t="shared" si="20"/>
        <v>4.6794674059540362E-5</v>
      </c>
      <c r="O36" s="37">
        <f t="shared" si="20"/>
        <v>0</v>
      </c>
      <c r="P36" s="37">
        <f t="shared" si="20"/>
        <v>1.2573329524852632E-6</v>
      </c>
      <c r="Q36" s="37">
        <f t="shared" si="20"/>
        <v>0</v>
      </c>
      <c r="R36" s="37">
        <f t="shared" si="20"/>
        <v>0</v>
      </c>
      <c r="S36" s="37">
        <f t="shared" si="20"/>
        <v>0</v>
      </c>
      <c r="T36" s="37">
        <f t="shared" si="20"/>
        <v>1.2054286927322795E-6</v>
      </c>
      <c r="U36" s="37">
        <f t="shared" si="20"/>
        <v>5.3573035402207555E-6</v>
      </c>
    </row>
    <row r="37" spans="1:21" x14ac:dyDescent="0.2">
      <c r="A37" s="105"/>
      <c r="B37" s="35" t="s">
        <v>795</v>
      </c>
      <c r="C37" s="37">
        <f t="shared" ref="C37:U37" si="21">C18/C$25*100</f>
        <v>0</v>
      </c>
      <c r="D37" s="37">
        <f t="shared" si="21"/>
        <v>0</v>
      </c>
      <c r="E37" s="37">
        <f t="shared" si="21"/>
        <v>0</v>
      </c>
      <c r="F37" s="37">
        <f t="shared" si="21"/>
        <v>4.8271000336380639E-7</v>
      </c>
      <c r="G37" s="37">
        <f t="shared" si="21"/>
        <v>0</v>
      </c>
      <c r="H37" s="37">
        <f t="shared" si="21"/>
        <v>0</v>
      </c>
      <c r="I37" s="37">
        <f t="shared" si="21"/>
        <v>0</v>
      </c>
      <c r="J37" s="37">
        <f t="shared" si="21"/>
        <v>5.1549440239981204E-6</v>
      </c>
      <c r="K37" s="37">
        <f t="shared" si="21"/>
        <v>0</v>
      </c>
      <c r="L37" s="37">
        <f t="shared" si="21"/>
        <v>0</v>
      </c>
      <c r="M37" s="37">
        <f t="shared" si="21"/>
        <v>4.5525735265034232E-6</v>
      </c>
      <c r="N37" s="37">
        <f t="shared" si="21"/>
        <v>3.6036854093283907E-7</v>
      </c>
      <c r="O37" s="37">
        <f t="shared" si="21"/>
        <v>0</v>
      </c>
      <c r="P37" s="37">
        <f t="shared" si="21"/>
        <v>0</v>
      </c>
      <c r="Q37" s="37">
        <f t="shared" si="21"/>
        <v>0</v>
      </c>
      <c r="R37" s="37">
        <f t="shared" si="21"/>
        <v>0</v>
      </c>
      <c r="S37" s="37">
        <f t="shared" si="21"/>
        <v>0</v>
      </c>
      <c r="T37" s="37">
        <f t="shared" si="21"/>
        <v>0</v>
      </c>
      <c r="U37" s="37">
        <f t="shared" si="21"/>
        <v>5.6177757758893835E-7</v>
      </c>
    </row>
    <row r="38" spans="1:21" x14ac:dyDescent="0.2">
      <c r="A38" s="105"/>
      <c r="B38" s="35" t="s">
        <v>796</v>
      </c>
      <c r="C38" s="37">
        <f t="shared" ref="C38:U38" si="22">C19/C$25*100</f>
        <v>0</v>
      </c>
      <c r="D38" s="37">
        <f t="shared" si="22"/>
        <v>0</v>
      </c>
      <c r="E38" s="37">
        <f t="shared" si="22"/>
        <v>0</v>
      </c>
      <c r="F38" s="37">
        <f t="shared" si="22"/>
        <v>0</v>
      </c>
      <c r="G38" s="37">
        <f t="shared" si="22"/>
        <v>2.2839970385492869E-5</v>
      </c>
      <c r="H38" s="37">
        <f t="shared" si="22"/>
        <v>1.9057675278750629E-4</v>
      </c>
      <c r="I38" s="37">
        <f t="shared" si="22"/>
        <v>1.331541991827452E-5</v>
      </c>
      <c r="J38" s="37">
        <f t="shared" si="22"/>
        <v>5.3036689618333446E-4</v>
      </c>
      <c r="K38" s="37">
        <f t="shared" si="22"/>
        <v>0</v>
      </c>
      <c r="L38" s="37">
        <f t="shared" si="22"/>
        <v>0</v>
      </c>
      <c r="M38" s="37">
        <f t="shared" si="22"/>
        <v>2.0861680042442326E-6</v>
      </c>
      <c r="N38" s="37">
        <f t="shared" si="22"/>
        <v>0</v>
      </c>
      <c r="O38" s="37">
        <f t="shared" si="22"/>
        <v>0</v>
      </c>
      <c r="P38" s="37">
        <f t="shared" si="22"/>
        <v>7.1955801497650608E-7</v>
      </c>
      <c r="Q38" s="37">
        <f t="shared" si="22"/>
        <v>1.1589699674620933E-5</v>
      </c>
      <c r="R38" s="37">
        <f t="shared" si="22"/>
        <v>4.3405412669178501E-5</v>
      </c>
      <c r="S38" s="37">
        <f t="shared" si="22"/>
        <v>4.9967080168942368E-8</v>
      </c>
      <c r="T38" s="37">
        <f t="shared" si="22"/>
        <v>1.4783624052628552E-5</v>
      </c>
      <c r="U38" s="37">
        <f t="shared" si="22"/>
        <v>2.7592864094031736E-5</v>
      </c>
    </row>
    <row r="39" spans="1:21" x14ac:dyDescent="0.2">
      <c r="A39" s="105"/>
      <c r="B39" s="35" t="s">
        <v>797</v>
      </c>
      <c r="C39" s="37">
        <f t="shared" ref="C39:U39" si="23">C20/C$25*100</f>
        <v>2.0541641668688783E-5</v>
      </c>
      <c r="D39" s="37">
        <f t="shared" si="23"/>
        <v>0</v>
      </c>
      <c r="E39" s="37">
        <f t="shared" si="23"/>
        <v>0</v>
      </c>
      <c r="F39" s="37">
        <f t="shared" si="23"/>
        <v>0</v>
      </c>
      <c r="G39" s="37">
        <f t="shared" si="23"/>
        <v>0</v>
      </c>
      <c r="H39" s="37">
        <f t="shared" si="23"/>
        <v>0</v>
      </c>
      <c r="I39" s="37">
        <f t="shared" si="23"/>
        <v>5.8606470605328552E-5</v>
      </c>
      <c r="J39" s="37">
        <f t="shared" si="23"/>
        <v>0</v>
      </c>
      <c r="K39" s="37">
        <f t="shared" si="23"/>
        <v>0</v>
      </c>
      <c r="L39" s="37">
        <f t="shared" si="23"/>
        <v>1.8873001334592258E-5</v>
      </c>
      <c r="M39" s="37">
        <f t="shared" si="23"/>
        <v>0</v>
      </c>
      <c r="N39" s="37">
        <f t="shared" si="23"/>
        <v>9.4187232289264759E-7</v>
      </c>
      <c r="O39" s="37">
        <f t="shared" si="23"/>
        <v>0</v>
      </c>
      <c r="P39" s="37">
        <f t="shared" si="23"/>
        <v>0</v>
      </c>
      <c r="Q39" s="37">
        <f t="shared" si="23"/>
        <v>1.3405914731544638E-5</v>
      </c>
      <c r="R39" s="37">
        <f t="shared" si="23"/>
        <v>1.8686397996561593E-4</v>
      </c>
      <c r="S39" s="37">
        <f t="shared" si="23"/>
        <v>9.858504917332331E-5</v>
      </c>
      <c r="T39" s="37">
        <f t="shared" si="23"/>
        <v>8.7188109423192725E-6</v>
      </c>
      <c r="U39" s="37">
        <f t="shared" si="23"/>
        <v>4.0607449611870669E-5</v>
      </c>
    </row>
    <row r="40" spans="1:21" x14ac:dyDescent="0.2">
      <c r="A40" s="105"/>
      <c r="B40" s="35" t="s">
        <v>798</v>
      </c>
      <c r="C40" s="37">
        <f t="shared" ref="C40:U40" si="24">C21/C$25*100</f>
        <v>0</v>
      </c>
      <c r="D40" s="37">
        <f t="shared" si="24"/>
        <v>0</v>
      </c>
      <c r="E40" s="37">
        <f t="shared" si="24"/>
        <v>0</v>
      </c>
      <c r="F40" s="37">
        <f t="shared" si="24"/>
        <v>0</v>
      </c>
      <c r="G40" s="37">
        <f t="shared" si="24"/>
        <v>0</v>
      </c>
      <c r="H40" s="37">
        <f t="shared" si="24"/>
        <v>0</v>
      </c>
      <c r="I40" s="37">
        <f t="shared" si="24"/>
        <v>2.0485261412730032E-6</v>
      </c>
      <c r="J40" s="37">
        <f t="shared" si="24"/>
        <v>2.3533440109556634E-6</v>
      </c>
      <c r="K40" s="37">
        <f t="shared" si="24"/>
        <v>0</v>
      </c>
      <c r="L40" s="37">
        <f t="shared" si="24"/>
        <v>2.8633200011355668E-5</v>
      </c>
      <c r="M40" s="37">
        <f t="shared" si="24"/>
        <v>5.6953414184835153E-5</v>
      </c>
      <c r="N40" s="37">
        <f t="shared" si="24"/>
        <v>2.0874757243240306E-4</v>
      </c>
      <c r="O40" s="37">
        <f t="shared" si="24"/>
        <v>0</v>
      </c>
      <c r="P40" s="37">
        <f t="shared" si="24"/>
        <v>5.6049782219222573E-6</v>
      </c>
      <c r="Q40" s="37">
        <f t="shared" si="24"/>
        <v>1.1154678104100285E-5</v>
      </c>
      <c r="R40" s="37">
        <f t="shared" si="24"/>
        <v>0</v>
      </c>
      <c r="S40" s="37">
        <f t="shared" si="24"/>
        <v>6.4064934930893954E-6</v>
      </c>
      <c r="T40" s="37">
        <f t="shared" si="24"/>
        <v>7.0907973044643684E-5</v>
      </c>
      <c r="U40" s="37">
        <f t="shared" si="24"/>
        <v>4.0163873131326065E-5</v>
      </c>
    </row>
    <row r="41" spans="1:21" x14ac:dyDescent="0.2">
      <c r="A41" s="105"/>
      <c r="B41" s="35" t="s">
        <v>799</v>
      </c>
      <c r="C41" s="37">
        <f t="shared" ref="C41:U41" si="25">C22/C$25*100</f>
        <v>1.9046231332158416E-2</v>
      </c>
      <c r="D41" s="37">
        <f t="shared" si="25"/>
        <v>1.4237940036387155E-4</v>
      </c>
      <c r="E41" s="37">
        <f t="shared" si="25"/>
        <v>0</v>
      </c>
      <c r="F41" s="37">
        <f t="shared" si="25"/>
        <v>3.2415775917710318E-2</v>
      </c>
      <c r="G41" s="37">
        <f t="shared" si="25"/>
        <v>2.8185531101450499E-3</v>
      </c>
      <c r="H41" s="37">
        <f t="shared" si="25"/>
        <v>1.0666569837519456E-2</v>
      </c>
      <c r="I41" s="37">
        <f t="shared" si="25"/>
        <v>6.5826594105069854E-3</v>
      </c>
      <c r="J41" s="37">
        <f t="shared" si="25"/>
        <v>1.9943069624270742E-3</v>
      </c>
      <c r="K41" s="37">
        <f t="shared" si="25"/>
        <v>7.9936469560568191E-5</v>
      </c>
      <c r="L41" s="37">
        <f t="shared" si="25"/>
        <v>6.1393549643419152E-4</v>
      </c>
      <c r="M41" s="37">
        <f t="shared" si="25"/>
        <v>1.0345081045874276E-3</v>
      </c>
      <c r="N41" s="37">
        <f t="shared" si="25"/>
        <v>2.8669037371970886E-3</v>
      </c>
      <c r="O41" s="37">
        <f t="shared" si="25"/>
        <v>0</v>
      </c>
      <c r="P41" s="37">
        <f t="shared" si="25"/>
        <v>2.7754413038929065E-3</v>
      </c>
      <c r="Q41" s="37">
        <f t="shared" si="25"/>
        <v>3.487241664686145E-3</v>
      </c>
      <c r="R41" s="37">
        <f t="shared" si="25"/>
        <v>4.8491814725951021E-3</v>
      </c>
      <c r="S41" s="37">
        <f t="shared" si="25"/>
        <v>3.5737276624573217E-3</v>
      </c>
      <c r="T41" s="37">
        <f t="shared" si="25"/>
        <v>4.9544043889896208E-3</v>
      </c>
      <c r="U41" s="37">
        <f t="shared" si="25"/>
        <v>3.6742368299398239E-3</v>
      </c>
    </row>
    <row r="42" spans="1:21" x14ac:dyDescent="0.2">
      <c r="A42" s="74"/>
      <c r="B42" s="35" t="s">
        <v>79</v>
      </c>
      <c r="C42" s="37">
        <f t="shared" ref="C42:R42" si="26">C23/C$25*100</f>
        <v>72.718992948854904</v>
      </c>
      <c r="D42" s="37">
        <f t="shared" si="26"/>
        <v>72.179038888266007</v>
      </c>
      <c r="E42" s="37">
        <f t="shared" si="26"/>
        <v>69.880055425969616</v>
      </c>
      <c r="F42" s="37">
        <f t="shared" si="26"/>
        <v>69.457906426187961</v>
      </c>
      <c r="G42" s="37">
        <f t="shared" si="26"/>
        <v>70.728050319604378</v>
      </c>
      <c r="H42" s="37">
        <f t="shared" si="26"/>
        <v>70.416417502938899</v>
      </c>
      <c r="I42" s="37">
        <f t="shared" si="26"/>
        <v>70.293068671532836</v>
      </c>
      <c r="J42" s="37">
        <f t="shared" si="26"/>
        <v>70.536843980890978</v>
      </c>
      <c r="K42" s="37">
        <f t="shared" si="26"/>
        <v>70.121376397347888</v>
      </c>
      <c r="L42" s="37">
        <f t="shared" si="26"/>
        <v>69.044817486584392</v>
      </c>
      <c r="M42" s="37">
        <f t="shared" si="26"/>
        <v>69.705864973154732</v>
      </c>
      <c r="N42" s="37">
        <f t="shared" si="26"/>
        <v>69.955269777391095</v>
      </c>
      <c r="O42" s="37">
        <f t="shared" si="26"/>
        <v>73.421126210886428</v>
      </c>
      <c r="P42" s="37">
        <f t="shared" si="26"/>
        <v>70.109352204075464</v>
      </c>
      <c r="Q42" s="37">
        <f t="shared" si="26"/>
        <v>70.466797680537297</v>
      </c>
      <c r="R42" s="37">
        <f t="shared" si="26"/>
        <v>69.167091541691065</v>
      </c>
      <c r="S42" s="37">
        <f t="shared" ref="S42:T42" si="27">S23/S$25*100</f>
        <v>66.90236603076201</v>
      </c>
      <c r="T42" s="37">
        <f t="shared" si="27"/>
        <v>64.722441610120626</v>
      </c>
      <c r="U42" s="37">
        <f>U23/U$25*100</f>
        <v>68.905013436363603</v>
      </c>
    </row>
    <row r="43" spans="1:21" x14ac:dyDescent="0.2">
      <c r="A43" s="74"/>
      <c r="B43" s="35" t="s">
        <v>80</v>
      </c>
      <c r="C43" s="37">
        <f t="shared" ref="C43:R43" si="28">C24/C$25*100</f>
        <v>27.281007051145096</v>
      </c>
      <c r="D43" s="37">
        <f t="shared" si="28"/>
        <v>27.820961111733983</v>
      </c>
      <c r="E43" s="37">
        <f t="shared" si="28"/>
        <v>30.119944574030388</v>
      </c>
      <c r="F43" s="37">
        <f t="shared" si="28"/>
        <v>30.542093573812028</v>
      </c>
      <c r="G43" s="37">
        <f t="shared" si="28"/>
        <v>29.271949680395625</v>
      </c>
      <c r="H43" s="37">
        <f t="shared" si="28"/>
        <v>29.583582497061105</v>
      </c>
      <c r="I43" s="37">
        <f t="shared" si="28"/>
        <v>29.706931328467167</v>
      </c>
      <c r="J43" s="37">
        <f t="shared" si="28"/>
        <v>29.463156019109032</v>
      </c>
      <c r="K43" s="37">
        <f t="shared" si="28"/>
        <v>29.878623602652105</v>
      </c>
      <c r="L43" s="37">
        <f t="shared" si="28"/>
        <v>30.9551825134156</v>
      </c>
      <c r="M43" s="37">
        <f t="shared" si="28"/>
        <v>30.294135026845272</v>
      </c>
      <c r="N43" s="37">
        <f t="shared" si="28"/>
        <v>30.044730222608905</v>
      </c>
      <c r="O43" s="37">
        <f t="shared" si="28"/>
        <v>26.578873789113572</v>
      </c>
      <c r="P43" s="37">
        <f t="shared" si="28"/>
        <v>29.89064779592454</v>
      </c>
      <c r="Q43" s="37">
        <f t="shared" si="28"/>
        <v>29.533202319462703</v>
      </c>
      <c r="R43" s="37">
        <f t="shared" si="28"/>
        <v>30.832908458308932</v>
      </c>
      <c r="S43" s="37">
        <f t="shared" ref="S43:T43" si="29">S24/S$25*100</f>
        <v>33.097633969237982</v>
      </c>
      <c r="T43" s="37">
        <f t="shared" si="29"/>
        <v>35.277558389879374</v>
      </c>
      <c r="U43" s="37">
        <f>U24/U$25*100</f>
        <v>31.094986563636397</v>
      </c>
    </row>
    <row r="44" spans="1:21" x14ac:dyDescent="0.2">
      <c r="A44" s="74"/>
      <c r="B44" s="35" t="s">
        <v>81</v>
      </c>
      <c r="C44" s="37">
        <f t="shared" ref="C44:R44" si="30">C25/C$25*100</f>
        <v>100</v>
      </c>
      <c r="D44" s="37">
        <f t="shared" si="30"/>
        <v>100</v>
      </c>
      <c r="E44" s="37">
        <f t="shared" si="30"/>
        <v>100</v>
      </c>
      <c r="F44" s="37">
        <f t="shared" si="30"/>
        <v>100</v>
      </c>
      <c r="G44" s="37">
        <f t="shared" si="30"/>
        <v>100</v>
      </c>
      <c r="H44" s="37">
        <f t="shared" si="30"/>
        <v>100</v>
      </c>
      <c r="I44" s="37">
        <f t="shared" si="30"/>
        <v>100</v>
      </c>
      <c r="J44" s="37">
        <f t="shared" si="30"/>
        <v>100</v>
      </c>
      <c r="K44" s="37">
        <f t="shared" si="30"/>
        <v>100</v>
      </c>
      <c r="L44" s="37">
        <f t="shared" si="30"/>
        <v>100</v>
      </c>
      <c r="M44" s="37">
        <f t="shared" si="30"/>
        <v>100</v>
      </c>
      <c r="N44" s="37">
        <f t="shared" si="30"/>
        <v>100</v>
      </c>
      <c r="O44" s="37">
        <f t="shared" si="30"/>
        <v>100</v>
      </c>
      <c r="P44" s="37">
        <f t="shared" si="30"/>
        <v>100</v>
      </c>
      <c r="Q44" s="37">
        <f t="shared" si="30"/>
        <v>100</v>
      </c>
      <c r="R44" s="37">
        <f t="shared" si="30"/>
        <v>100</v>
      </c>
      <c r="S44" s="37">
        <f t="shared" ref="S44:T44" si="31">S25/S$25*100</f>
        <v>100</v>
      </c>
      <c r="T44" s="37">
        <f t="shared" si="31"/>
        <v>100</v>
      </c>
      <c r="U44" s="37">
        <f>U25/U$25*100</f>
        <v>100</v>
      </c>
    </row>
    <row r="45" spans="1:21" x14ac:dyDescent="0.2">
      <c r="A45" s="74"/>
      <c r="B45" s="35"/>
      <c r="C45" s="202" t="s">
        <v>77</v>
      </c>
      <c r="D45" s="202"/>
      <c r="E45" s="202"/>
      <c r="F45" s="202"/>
      <c r="G45" s="202"/>
      <c r="H45" s="202"/>
      <c r="I45" s="202"/>
      <c r="J45" s="202"/>
      <c r="K45" s="202"/>
      <c r="L45" s="202"/>
      <c r="M45" s="202"/>
      <c r="N45" s="202"/>
      <c r="O45" s="202"/>
      <c r="P45" s="202"/>
      <c r="Q45" s="202"/>
      <c r="R45" s="202"/>
      <c r="S45" s="202"/>
      <c r="T45" s="202"/>
      <c r="U45" s="202"/>
    </row>
    <row r="46" spans="1:21" ht="13.5" thickBot="1" x14ac:dyDescent="0.25">
      <c r="A46" s="74"/>
      <c r="B46" s="35"/>
      <c r="C46" s="203"/>
      <c r="D46" s="203"/>
      <c r="E46" s="203"/>
      <c r="F46" s="203"/>
      <c r="G46" s="203"/>
      <c r="H46" s="203"/>
      <c r="I46" s="203"/>
      <c r="J46" s="203"/>
      <c r="K46" s="203"/>
      <c r="L46" s="203"/>
      <c r="M46" s="203"/>
      <c r="N46" s="203"/>
      <c r="O46" s="203"/>
      <c r="P46" s="203"/>
      <c r="Q46" s="203"/>
      <c r="R46" s="203"/>
      <c r="S46" s="203"/>
      <c r="T46" s="203"/>
      <c r="U46" s="203"/>
    </row>
    <row r="47" spans="1:21" ht="13.5" thickTop="1" x14ac:dyDescent="0.2">
      <c r="A47" s="74"/>
      <c r="B47" s="35" t="s">
        <v>34</v>
      </c>
      <c r="C47" s="38" t="s">
        <v>28</v>
      </c>
      <c r="D47" s="38" t="s">
        <v>28</v>
      </c>
      <c r="E47" s="39">
        <f t="shared" ref="E47:F51" si="32">IF(D9=0,"--",(E9/D9)*100-100)</f>
        <v>30.667498333141111</v>
      </c>
      <c r="F47" s="39">
        <f t="shared" si="32"/>
        <v>7.2989178147783775</v>
      </c>
      <c r="G47" s="38" t="s">
        <v>28</v>
      </c>
      <c r="H47" s="39">
        <f t="shared" ref="H47:O51" si="33">IF(G9=0,"--",(H9/G9)*100-100)</f>
        <v>10.357625658691717</v>
      </c>
      <c r="I47" s="39">
        <f t="shared" si="33"/>
        <v>14.062841693490086</v>
      </c>
      <c r="J47" s="39">
        <f t="shared" si="33"/>
        <v>16.769021454434196</v>
      </c>
      <c r="K47" s="39">
        <f t="shared" si="33"/>
        <v>15.013511165876395</v>
      </c>
      <c r="L47" s="39">
        <f t="shared" si="33"/>
        <v>94.351740615144962</v>
      </c>
      <c r="M47" s="39">
        <f t="shared" si="33"/>
        <v>22.875417212114343</v>
      </c>
      <c r="N47" s="39">
        <f t="shared" si="33"/>
        <v>16.967725044081192</v>
      </c>
      <c r="O47" s="39">
        <f t="shared" si="33"/>
        <v>15.666106965285408</v>
      </c>
      <c r="P47" s="39">
        <f t="shared" ref="P47:T51" si="34">IF(N9=0,"--",(P9/N9)*100-100)</f>
        <v>19.471218091656553</v>
      </c>
      <c r="Q47" s="39">
        <f t="shared" si="34"/>
        <v>15.218110586390438</v>
      </c>
      <c r="R47" s="39">
        <f t="shared" si="34"/>
        <v>10.752059613014822</v>
      </c>
      <c r="S47" s="39">
        <f t="shared" si="34"/>
        <v>-0.49844274817310463</v>
      </c>
      <c r="T47" s="39">
        <f t="shared" si="34"/>
        <v>-7.2293880522302203</v>
      </c>
      <c r="U47" s="39"/>
    </row>
    <row r="48" spans="1:21" x14ac:dyDescent="0.2">
      <c r="A48" s="74"/>
      <c r="B48" s="35" t="s">
        <v>29</v>
      </c>
      <c r="C48" s="38" t="s">
        <v>28</v>
      </c>
      <c r="D48" s="38" t="s">
        <v>28</v>
      </c>
      <c r="E48" s="39">
        <f t="shared" si="32"/>
        <v>10.487196720509687</v>
      </c>
      <c r="F48" s="39">
        <f t="shared" si="32"/>
        <v>26.012852005190169</v>
      </c>
      <c r="G48" s="38" t="s">
        <v>28</v>
      </c>
      <c r="H48" s="39">
        <f t="shared" si="33"/>
        <v>4.211090077195152</v>
      </c>
      <c r="I48" s="39">
        <f t="shared" si="33"/>
        <v>19.079689794245596</v>
      </c>
      <c r="J48" s="39">
        <f t="shared" si="33"/>
        <v>2.9481107815545187</v>
      </c>
      <c r="K48" s="39">
        <f t="shared" si="33"/>
        <v>18.378237363512696</v>
      </c>
      <c r="L48" s="39">
        <f t="shared" si="33"/>
        <v>84.053218656373758</v>
      </c>
      <c r="M48" s="39">
        <f t="shared" si="33"/>
        <v>54.190436758785239</v>
      </c>
      <c r="N48" s="39">
        <f t="shared" si="33"/>
        <v>24.925220113441824</v>
      </c>
      <c r="O48" s="39">
        <f t="shared" si="33"/>
        <v>-8.9878565646024242</v>
      </c>
      <c r="P48" s="39">
        <f t="shared" si="34"/>
        <v>-0.99699905301832814</v>
      </c>
      <c r="Q48" s="39">
        <f t="shared" si="34"/>
        <v>3.5530528522617573</v>
      </c>
      <c r="R48" s="39">
        <f t="shared" si="34"/>
        <v>1.5640312644442815</v>
      </c>
      <c r="S48" s="39">
        <f t="shared" si="34"/>
        <v>-6.8561662841753588</v>
      </c>
      <c r="T48" s="39">
        <f t="shared" si="34"/>
        <v>-5.2930935915188542</v>
      </c>
      <c r="U48" s="39"/>
    </row>
    <row r="49" spans="1:21" x14ac:dyDescent="0.2">
      <c r="A49" s="74"/>
      <c r="B49" s="35" t="s">
        <v>36</v>
      </c>
      <c r="C49" s="38" t="s">
        <v>28</v>
      </c>
      <c r="D49" s="38" t="s">
        <v>28</v>
      </c>
      <c r="E49" s="39">
        <f t="shared" si="32"/>
        <v>39.481020223697783</v>
      </c>
      <c r="F49" s="39">
        <f t="shared" si="32"/>
        <v>50.778483776288112</v>
      </c>
      <c r="G49" s="38" t="s">
        <v>28</v>
      </c>
      <c r="H49" s="39">
        <f t="shared" si="33"/>
        <v>3.4669686574265484</v>
      </c>
      <c r="I49" s="39">
        <f t="shared" si="33"/>
        <v>20.513582044109867</v>
      </c>
      <c r="J49" s="39">
        <f t="shared" si="33"/>
        <v>35.191398325304903</v>
      </c>
      <c r="K49" s="39">
        <f t="shared" si="33"/>
        <v>25.133950433237203</v>
      </c>
      <c r="L49" s="39">
        <f t="shared" si="33"/>
        <v>88.706932698445343</v>
      </c>
      <c r="M49" s="39">
        <f t="shared" si="33"/>
        <v>38.645976819809135</v>
      </c>
      <c r="N49" s="39">
        <f t="shared" si="33"/>
        <v>37.493418618976847</v>
      </c>
      <c r="O49" s="39">
        <f t="shared" si="33"/>
        <v>2.1711790973153029</v>
      </c>
      <c r="P49" s="39">
        <f t="shared" si="34"/>
        <v>8.2534612081323928</v>
      </c>
      <c r="Q49" s="39">
        <f t="shared" si="34"/>
        <v>6.426177387278571</v>
      </c>
      <c r="R49" s="39">
        <f t="shared" si="34"/>
        <v>8.95335316927995</v>
      </c>
      <c r="S49" s="39">
        <f t="shared" si="34"/>
        <v>-5.530808277999526</v>
      </c>
      <c r="T49" s="39">
        <f t="shared" si="34"/>
        <v>-8.7435447322774138</v>
      </c>
      <c r="U49" s="39">
        <f t="shared" ref="U49:U56" si="35">POWER(T9/C9,1/21)*100-100</f>
        <v>15.254606717093694</v>
      </c>
    </row>
    <row r="50" spans="1:21" x14ac:dyDescent="0.2">
      <c r="A50" s="74"/>
      <c r="B50" s="35" t="s">
        <v>31</v>
      </c>
      <c r="C50" s="38" t="s">
        <v>28</v>
      </c>
      <c r="D50" s="38" t="s">
        <v>28</v>
      </c>
      <c r="E50" s="39">
        <f t="shared" si="32"/>
        <v>38.837567197691016</v>
      </c>
      <c r="F50" s="39">
        <f t="shared" si="32"/>
        <v>12.054697602448371</v>
      </c>
      <c r="G50" s="38" t="s">
        <v>28</v>
      </c>
      <c r="H50" s="39">
        <f t="shared" si="33"/>
        <v>23.616690312887002</v>
      </c>
      <c r="I50" s="39">
        <f t="shared" si="33"/>
        <v>26.209466341004457</v>
      </c>
      <c r="J50" s="39">
        <f t="shared" si="33"/>
        <v>-0.96266867370432863</v>
      </c>
      <c r="K50" s="39">
        <f t="shared" si="33"/>
        <v>2.1971016182648953</v>
      </c>
      <c r="L50" s="39">
        <f t="shared" si="33"/>
        <v>106.39546954517439</v>
      </c>
      <c r="M50" s="39">
        <f t="shared" si="33"/>
        <v>65.534315762713959</v>
      </c>
      <c r="N50" s="39">
        <f t="shared" si="33"/>
        <v>25.39602569273292</v>
      </c>
      <c r="O50" s="39">
        <f t="shared" si="33"/>
        <v>-5.3882538476253927</v>
      </c>
      <c r="P50" s="39">
        <f t="shared" si="34"/>
        <v>6.2041263341798754</v>
      </c>
      <c r="Q50" s="39">
        <f t="shared" si="34"/>
        <v>48.343303212098675</v>
      </c>
      <c r="R50" s="39">
        <f t="shared" si="34"/>
        <v>27.781553107000462</v>
      </c>
      <c r="S50" s="39">
        <f t="shared" si="34"/>
        <v>0.56442174704254455</v>
      </c>
      <c r="T50" s="39">
        <f t="shared" si="34"/>
        <v>-0.46873867299674998</v>
      </c>
      <c r="U50" s="39">
        <f t="shared" si="35"/>
        <v>15.718800070027356</v>
      </c>
    </row>
    <row r="51" spans="1:21" x14ac:dyDescent="0.2">
      <c r="A51" s="74"/>
      <c r="B51" s="35" t="s">
        <v>39</v>
      </c>
      <c r="C51" s="38" t="s">
        <v>28</v>
      </c>
      <c r="D51" s="38" t="s">
        <v>28</v>
      </c>
      <c r="E51" s="39">
        <f t="shared" si="32"/>
        <v>12.721018240001996</v>
      </c>
      <c r="F51" s="39">
        <f t="shared" si="32"/>
        <v>30.874489650706522</v>
      </c>
      <c r="G51" s="38" t="s">
        <v>28</v>
      </c>
      <c r="H51" s="39">
        <f t="shared" si="33"/>
        <v>23.83587620121628</v>
      </c>
      <c r="I51" s="39">
        <f t="shared" si="33"/>
        <v>12.793681611307917</v>
      </c>
      <c r="J51" s="39">
        <f t="shared" si="33"/>
        <v>57.698090529242279</v>
      </c>
      <c r="K51" s="39">
        <f t="shared" si="33"/>
        <v>19.565142120841656</v>
      </c>
      <c r="L51" s="39">
        <f t="shared" si="33"/>
        <v>63.112393038905026</v>
      </c>
      <c r="M51" s="39">
        <f t="shared" si="33"/>
        <v>13.628550371200475</v>
      </c>
      <c r="N51" s="39">
        <f t="shared" si="33"/>
        <v>25.528123733551993</v>
      </c>
      <c r="O51" s="39">
        <f t="shared" si="33"/>
        <v>1.2166954284907376</v>
      </c>
      <c r="P51" s="39">
        <f t="shared" si="34"/>
        <v>6.3998456535434798</v>
      </c>
      <c r="Q51" s="39">
        <f t="shared" si="34"/>
        <v>9.2590544571606017</v>
      </c>
      <c r="R51" s="39">
        <f t="shared" si="34"/>
        <v>5.0923801820625556</v>
      </c>
      <c r="S51" s="39">
        <f t="shared" si="34"/>
        <v>-7.9719093086657011</v>
      </c>
      <c r="T51" s="39">
        <f t="shared" si="34"/>
        <v>-8.5929380674174496</v>
      </c>
      <c r="U51" s="39">
        <f t="shared" si="35"/>
        <v>20.439641073346166</v>
      </c>
    </row>
    <row r="52" spans="1:21" x14ac:dyDescent="0.2">
      <c r="A52" s="74"/>
      <c r="B52" s="35" t="s">
        <v>44</v>
      </c>
      <c r="C52" s="38" t="s">
        <v>28</v>
      </c>
      <c r="D52" s="38" t="s">
        <v>28</v>
      </c>
      <c r="E52" s="39">
        <f t="shared" ref="E52:E60" si="36">IF(D14=0,"--",(E14/D14)*100-100)</f>
        <v>976.70475231466912</v>
      </c>
      <c r="F52" s="39">
        <f t="shared" ref="F52:F60" si="37">IF(E14=0,"--",(F14/E14)*100-100)</f>
        <v>-62.121853627098353</v>
      </c>
      <c r="G52" s="38" t="s">
        <v>28</v>
      </c>
      <c r="H52" s="39">
        <f t="shared" ref="H52:H60" si="38">IF(G14=0,"--",(H14/G14)*100-100)</f>
        <v>42.321373241467086</v>
      </c>
      <c r="I52" s="39">
        <f t="shared" ref="I52:I60" si="39">IF(H14=0,"--",(I14/H14)*100-100)</f>
        <v>66.967553527128842</v>
      </c>
      <c r="J52" s="39">
        <f t="shared" ref="J52:J60" si="40">IF(I14=0,"--",(J14/I14)*100-100)</f>
        <v>46.808923027926909</v>
      </c>
      <c r="K52" s="39">
        <f t="shared" ref="K52:K60" si="41">IF(J14=0,"--",(K14/J14)*100-100)</f>
        <v>1.6904883769031471</v>
      </c>
      <c r="L52" s="39">
        <f t="shared" ref="L52:L60" si="42">IF(K14=0,"--",(L14/K14)*100-100)</f>
        <v>174.41770159101429</v>
      </c>
      <c r="M52" s="39">
        <f t="shared" ref="M52:M60" si="43">IF(L14=0,"--",(M14/L14)*100-100)</f>
        <v>46.369934886536839</v>
      </c>
      <c r="N52" s="39">
        <f t="shared" ref="N52:N60" si="44">IF(M14=0,"--",(N14/M14)*100-100)</f>
        <v>27.459346778096588</v>
      </c>
      <c r="O52" s="39">
        <f t="shared" ref="O52:O60" si="45">IF(N14=0,"--",(O14/N14)*100-100)</f>
        <v>14.841210230506533</v>
      </c>
      <c r="P52" s="39">
        <f t="shared" ref="P52:P60" si="46">IF(N14=0,"--",(P14/N14)*100-100)</f>
        <v>22.136653505198851</v>
      </c>
      <c r="Q52" s="39">
        <f t="shared" ref="Q52:Q60" si="47">IF(O14=0,"--",(Q14/O14)*100-100)</f>
        <v>2.8394353696470631</v>
      </c>
      <c r="R52" s="39">
        <f t="shared" ref="R52:R60" si="48">IF(P14=0,"--",(R14/P14)*100-100)</f>
        <v>-0.32281080898457049</v>
      </c>
      <c r="S52" s="39">
        <f t="shared" ref="S52:S60" si="49">IF(Q14=0,"--",(S14/Q14)*100-100)</f>
        <v>13.470254659503823</v>
      </c>
      <c r="T52" s="39">
        <f t="shared" ref="T52:T60" si="50">IF(R14=0,"--",(T14/R14)*100-100)</f>
        <v>49.329215433154161</v>
      </c>
      <c r="U52" s="39">
        <f t="shared" si="35"/>
        <v>23.595919655113164</v>
      </c>
    </row>
    <row r="53" spans="1:21" x14ac:dyDescent="0.2">
      <c r="A53" s="105"/>
      <c r="B53" s="35" t="s">
        <v>792</v>
      </c>
      <c r="C53" s="38" t="s">
        <v>28</v>
      </c>
      <c r="D53" s="38" t="s">
        <v>28</v>
      </c>
      <c r="E53" s="39">
        <f t="shared" si="36"/>
        <v>1151.9476320447914</v>
      </c>
      <c r="F53" s="39">
        <f t="shared" si="37"/>
        <v>-37.530825246270538</v>
      </c>
      <c r="G53" s="38" t="s">
        <v>28</v>
      </c>
      <c r="H53" s="39">
        <f t="shared" si="38"/>
        <v>42.068359276644685</v>
      </c>
      <c r="I53" s="39">
        <f t="shared" si="39"/>
        <v>58.891518365378687</v>
      </c>
      <c r="J53" s="39">
        <f t="shared" si="40"/>
        <v>33.571268935826851</v>
      </c>
      <c r="K53" s="39">
        <f t="shared" si="41"/>
        <v>7.6163584167614715</v>
      </c>
      <c r="L53" s="39">
        <f t="shared" si="42"/>
        <v>34.102148502490195</v>
      </c>
      <c r="M53" s="39">
        <f t="shared" si="43"/>
        <v>38.600569716849321</v>
      </c>
      <c r="N53" s="39">
        <f t="shared" si="44"/>
        <v>33.011531008926909</v>
      </c>
      <c r="O53" s="39"/>
      <c r="P53" s="39">
        <f t="shared" si="46"/>
        <v>17.857152609507395</v>
      </c>
      <c r="Q53" s="39"/>
      <c r="R53" s="39">
        <f t="shared" si="48"/>
        <v>-1.0609175038056975</v>
      </c>
      <c r="S53" s="39">
        <f t="shared" si="49"/>
        <v>12.612843520662082</v>
      </c>
      <c r="T53" s="39">
        <f t="shared" si="50"/>
        <v>48.249842321715249</v>
      </c>
      <c r="U53" s="39">
        <f t="shared" si="35"/>
        <v>15.889493842499462</v>
      </c>
    </row>
    <row r="54" spans="1:21" x14ac:dyDescent="0.2">
      <c r="A54" s="105"/>
      <c r="B54" s="35" t="s">
        <v>793</v>
      </c>
      <c r="C54" s="38" t="s">
        <v>28</v>
      </c>
      <c r="D54" s="38" t="s">
        <v>28</v>
      </c>
      <c r="E54" s="39">
        <f t="shared" si="36"/>
        <v>-100</v>
      </c>
      <c r="F54" s="39" t="str">
        <f t="shared" si="37"/>
        <v>--</v>
      </c>
      <c r="G54" s="38" t="s">
        <v>28</v>
      </c>
      <c r="H54" s="39">
        <f t="shared" si="38"/>
        <v>308.04434947523794</v>
      </c>
      <c r="I54" s="39">
        <f t="shared" si="39"/>
        <v>-26.497297524658777</v>
      </c>
      <c r="J54" s="39">
        <f t="shared" si="40"/>
        <v>-74.064801515316248</v>
      </c>
      <c r="K54" s="39">
        <f t="shared" si="41"/>
        <v>-93.500877067175622</v>
      </c>
      <c r="L54" s="39">
        <f t="shared" si="42"/>
        <v>1266.3894075708706</v>
      </c>
      <c r="M54" s="39">
        <f t="shared" si="43"/>
        <v>134.74420453698417</v>
      </c>
      <c r="N54" s="39">
        <f t="shared" si="44"/>
        <v>237.30888306739695</v>
      </c>
      <c r="O54" s="39">
        <f t="shared" si="45"/>
        <v>-100</v>
      </c>
      <c r="P54" s="39">
        <f t="shared" si="46"/>
        <v>14.668900875797419</v>
      </c>
      <c r="Q54" s="39" t="str">
        <f t="shared" si="47"/>
        <v>--</v>
      </c>
      <c r="R54" s="39">
        <f t="shared" si="48"/>
        <v>83.835666670315362</v>
      </c>
      <c r="S54" s="39">
        <f t="shared" si="49"/>
        <v>2.089754174991441</v>
      </c>
      <c r="T54" s="39">
        <f t="shared" si="50"/>
        <v>5.6008824225535676</v>
      </c>
      <c r="U54" s="39">
        <f t="shared" si="35"/>
        <v>68.902223196085686</v>
      </c>
    </row>
    <row r="55" spans="1:21" x14ac:dyDescent="0.2">
      <c r="A55" s="105"/>
      <c r="B55" s="35" t="s">
        <v>794</v>
      </c>
      <c r="C55" s="38" t="s">
        <v>28</v>
      </c>
      <c r="D55" s="38" t="s">
        <v>28</v>
      </c>
      <c r="E55" s="39" t="str">
        <f t="shared" si="36"/>
        <v>--</v>
      </c>
      <c r="F55" s="39" t="str">
        <f t="shared" si="37"/>
        <v>--</v>
      </c>
      <c r="G55" s="38" t="s">
        <v>28</v>
      </c>
      <c r="H55" s="39" t="str">
        <f t="shared" si="38"/>
        <v>--</v>
      </c>
      <c r="I55" s="39" t="str">
        <f t="shared" si="39"/>
        <v>--</v>
      </c>
      <c r="J55" s="39" t="str">
        <f t="shared" si="40"/>
        <v>--</v>
      </c>
      <c r="K55" s="39">
        <f t="shared" si="41"/>
        <v>-93.674698795180717</v>
      </c>
      <c r="L55" s="39">
        <f t="shared" si="42"/>
        <v>-100</v>
      </c>
      <c r="M55" s="39" t="str">
        <f t="shared" si="43"/>
        <v>--</v>
      </c>
      <c r="N55" s="39" t="str">
        <f t="shared" si="44"/>
        <v>--</v>
      </c>
      <c r="O55" s="39">
        <f t="shared" si="45"/>
        <v>-100</v>
      </c>
      <c r="P55" s="39">
        <f t="shared" si="46"/>
        <v>-97.094600507569794</v>
      </c>
      <c r="Q55" s="39" t="str">
        <f t="shared" si="47"/>
        <v>--</v>
      </c>
      <c r="R55" s="39">
        <f t="shared" si="48"/>
        <v>-100</v>
      </c>
      <c r="S55" s="39" t="str">
        <f t="shared" si="49"/>
        <v>--</v>
      </c>
      <c r="T55" s="39" t="str">
        <f t="shared" si="50"/>
        <v>--</v>
      </c>
      <c r="U55" s="39">
        <f t="shared" si="35"/>
        <v>27.750526360208056</v>
      </c>
    </row>
    <row r="56" spans="1:21" x14ac:dyDescent="0.2">
      <c r="A56" s="105"/>
      <c r="B56" s="35" t="s">
        <v>795</v>
      </c>
      <c r="C56" s="38" t="s">
        <v>28</v>
      </c>
      <c r="D56" s="38" t="s">
        <v>28</v>
      </c>
      <c r="E56" s="39" t="str">
        <f t="shared" si="36"/>
        <v>--</v>
      </c>
      <c r="F56" s="39" t="str">
        <f t="shared" si="37"/>
        <v>--</v>
      </c>
      <c r="G56" s="38" t="s">
        <v>28</v>
      </c>
      <c r="H56" s="39" t="str">
        <f t="shared" si="38"/>
        <v>--</v>
      </c>
      <c r="I56" s="39" t="str">
        <f t="shared" si="39"/>
        <v>--</v>
      </c>
      <c r="J56" s="39" t="str">
        <f t="shared" si="40"/>
        <v>--</v>
      </c>
      <c r="K56" s="39">
        <f t="shared" si="41"/>
        <v>-100</v>
      </c>
      <c r="L56" s="39" t="str">
        <f t="shared" si="42"/>
        <v>--</v>
      </c>
      <c r="M56" s="39" t="str">
        <f t="shared" si="43"/>
        <v>--</v>
      </c>
      <c r="N56" s="39">
        <f t="shared" si="44"/>
        <v>-90.067720090293449</v>
      </c>
      <c r="O56" s="39">
        <f t="shared" si="45"/>
        <v>-100</v>
      </c>
      <c r="P56" s="39">
        <f t="shared" si="46"/>
        <v>-100</v>
      </c>
      <c r="Q56" s="39" t="str">
        <f t="shared" si="47"/>
        <v>--</v>
      </c>
      <c r="R56" s="39" t="str">
        <f t="shared" si="48"/>
        <v>--</v>
      </c>
      <c r="S56" s="39" t="str">
        <f t="shared" si="49"/>
        <v>--</v>
      </c>
      <c r="T56" s="39" t="str">
        <f t="shared" si="50"/>
        <v>--</v>
      </c>
      <c r="U56" s="39">
        <f t="shared" si="35"/>
        <v>10.340357827404972</v>
      </c>
    </row>
    <row r="57" spans="1:21" x14ac:dyDescent="0.2">
      <c r="A57" s="105"/>
      <c r="B57" s="35" t="s">
        <v>796</v>
      </c>
      <c r="C57" s="38" t="s">
        <v>28</v>
      </c>
      <c r="D57" s="38" t="s">
        <v>28</v>
      </c>
      <c r="E57" s="39" t="str">
        <f t="shared" si="36"/>
        <v>--</v>
      </c>
      <c r="F57" s="39" t="str">
        <f t="shared" si="37"/>
        <v>--</v>
      </c>
      <c r="G57" s="38" t="s">
        <v>28</v>
      </c>
      <c r="H57" s="39">
        <f t="shared" si="38"/>
        <v>808.61344537815114</v>
      </c>
      <c r="I57" s="39">
        <f t="shared" si="39"/>
        <v>-91.734104046242777</v>
      </c>
      <c r="J57" s="39">
        <f t="shared" si="40"/>
        <v>4533.4265734265728</v>
      </c>
      <c r="K57" s="39">
        <f t="shared" si="41"/>
        <v>-100</v>
      </c>
      <c r="L57" s="39" t="str">
        <f t="shared" si="42"/>
        <v>--</v>
      </c>
      <c r="M57" s="39" t="str">
        <f t="shared" si="43"/>
        <v>--</v>
      </c>
      <c r="N57" s="39">
        <f t="shared" si="44"/>
        <v>-100</v>
      </c>
      <c r="O57" s="39" t="str">
        <f t="shared" si="45"/>
        <v>--</v>
      </c>
      <c r="P57" s="39" t="str">
        <f t="shared" si="46"/>
        <v>--</v>
      </c>
      <c r="Q57" s="39" t="str">
        <f t="shared" si="47"/>
        <v>--</v>
      </c>
      <c r="R57" s="39">
        <f t="shared" si="48"/>
        <v>6545.2631578947357</v>
      </c>
      <c r="S57" s="39">
        <f t="shared" si="49"/>
        <v>-99.562089458867689</v>
      </c>
      <c r="T57" s="39">
        <f t="shared" si="50"/>
        <v>-65.808648819895453</v>
      </c>
      <c r="U57" s="39"/>
    </row>
    <row r="58" spans="1:21" x14ac:dyDescent="0.2">
      <c r="A58" s="105"/>
      <c r="B58" s="35" t="s">
        <v>797</v>
      </c>
      <c r="C58" s="38" t="s">
        <v>28</v>
      </c>
      <c r="D58" s="38" t="s">
        <v>28</v>
      </c>
      <c r="E58" s="39" t="str">
        <f t="shared" si="36"/>
        <v>--</v>
      </c>
      <c r="F58" s="39" t="str">
        <f t="shared" si="37"/>
        <v>--</v>
      </c>
      <c r="G58" s="38" t="s">
        <v>28</v>
      </c>
      <c r="H58" s="39" t="str">
        <f t="shared" si="38"/>
        <v>--</v>
      </c>
      <c r="I58" s="39" t="str">
        <f t="shared" si="39"/>
        <v>--</v>
      </c>
      <c r="J58" s="39">
        <f t="shared" si="40"/>
        <v>-100</v>
      </c>
      <c r="K58" s="39" t="str">
        <f t="shared" si="41"/>
        <v>--</v>
      </c>
      <c r="L58" s="39" t="str">
        <f t="shared" si="42"/>
        <v>--</v>
      </c>
      <c r="M58" s="39">
        <f t="shared" si="43"/>
        <v>-100</v>
      </c>
      <c r="N58" s="39" t="str">
        <f t="shared" si="44"/>
        <v>--</v>
      </c>
      <c r="O58" s="39">
        <f t="shared" si="45"/>
        <v>-100</v>
      </c>
      <c r="P58" s="39">
        <f t="shared" si="46"/>
        <v>-100</v>
      </c>
      <c r="Q58" s="39" t="str">
        <f t="shared" si="47"/>
        <v>--</v>
      </c>
      <c r="R58" s="39" t="str">
        <f t="shared" si="48"/>
        <v>--</v>
      </c>
      <c r="S58" s="39">
        <f t="shared" si="49"/>
        <v>646.94429421308814</v>
      </c>
      <c r="T58" s="39">
        <f t="shared" si="50"/>
        <v>-95.316064463904624</v>
      </c>
      <c r="U58" s="39"/>
    </row>
    <row r="59" spans="1:21" x14ac:dyDescent="0.2">
      <c r="A59" s="105"/>
      <c r="B59" s="35" t="s">
        <v>798</v>
      </c>
      <c r="C59" s="38" t="s">
        <v>28</v>
      </c>
      <c r="D59" s="38" t="s">
        <v>28</v>
      </c>
      <c r="E59" s="39" t="str">
        <f t="shared" si="36"/>
        <v>--</v>
      </c>
      <c r="F59" s="39" t="str">
        <f t="shared" si="37"/>
        <v>--</v>
      </c>
      <c r="G59" s="38" t="s">
        <v>28</v>
      </c>
      <c r="H59" s="39" t="str">
        <f t="shared" si="38"/>
        <v>--</v>
      </c>
      <c r="I59" s="39" t="str">
        <f t="shared" si="39"/>
        <v>--</v>
      </c>
      <c r="J59" s="39">
        <f t="shared" si="40"/>
        <v>33.636363636363626</v>
      </c>
      <c r="K59" s="39">
        <f t="shared" si="41"/>
        <v>-100</v>
      </c>
      <c r="L59" s="39" t="str">
        <f t="shared" si="42"/>
        <v>--</v>
      </c>
      <c r="M59" s="39">
        <f t="shared" si="43"/>
        <v>172.40108134676831</v>
      </c>
      <c r="N59" s="39">
        <f t="shared" si="44"/>
        <v>359.8971490436665</v>
      </c>
      <c r="O59" s="39">
        <f t="shared" si="45"/>
        <v>-100</v>
      </c>
      <c r="P59" s="39">
        <f t="shared" si="46"/>
        <v>-97.09661598822953</v>
      </c>
      <c r="Q59" s="39" t="str">
        <f t="shared" si="47"/>
        <v>--</v>
      </c>
      <c r="R59" s="39">
        <f t="shared" si="48"/>
        <v>-100</v>
      </c>
      <c r="S59" s="39">
        <f t="shared" si="49"/>
        <v>-41.66395840103997</v>
      </c>
      <c r="T59" s="39" t="str">
        <f t="shared" si="50"/>
        <v>--</v>
      </c>
      <c r="U59" s="39"/>
    </row>
    <row r="60" spans="1:21" x14ac:dyDescent="0.2">
      <c r="A60" s="105"/>
      <c r="B60" s="35" t="s">
        <v>799</v>
      </c>
      <c r="C60" s="38" t="s">
        <v>28</v>
      </c>
      <c r="D60" s="38" t="s">
        <v>28</v>
      </c>
      <c r="E60" s="39">
        <f t="shared" si="36"/>
        <v>-100</v>
      </c>
      <c r="F60" s="39" t="str">
        <f t="shared" si="37"/>
        <v>--</v>
      </c>
      <c r="G60" s="38" t="s">
        <v>28</v>
      </c>
      <c r="H60" s="39">
        <f t="shared" si="38"/>
        <v>312.10068010997531</v>
      </c>
      <c r="I60" s="39">
        <f t="shared" si="39"/>
        <v>-26.990126822819846</v>
      </c>
      <c r="J60" s="39">
        <f t="shared" si="40"/>
        <v>-64.757122245169313</v>
      </c>
      <c r="K60" s="39">
        <f t="shared" si="41"/>
        <v>-95.254188307257593</v>
      </c>
      <c r="L60" s="39">
        <f t="shared" si="42"/>
        <v>1375.7273342354531</v>
      </c>
      <c r="M60" s="39">
        <f t="shared" si="43"/>
        <v>130.76508682445987</v>
      </c>
      <c r="N60" s="39">
        <f t="shared" si="44"/>
        <v>247.72687762937642</v>
      </c>
      <c r="O60" s="39">
        <f t="shared" si="45"/>
        <v>-100</v>
      </c>
      <c r="P60" s="39">
        <f t="shared" si="46"/>
        <v>4.6817372822041108</v>
      </c>
      <c r="Q60" s="39" t="str">
        <f t="shared" si="47"/>
        <v>--</v>
      </c>
      <c r="R60" s="39">
        <f t="shared" si="48"/>
        <v>92.473303150132779</v>
      </c>
      <c r="S60" s="39">
        <f t="shared" si="49"/>
        <v>4.0909610686626223</v>
      </c>
      <c r="T60" s="39">
        <f t="shared" si="50"/>
        <v>2.565725855620002</v>
      </c>
      <c r="U60" s="39">
        <f>POWER(T20/C20,1/21)*100-100</f>
        <v>13.042250163812071</v>
      </c>
    </row>
    <row r="61" spans="1:21" x14ac:dyDescent="0.2">
      <c r="A61" s="74"/>
      <c r="B61" s="35" t="s">
        <v>79</v>
      </c>
      <c r="C61" s="38" t="s">
        <v>28</v>
      </c>
      <c r="D61" s="38" t="s">
        <v>28</v>
      </c>
      <c r="E61" s="39">
        <f t="shared" ref="E61:E63" si="51">IF(D23=0,"--",(E23/D23)*100-100)</f>
        <v>25.924180226639251</v>
      </c>
      <c r="F61" s="39">
        <f t="shared" ref="F61:F63" si="52">IF(E23=0,"--",(F23/E23)*100-100)</f>
        <v>20.595720672507582</v>
      </c>
      <c r="G61" s="38" t="s">
        <v>28</v>
      </c>
      <c r="H61" s="39">
        <f t="shared" ref="H61:H63" si="53">IF(G23=0,"--",(H23/G23)*100-100)</f>
        <v>8.4144104276555538</v>
      </c>
      <c r="I61" s="39">
        <f t="shared" ref="I61:I63" si="54">IF(H23=0,"--",(I23/H23)*100-100)</f>
        <v>18.098278484889335</v>
      </c>
      <c r="J61" s="39">
        <f t="shared" ref="J61:J63" si="55">IF(I23=0,"--",(J23/I23)*100-100)</f>
        <v>16.730478101475171</v>
      </c>
      <c r="K61" s="39">
        <f t="shared" ref="K61:L63" si="56">IF(J23=0,"--",(K23/J23)*100-100)</f>
        <v>17.704197845960195</v>
      </c>
      <c r="L61" s="39">
        <f t="shared" si="56"/>
        <v>89.194712465923118</v>
      </c>
      <c r="M61" s="39">
        <f t="shared" ref="M61:O63" si="57">IF(L23=0,"--",(M23/L23)*100-100)</f>
        <v>38.260201384889911</v>
      </c>
      <c r="N61" s="39">
        <f t="shared" si="57"/>
        <v>25.924478963740128</v>
      </c>
      <c r="O61" s="39">
        <f t="shared" si="57"/>
        <v>1.9054884532487648</v>
      </c>
      <c r="P61" s="39">
        <f t="shared" ref="P61:P63" si="58">IF(N23=0,"--",(P23/N23)*100-100)</f>
        <v>8.3696083267074357</v>
      </c>
      <c r="Q61" s="39">
        <f t="shared" ref="Q61:R63" si="59">IF(O23=0,"--",(Q23/O23)*100-100)</f>
        <v>11.660913960876698</v>
      </c>
      <c r="R61" s="39">
        <f t="shared" si="59"/>
        <v>8.6820118723462087</v>
      </c>
      <c r="S61" s="39">
        <f t="shared" ref="S61:S63" si="60">IF(Q23=0,"--",(S23/Q23)*100-100)</f>
        <v>-3.5659179562920542</v>
      </c>
      <c r="T61" s="39">
        <f t="shared" ref="T61:T63" si="61">IF(R23=0,"--",(T23/R23)*100-100)</f>
        <v>-6.0634465936464892</v>
      </c>
      <c r="U61" s="39"/>
    </row>
    <row r="62" spans="1:21" x14ac:dyDescent="0.2">
      <c r="A62" s="74"/>
      <c r="B62" s="35" t="s">
        <v>80</v>
      </c>
      <c r="C62" s="38" t="s">
        <v>28</v>
      </c>
      <c r="D62" s="38" t="s">
        <v>28</v>
      </c>
      <c r="E62" s="39">
        <f t="shared" si="51"/>
        <v>40.815034362054973</v>
      </c>
      <c r="F62" s="39">
        <f t="shared" si="52"/>
        <v>23.029167183778455</v>
      </c>
      <c r="G62" s="38" t="s">
        <v>28</v>
      </c>
      <c r="H62" s="39">
        <f t="shared" si="53"/>
        <v>10.053507299037761</v>
      </c>
      <c r="I62" s="39">
        <f t="shared" si="54"/>
        <v>18.798790096511027</v>
      </c>
      <c r="J62" s="39">
        <f t="shared" si="55"/>
        <v>15.372476869143696</v>
      </c>
      <c r="K62" s="39">
        <f t="shared" si="56"/>
        <v>20.071204061156706</v>
      </c>
      <c r="L62" s="39">
        <f t="shared" si="56"/>
        <v>99.067848515744515</v>
      </c>
      <c r="M62" s="39">
        <f t="shared" si="57"/>
        <v>34.024482260944069</v>
      </c>
      <c r="N62" s="39">
        <f t="shared" si="57"/>
        <v>24.442520658641698</v>
      </c>
      <c r="O62" s="39">
        <f t="shared" si="57"/>
        <v>-14.105523924751324</v>
      </c>
      <c r="P62" s="39">
        <f t="shared" si="58"/>
        <v>7.5768946515767084</v>
      </c>
      <c r="Q62" s="39">
        <f t="shared" si="59"/>
        <v>29.274137874104355</v>
      </c>
      <c r="R62" s="39">
        <f t="shared" si="59"/>
        <v>13.635303390518885</v>
      </c>
      <c r="S62" s="39">
        <f t="shared" si="60"/>
        <v>13.830860161599773</v>
      </c>
      <c r="T62" s="39">
        <f t="shared" si="61"/>
        <v>14.858534078389795</v>
      </c>
      <c r="U62" s="39">
        <f>POWER(T22/C22,1/21)*100-100</f>
        <v>10.437125233251422</v>
      </c>
    </row>
    <row r="63" spans="1:21" x14ac:dyDescent="0.2">
      <c r="A63" s="74"/>
      <c r="B63" s="35" t="s">
        <v>81</v>
      </c>
      <c r="C63" s="38" t="s">
        <v>28</v>
      </c>
      <c r="D63" s="38" t="s">
        <v>28</v>
      </c>
      <c r="E63" s="39">
        <f t="shared" si="51"/>
        <v>30.066958964858287</v>
      </c>
      <c r="F63" s="39">
        <f t="shared" si="52"/>
        <v>21.328673412941043</v>
      </c>
      <c r="G63" s="38" t="s">
        <v>28</v>
      </c>
      <c r="H63" s="39">
        <f t="shared" si="53"/>
        <v>8.8942060390594975</v>
      </c>
      <c r="I63" s="39">
        <f t="shared" si="54"/>
        <v>18.305514915414918</v>
      </c>
      <c r="J63" s="39">
        <f t="shared" si="55"/>
        <v>16.327057607946699</v>
      </c>
      <c r="K63" s="39">
        <f t="shared" si="56"/>
        <v>18.401592580125552</v>
      </c>
      <c r="L63" s="39">
        <f t="shared" si="56"/>
        <v>92.144669624027017</v>
      </c>
      <c r="M63" s="39">
        <f t="shared" si="57"/>
        <v>36.949026799316812</v>
      </c>
      <c r="N63" s="39">
        <f t="shared" si="57"/>
        <v>25.475532513752071</v>
      </c>
      <c r="O63" s="39">
        <f t="shared" si="57"/>
        <v>-2.9049770216298896</v>
      </c>
      <c r="P63" s="39">
        <f t="shared" si="58"/>
        <v>8.1314396415766765</v>
      </c>
      <c r="Q63" s="39">
        <f t="shared" si="59"/>
        <v>16.342310514967437</v>
      </c>
      <c r="R63" s="39">
        <f t="shared" si="59"/>
        <v>10.162582794348609</v>
      </c>
      <c r="S63" s="39">
        <f t="shared" si="60"/>
        <v>1.5719077223329521</v>
      </c>
      <c r="T63" s="39">
        <f t="shared" si="61"/>
        <v>0.38740855462755519</v>
      </c>
      <c r="U63" s="39">
        <f>POWER(T23/C23,1/21)*100-100</f>
        <v>17.099316904330351</v>
      </c>
    </row>
    <row r="64" spans="1:21" ht="13.5" thickBot="1" x14ac:dyDescent="0.25">
      <c r="A64" s="75"/>
      <c r="B64" s="75"/>
      <c r="C64" s="75"/>
      <c r="D64" s="75"/>
      <c r="E64" s="75"/>
      <c r="F64" s="75"/>
      <c r="G64" s="75"/>
      <c r="H64" s="75"/>
      <c r="I64" s="75"/>
      <c r="J64" s="75"/>
      <c r="K64" s="75"/>
      <c r="L64" s="75"/>
      <c r="M64" s="75"/>
      <c r="N64" s="75"/>
      <c r="O64" s="103"/>
      <c r="P64" s="107"/>
      <c r="Q64" s="107"/>
      <c r="R64" s="107"/>
      <c r="S64" s="107"/>
      <c r="T64" s="107"/>
      <c r="U64" s="75"/>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6">
    <mergeCell ref="C2:U2"/>
    <mergeCell ref="C7:U8"/>
    <mergeCell ref="C26:U27"/>
    <mergeCell ref="C45:U46"/>
    <mergeCell ref="C5:U5"/>
    <mergeCell ref="C4:U4"/>
  </mergeCells>
  <phoneticPr fontId="7" type="noConversion"/>
  <hyperlinks>
    <hyperlink ref="A1" location="INDICE!A1" display="ÍNDICE"/>
  </hyperlinks>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topLeftCell="J1" workbookViewId="0">
      <selection activeCell="G17" sqref="G17"/>
    </sheetView>
  </sheetViews>
  <sheetFormatPr baseColWidth="10" defaultColWidth="10.85546875" defaultRowHeight="12.75" x14ac:dyDescent="0.2"/>
  <cols>
    <col min="1" max="1" width="11.42578125" style="1" customWidth="1"/>
    <col min="2" max="2" width="65.42578125" style="1" bestFit="1" customWidth="1"/>
    <col min="3" max="12" width="10.85546875" style="1"/>
    <col min="13" max="13" width="12.42578125" style="1" bestFit="1" customWidth="1"/>
    <col min="14" max="20" width="12.42578125" style="1" customWidth="1"/>
    <col min="21" max="21" width="10.85546875" style="1"/>
    <col min="22" max="27" width="12.42578125" style="1" bestFit="1" customWidth="1"/>
    <col min="28" max="30" width="11.42578125" style="1" bestFit="1" customWidth="1"/>
    <col min="31" max="16384" width="10.85546875" style="1"/>
  </cols>
  <sheetData>
    <row r="1" spans="1:22" x14ac:dyDescent="0.2">
      <c r="A1" s="5" t="s">
        <v>75</v>
      </c>
    </row>
    <row r="2" spans="1:22" x14ac:dyDescent="0.2">
      <c r="B2" s="110"/>
      <c r="C2" s="201" t="s">
        <v>45</v>
      </c>
      <c r="D2" s="201"/>
      <c r="E2" s="201"/>
      <c r="F2" s="201"/>
      <c r="G2" s="201"/>
      <c r="H2" s="201"/>
      <c r="I2" s="201"/>
      <c r="J2" s="201"/>
      <c r="K2" s="201"/>
      <c r="L2" s="201"/>
      <c r="M2" s="201"/>
      <c r="N2" s="201"/>
      <c r="O2" s="201"/>
      <c r="P2" s="201"/>
      <c r="Q2" s="201"/>
      <c r="R2" s="201"/>
      <c r="S2" s="201"/>
      <c r="T2" s="201"/>
      <c r="U2" s="201"/>
    </row>
    <row r="3" spans="1:22" x14ac:dyDescent="0.2">
      <c r="A3" s="74"/>
      <c r="B3" s="74"/>
      <c r="C3" s="74"/>
      <c r="D3" s="74"/>
      <c r="E3" s="74"/>
      <c r="F3" s="74"/>
      <c r="G3" s="74"/>
      <c r="H3" s="74"/>
      <c r="I3" s="74"/>
      <c r="J3" s="74"/>
      <c r="K3" s="30"/>
      <c r="L3" s="30"/>
      <c r="M3" s="30"/>
      <c r="N3" s="30"/>
      <c r="O3" s="30"/>
      <c r="P3" s="30"/>
      <c r="Q3" s="30"/>
      <c r="R3" s="30"/>
      <c r="S3" s="30"/>
      <c r="T3" s="30"/>
    </row>
    <row r="4" spans="1:22" x14ac:dyDescent="0.2">
      <c r="B4" s="110"/>
      <c r="C4" s="201" t="s">
        <v>732</v>
      </c>
      <c r="D4" s="201"/>
      <c r="E4" s="201"/>
      <c r="F4" s="201"/>
      <c r="G4" s="201"/>
      <c r="H4" s="201"/>
      <c r="I4" s="201"/>
      <c r="J4" s="201"/>
      <c r="K4" s="201"/>
      <c r="L4" s="201"/>
      <c r="M4" s="201"/>
      <c r="N4" s="201"/>
      <c r="O4" s="201"/>
      <c r="P4" s="201"/>
      <c r="Q4" s="201"/>
      <c r="R4" s="201"/>
      <c r="S4" s="201"/>
      <c r="T4" s="201"/>
      <c r="U4" s="201"/>
    </row>
    <row r="5" spans="1:22" ht="13.5" thickBot="1" x14ac:dyDescent="0.25">
      <c r="A5" s="34"/>
      <c r="B5" s="32"/>
      <c r="C5" s="31"/>
      <c r="D5" s="31"/>
      <c r="E5" s="31"/>
      <c r="F5" s="31"/>
      <c r="G5" s="31"/>
      <c r="H5" s="31"/>
      <c r="I5" s="31"/>
      <c r="J5" s="31"/>
      <c r="K5" s="31"/>
      <c r="L5" s="32"/>
      <c r="M5" s="32"/>
      <c r="N5" s="32"/>
      <c r="O5" s="32"/>
      <c r="P5" s="32"/>
      <c r="Q5" s="32"/>
      <c r="R5" s="32"/>
      <c r="S5" s="32"/>
      <c r="T5" s="32"/>
    </row>
    <row r="6" spans="1:22" ht="13.5" thickTop="1" x14ac:dyDescent="0.2">
      <c r="A6" s="54"/>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2" x14ac:dyDescent="0.2">
      <c r="A7" s="54"/>
      <c r="B7" s="54"/>
      <c r="C7" s="204" t="s">
        <v>27</v>
      </c>
      <c r="D7" s="204"/>
      <c r="E7" s="204"/>
      <c r="F7" s="204"/>
      <c r="G7" s="204"/>
      <c r="H7" s="204"/>
      <c r="I7" s="204"/>
      <c r="J7" s="204"/>
      <c r="K7" s="204"/>
      <c r="L7" s="204"/>
      <c r="M7" s="204"/>
      <c r="N7" s="204"/>
      <c r="O7" s="204"/>
      <c r="P7" s="204"/>
      <c r="Q7" s="204"/>
      <c r="R7" s="204"/>
      <c r="S7" s="204"/>
      <c r="T7" s="204"/>
      <c r="U7" s="204"/>
      <c r="V7" s="34"/>
    </row>
    <row r="8" spans="1:22" ht="13.5" thickBot="1" x14ac:dyDescent="0.25">
      <c r="B8" s="74"/>
      <c r="C8" s="205"/>
      <c r="D8" s="205"/>
      <c r="E8" s="205"/>
      <c r="F8" s="205"/>
      <c r="G8" s="205"/>
      <c r="H8" s="205"/>
      <c r="I8" s="205"/>
      <c r="J8" s="205"/>
      <c r="K8" s="205"/>
      <c r="L8" s="205"/>
      <c r="M8" s="205"/>
      <c r="N8" s="205"/>
      <c r="O8" s="205"/>
      <c r="P8" s="205"/>
      <c r="Q8" s="205"/>
      <c r="R8" s="205"/>
      <c r="S8" s="205"/>
      <c r="T8" s="205"/>
      <c r="U8" s="205"/>
    </row>
    <row r="9" spans="1:22" ht="13.5" thickTop="1" x14ac:dyDescent="0.2">
      <c r="A9" s="8" t="s">
        <v>99</v>
      </c>
      <c r="B9" s="8" t="s">
        <v>100</v>
      </c>
      <c r="C9" s="128">
        <v>116.0558185</v>
      </c>
      <c r="D9" s="128">
        <v>432.07960450000002</v>
      </c>
      <c r="E9" s="128">
        <v>443.64025700000002</v>
      </c>
      <c r="F9" s="128">
        <v>433.69699900000001</v>
      </c>
      <c r="G9" s="128">
        <v>524.99758250000002</v>
      </c>
      <c r="H9" s="128">
        <v>497.09520149999997</v>
      </c>
      <c r="I9" s="128">
        <v>670.56700650000005</v>
      </c>
      <c r="J9" s="128">
        <v>893.07933600000001</v>
      </c>
      <c r="K9" s="128">
        <v>507.5069744999999</v>
      </c>
      <c r="L9" s="128">
        <v>5741.8285079999996</v>
      </c>
      <c r="M9" s="128">
        <v>1003.126796</v>
      </c>
      <c r="N9" s="128">
        <v>1131.1906779999999</v>
      </c>
      <c r="O9" s="128">
        <v>780.60031400000003</v>
      </c>
      <c r="P9" s="128">
        <v>1587.4403</v>
      </c>
      <c r="Q9" s="128">
        <v>1489.3481770000001</v>
      </c>
      <c r="R9" s="128">
        <v>1386.407377</v>
      </c>
      <c r="S9" s="128">
        <v>937.64720199999999</v>
      </c>
      <c r="T9" s="128">
        <v>587.43722100000002</v>
      </c>
      <c r="U9" s="128">
        <f>(SUM(C9:N9)+P9+Q9+R9+S9+T9)</f>
        <v>18383.145039000003</v>
      </c>
    </row>
    <row r="10" spans="1:22" x14ac:dyDescent="0.2">
      <c r="A10" s="3" t="s">
        <v>101</v>
      </c>
      <c r="B10" s="3" t="s">
        <v>102</v>
      </c>
      <c r="C10" s="128">
        <v>6028.191495</v>
      </c>
      <c r="D10" s="128">
        <v>12952.413245</v>
      </c>
      <c r="E10" s="128">
        <v>13470.173107500001</v>
      </c>
      <c r="F10" s="128">
        <v>15494.848938499999</v>
      </c>
      <c r="G10" s="128">
        <v>33511.264129499999</v>
      </c>
      <c r="H10" s="128">
        <v>41522.977672000001</v>
      </c>
      <c r="I10" s="128">
        <v>49074.259375499998</v>
      </c>
      <c r="J10" s="128">
        <v>38605.551365500003</v>
      </c>
      <c r="K10" s="128">
        <v>19712.059383499967</v>
      </c>
      <c r="L10" s="128">
        <v>36435.772322999997</v>
      </c>
      <c r="M10" s="128">
        <v>45481.638264000001</v>
      </c>
      <c r="N10" s="128">
        <v>55298.747949999997</v>
      </c>
      <c r="O10" s="128">
        <v>22974.915114000007</v>
      </c>
      <c r="P10" s="128">
        <v>62945.559872999998</v>
      </c>
      <c r="Q10" s="128">
        <v>70534.401987000005</v>
      </c>
      <c r="R10" s="128">
        <v>67357.4138849999</v>
      </c>
      <c r="S10" s="128">
        <v>84219.290246999997</v>
      </c>
      <c r="T10" s="128">
        <v>77835.606026999973</v>
      </c>
      <c r="U10" s="128">
        <f t="shared" ref="U10:U33" si="0">(SUM(C10:N10)+P10+Q10+R10+S10+T10)</f>
        <v>730480.16926799982</v>
      </c>
    </row>
    <row r="11" spans="1:22" x14ac:dyDescent="0.2">
      <c r="A11" s="3" t="s">
        <v>103</v>
      </c>
      <c r="B11" s="3" t="s">
        <v>104</v>
      </c>
      <c r="C11" s="128">
        <v>4067.1931049999998</v>
      </c>
      <c r="D11" s="128">
        <v>9370.0004814999993</v>
      </c>
      <c r="E11" s="128">
        <v>9221.5077380000002</v>
      </c>
      <c r="F11" s="128">
        <v>11361.795273</v>
      </c>
      <c r="G11" s="128">
        <v>29011.102406499998</v>
      </c>
      <c r="H11" s="128">
        <v>37828.581309000001</v>
      </c>
      <c r="I11" s="128">
        <v>44358.867487000003</v>
      </c>
      <c r="J11" s="128">
        <v>22771.9890725</v>
      </c>
      <c r="K11" s="128">
        <v>8278.9581065000039</v>
      </c>
      <c r="L11" s="128">
        <v>14218.779537</v>
      </c>
      <c r="M11" s="128">
        <v>16317.439640000001</v>
      </c>
      <c r="N11" s="128">
        <v>18718.347505000002</v>
      </c>
      <c r="O11" s="128">
        <v>13953.608481000001</v>
      </c>
      <c r="P11" s="128">
        <v>21871.090208000001</v>
      </c>
      <c r="Q11" s="128">
        <v>25211.990269999998</v>
      </c>
      <c r="R11" s="128">
        <v>22871.696199000002</v>
      </c>
      <c r="S11" s="128">
        <v>23050.331302999999</v>
      </c>
      <c r="T11" s="128">
        <v>21015.280824000001</v>
      </c>
      <c r="U11" s="128">
        <f t="shared" si="0"/>
        <v>339544.950465</v>
      </c>
    </row>
    <row r="12" spans="1:22" x14ac:dyDescent="0.2">
      <c r="A12" s="3" t="s">
        <v>105</v>
      </c>
      <c r="B12" s="3" t="s">
        <v>106</v>
      </c>
      <c r="C12" s="128">
        <v>78.931869000000006</v>
      </c>
      <c r="D12" s="128">
        <v>400.44281749999999</v>
      </c>
      <c r="E12" s="128">
        <v>481.46683849999999</v>
      </c>
      <c r="F12" s="128">
        <v>672.23610199999996</v>
      </c>
      <c r="G12" s="128">
        <v>1247.986046</v>
      </c>
      <c r="H12" s="128">
        <v>1621.7703779999999</v>
      </c>
      <c r="I12" s="128">
        <v>1897.9858035</v>
      </c>
      <c r="J12" s="128">
        <v>2707.9486919999999</v>
      </c>
      <c r="K12" s="128">
        <v>2719.7939580000007</v>
      </c>
      <c r="L12" s="128">
        <v>4828.7667929999998</v>
      </c>
      <c r="M12" s="128">
        <v>5824.8904599999996</v>
      </c>
      <c r="N12" s="128">
        <v>6763.2267330000004</v>
      </c>
      <c r="O12" s="128">
        <v>3260.7130569999999</v>
      </c>
      <c r="P12" s="128">
        <v>3764.6067320000002</v>
      </c>
      <c r="Q12" s="128">
        <v>2976.047239</v>
      </c>
      <c r="R12" s="128">
        <v>3077.9326580000002</v>
      </c>
      <c r="S12" s="128">
        <v>4495.4059259999995</v>
      </c>
      <c r="T12" s="128">
        <v>3557.2363389999996</v>
      </c>
      <c r="U12" s="128">
        <f t="shared" si="0"/>
        <v>47116.675384499998</v>
      </c>
    </row>
    <row r="13" spans="1:22" x14ac:dyDescent="0.2">
      <c r="A13" s="3" t="s">
        <v>107</v>
      </c>
      <c r="B13" s="3" t="s">
        <v>108</v>
      </c>
      <c r="C13" s="128">
        <v>2660.3132070000001</v>
      </c>
      <c r="D13" s="128">
        <v>7206.7742269999999</v>
      </c>
      <c r="E13" s="128">
        <v>7126.8417625000002</v>
      </c>
      <c r="F13" s="128">
        <v>8398.6386469999998</v>
      </c>
      <c r="G13" s="128">
        <v>24892.3641675</v>
      </c>
      <c r="H13" s="128">
        <v>33145.293398499998</v>
      </c>
      <c r="I13" s="128">
        <v>39371.741769499997</v>
      </c>
      <c r="J13" s="128">
        <v>16139.909648000001</v>
      </c>
      <c r="K13" s="128">
        <v>4565.2153049999952</v>
      </c>
      <c r="L13" s="128">
        <v>6945.8943609999997</v>
      </c>
      <c r="M13" s="128">
        <v>8198.6538839999994</v>
      </c>
      <c r="N13" s="128">
        <v>8694.9416369999999</v>
      </c>
      <c r="O13" s="128">
        <v>5958.6600980000003</v>
      </c>
      <c r="P13" s="128">
        <v>8300.952996</v>
      </c>
      <c r="Q13" s="128">
        <v>8403.8892130000004</v>
      </c>
      <c r="R13" s="128">
        <v>9238.5732570000091</v>
      </c>
      <c r="S13" s="128">
        <v>25667.327794000001</v>
      </c>
      <c r="T13" s="128">
        <v>25759.362606000002</v>
      </c>
      <c r="U13" s="128">
        <f t="shared" si="0"/>
        <v>244716.68788000004</v>
      </c>
    </row>
    <row r="14" spans="1:22" x14ac:dyDescent="0.2">
      <c r="A14" s="3" t="s">
        <v>109</v>
      </c>
      <c r="B14" s="3" t="s">
        <v>110</v>
      </c>
      <c r="C14" s="128">
        <v>2775.8200805000001</v>
      </c>
      <c r="D14" s="128">
        <v>7142.9118145000002</v>
      </c>
      <c r="E14" s="128">
        <v>7119.9014575000001</v>
      </c>
      <c r="F14" s="128">
        <v>8354.7625934999996</v>
      </c>
      <c r="G14" s="128">
        <v>25258.593766999998</v>
      </c>
      <c r="H14" s="128">
        <v>33425.615104500001</v>
      </c>
      <c r="I14" s="128">
        <v>39735.436920499997</v>
      </c>
      <c r="J14" s="128">
        <v>18926.248930000002</v>
      </c>
      <c r="K14" s="128">
        <v>5795.5451380000004</v>
      </c>
      <c r="L14" s="128">
        <v>9458.1128439999993</v>
      </c>
      <c r="M14" s="128">
        <v>11744.645363</v>
      </c>
      <c r="N14" s="128">
        <v>14243.497938</v>
      </c>
      <c r="O14" s="128">
        <v>5045.4738489999991</v>
      </c>
      <c r="P14" s="128">
        <v>17293.063199</v>
      </c>
      <c r="Q14" s="128">
        <v>20864.077359999999</v>
      </c>
      <c r="R14" s="128">
        <v>18489.139411</v>
      </c>
      <c r="S14" s="128">
        <v>17099.029471999998</v>
      </c>
      <c r="T14" s="128">
        <v>15162.755119999998</v>
      </c>
      <c r="U14" s="128">
        <f t="shared" si="0"/>
        <v>272889.15651299997</v>
      </c>
    </row>
    <row r="15" spans="1:22" x14ac:dyDescent="0.2">
      <c r="A15" s="3" t="s">
        <v>111</v>
      </c>
      <c r="B15" s="3" t="s">
        <v>112</v>
      </c>
      <c r="C15" s="128">
        <v>339.1362135</v>
      </c>
      <c r="D15" s="128">
        <v>764.73982100000001</v>
      </c>
      <c r="E15" s="128">
        <v>1036.731094</v>
      </c>
      <c r="F15" s="128">
        <v>1667.5228505</v>
      </c>
      <c r="G15" s="128">
        <v>1344.250059</v>
      </c>
      <c r="H15" s="128">
        <v>886.82857550000006</v>
      </c>
      <c r="I15" s="128">
        <v>860.29866249999998</v>
      </c>
      <c r="J15" s="128">
        <v>868.17534950000004</v>
      </c>
      <c r="K15" s="128">
        <v>553.35299749999979</v>
      </c>
      <c r="L15" s="128">
        <v>675.06861200000003</v>
      </c>
      <c r="M15" s="128">
        <v>1081.103382</v>
      </c>
      <c r="N15" s="128">
        <v>695.73441100000002</v>
      </c>
      <c r="O15" s="128">
        <v>619.06878600000005</v>
      </c>
      <c r="P15" s="128">
        <v>909.30963199999997</v>
      </c>
      <c r="Q15" s="128">
        <v>966.905935</v>
      </c>
      <c r="R15" s="128">
        <v>1124.5788689999999</v>
      </c>
      <c r="S15" s="128">
        <v>612.38845400000002</v>
      </c>
      <c r="T15" s="128">
        <v>636.64461100000005</v>
      </c>
      <c r="U15" s="128">
        <f t="shared" si="0"/>
        <v>15022.769528999997</v>
      </c>
    </row>
    <row r="16" spans="1:22" x14ac:dyDescent="0.2">
      <c r="A16" s="3" t="s">
        <v>113</v>
      </c>
      <c r="B16" s="3" t="s">
        <v>114</v>
      </c>
      <c r="C16" s="128">
        <v>321.14578</v>
      </c>
      <c r="D16" s="128">
        <v>1507.3876505000001</v>
      </c>
      <c r="E16" s="128">
        <v>1594.191255</v>
      </c>
      <c r="F16" s="128">
        <v>2325.8606020000002</v>
      </c>
      <c r="G16" s="128">
        <v>4318.7366515000003</v>
      </c>
      <c r="H16" s="128">
        <v>4147.2345459999997</v>
      </c>
      <c r="I16" s="128">
        <v>5475.9338865</v>
      </c>
      <c r="J16" s="128">
        <v>4373.2943160000004</v>
      </c>
      <c r="K16" s="128">
        <v>4305.8328825000008</v>
      </c>
      <c r="L16" s="128">
        <v>7635.5945659999998</v>
      </c>
      <c r="M16" s="128">
        <v>10040.429179999999</v>
      </c>
      <c r="N16" s="128">
        <v>10962.588572000001</v>
      </c>
      <c r="O16" s="128">
        <v>7578.4261280000001</v>
      </c>
      <c r="P16" s="128">
        <v>10757.244493</v>
      </c>
      <c r="Q16" s="128">
        <v>13455.15235</v>
      </c>
      <c r="R16" s="128">
        <v>13708.374959999999</v>
      </c>
      <c r="S16" s="128">
        <v>13059.862675000002</v>
      </c>
      <c r="T16" s="128">
        <v>10525.055258</v>
      </c>
      <c r="U16" s="128">
        <f t="shared" si="0"/>
        <v>118513.919624</v>
      </c>
    </row>
    <row r="17" spans="1:21" x14ac:dyDescent="0.2">
      <c r="A17" s="3" t="s">
        <v>115</v>
      </c>
      <c r="B17" s="3" t="s">
        <v>116</v>
      </c>
      <c r="C17" s="128">
        <v>199.20812599999999</v>
      </c>
      <c r="D17" s="128">
        <v>792.00671499999999</v>
      </c>
      <c r="E17" s="128">
        <v>967.22426700000005</v>
      </c>
      <c r="F17" s="128">
        <v>1264.5412484999999</v>
      </c>
      <c r="G17" s="128">
        <v>2540.9049544999998</v>
      </c>
      <c r="H17" s="128">
        <v>3284.3408840000002</v>
      </c>
      <c r="I17" s="128">
        <v>4356.5128295000004</v>
      </c>
      <c r="J17" s="128">
        <v>5385.2101535000002</v>
      </c>
      <c r="K17" s="128">
        <v>5539.298101000003</v>
      </c>
      <c r="L17" s="128">
        <v>9468.7608099999998</v>
      </c>
      <c r="M17" s="128">
        <v>12079.573736</v>
      </c>
      <c r="N17" s="128">
        <v>14037.547227999999</v>
      </c>
      <c r="O17" s="128">
        <v>8963.4690969999992</v>
      </c>
      <c r="P17" s="128">
        <v>14485.026569</v>
      </c>
      <c r="Q17" s="128">
        <v>13647.687172</v>
      </c>
      <c r="R17" s="128">
        <v>13445.895736</v>
      </c>
      <c r="S17" s="128">
        <v>12164.842644</v>
      </c>
      <c r="T17" s="128">
        <v>10353.089258</v>
      </c>
      <c r="U17" s="128">
        <f t="shared" si="0"/>
        <v>124011.67043200001</v>
      </c>
    </row>
    <row r="18" spans="1:21" x14ac:dyDescent="0.2">
      <c r="A18" s="3" t="s">
        <v>117</v>
      </c>
      <c r="B18" s="3" t="s">
        <v>118</v>
      </c>
      <c r="C18" s="128">
        <v>63.823823500000003</v>
      </c>
      <c r="D18" s="128">
        <v>81.658626499999997</v>
      </c>
      <c r="E18" s="128">
        <v>83.425215499999993</v>
      </c>
      <c r="F18" s="128">
        <v>101.1620355</v>
      </c>
      <c r="G18" s="128">
        <v>127.861721</v>
      </c>
      <c r="H18" s="128">
        <v>186.19554199999999</v>
      </c>
      <c r="I18" s="128">
        <v>185.14646400000001</v>
      </c>
      <c r="J18" s="128">
        <v>180.766806</v>
      </c>
      <c r="K18" s="128">
        <v>200.65783649999997</v>
      </c>
      <c r="L18" s="128">
        <v>255.012979</v>
      </c>
      <c r="M18" s="128">
        <v>323.77651800000001</v>
      </c>
      <c r="N18" s="128">
        <v>404.19113099999998</v>
      </c>
      <c r="O18" s="128">
        <v>300.27153500000003</v>
      </c>
      <c r="P18" s="128">
        <v>304.46299399999998</v>
      </c>
      <c r="Q18" s="128">
        <v>300.877092</v>
      </c>
      <c r="R18" s="128">
        <v>337.99291499999998</v>
      </c>
      <c r="S18" s="128">
        <v>317.27905999999996</v>
      </c>
      <c r="T18" s="128">
        <v>324.28360599999996</v>
      </c>
      <c r="U18" s="128">
        <f t="shared" si="0"/>
        <v>3778.5743655000001</v>
      </c>
    </row>
    <row r="19" spans="1:21" x14ac:dyDescent="0.2">
      <c r="A19" s="3" t="s">
        <v>119</v>
      </c>
      <c r="B19" s="3" t="s">
        <v>120</v>
      </c>
      <c r="C19" s="128">
        <v>241.9614425</v>
      </c>
      <c r="D19" s="128">
        <v>821.38112049999995</v>
      </c>
      <c r="E19" s="128">
        <v>965.44992850000006</v>
      </c>
      <c r="F19" s="128">
        <v>1177.6135644999999</v>
      </c>
      <c r="G19" s="128">
        <v>2271.3246115000002</v>
      </c>
      <c r="H19" s="128">
        <v>2924.2975390000001</v>
      </c>
      <c r="I19" s="128">
        <v>3814.5871790000001</v>
      </c>
      <c r="J19" s="128">
        <v>4553.5616259999997</v>
      </c>
      <c r="K19" s="128">
        <v>4890.0278080000044</v>
      </c>
      <c r="L19" s="128">
        <v>9021.9388529999997</v>
      </c>
      <c r="M19" s="128">
        <v>12008.785802</v>
      </c>
      <c r="N19" s="128">
        <v>13369.384333</v>
      </c>
      <c r="O19" s="128">
        <v>9437.1545710000009</v>
      </c>
      <c r="P19" s="128">
        <v>13695.989566</v>
      </c>
      <c r="Q19" s="128">
        <v>14344.609318999999</v>
      </c>
      <c r="R19" s="128">
        <v>15339.684052000001</v>
      </c>
      <c r="S19" s="128">
        <v>14253.211609000002</v>
      </c>
      <c r="T19" s="128">
        <v>14179.358441</v>
      </c>
      <c r="U19" s="128">
        <f t="shared" si="0"/>
        <v>127873.16679450001</v>
      </c>
    </row>
    <row r="20" spans="1:21" x14ac:dyDescent="0.2">
      <c r="A20" s="3" t="s">
        <v>121</v>
      </c>
      <c r="B20" s="3" t="s">
        <v>122</v>
      </c>
      <c r="C20" s="128">
        <v>205.09750149999999</v>
      </c>
      <c r="D20" s="128">
        <v>320.32110399999999</v>
      </c>
      <c r="E20" s="128">
        <v>439.10040350000003</v>
      </c>
      <c r="F20" s="128">
        <v>540.93301399999996</v>
      </c>
      <c r="G20" s="128">
        <v>870.13268049999999</v>
      </c>
      <c r="H20" s="128">
        <v>923.15588249999996</v>
      </c>
      <c r="I20" s="128">
        <v>1149.9579060000001</v>
      </c>
      <c r="J20" s="128">
        <v>1517.0596660000001</v>
      </c>
      <c r="K20" s="128">
        <v>1734.1717530000001</v>
      </c>
      <c r="L20" s="128">
        <v>3048.9295149999998</v>
      </c>
      <c r="M20" s="128">
        <v>3704.1272570000001</v>
      </c>
      <c r="N20" s="128">
        <v>4179.5398640000003</v>
      </c>
      <c r="O20" s="128">
        <v>3769.331815</v>
      </c>
      <c r="P20" s="128">
        <v>3931.7330390000002</v>
      </c>
      <c r="Q20" s="128">
        <v>4283.3029850000003</v>
      </c>
      <c r="R20" s="128">
        <v>5011.4758920000004</v>
      </c>
      <c r="S20" s="128">
        <v>4605.5131190000002</v>
      </c>
      <c r="T20" s="128">
        <v>4765.4291060000005</v>
      </c>
      <c r="U20" s="128">
        <f t="shared" si="0"/>
        <v>41229.980688000011</v>
      </c>
    </row>
    <row r="21" spans="1:21" x14ac:dyDescent="0.2">
      <c r="A21" s="3" t="s">
        <v>123</v>
      </c>
      <c r="B21" s="3" t="s">
        <v>124</v>
      </c>
      <c r="C21" s="128">
        <v>127.54277949999999</v>
      </c>
      <c r="D21" s="128">
        <v>425.87030299999998</v>
      </c>
      <c r="E21" s="128">
        <v>422.32383099999998</v>
      </c>
      <c r="F21" s="128">
        <v>551.50000899999998</v>
      </c>
      <c r="G21" s="128">
        <v>1074.6376534999999</v>
      </c>
      <c r="H21" s="128">
        <v>1216.1062655000001</v>
      </c>
      <c r="I21" s="128">
        <v>1460.02324</v>
      </c>
      <c r="J21" s="128">
        <v>1768.368524</v>
      </c>
      <c r="K21" s="128">
        <v>1945.7592595000001</v>
      </c>
      <c r="L21" s="128">
        <v>3346.800663</v>
      </c>
      <c r="M21" s="128">
        <v>4459.1678620000002</v>
      </c>
      <c r="N21" s="128">
        <v>4554.5661300000002</v>
      </c>
      <c r="O21" s="128">
        <v>3656.1453739999997</v>
      </c>
      <c r="P21" s="128">
        <v>4078.2423410000001</v>
      </c>
      <c r="Q21" s="128">
        <v>4086.457641</v>
      </c>
      <c r="R21" s="128">
        <v>4327.3985670000002</v>
      </c>
      <c r="S21" s="128">
        <v>3686.44542</v>
      </c>
      <c r="T21" s="128">
        <v>3558.5262339999999</v>
      </c>
      <c r="U21" s="128">
        <f t="shared" si="0"/>
        <v>41089.736723000002</v>
      </c>
    </row>
    <row r="22" spans="1:21" x14ac:dyDescent="0.2">
      <c r="A22" s="3" t="s">
        <v>125</v>
      </c>
      <c r="B22" s="3" t="s">
        <v>126</v>
      </c>
      <c r="C22" s="128">
        <v>363.59844399999997</v>
      </c>
      <c r="D22" s="128">
        <v>1881.3642124999999</v>
      </c>
      <c r="E22" s="128">
        <v>1441.8017394999999</v>
      </c>
      <c r="F22" s="128">
        <v>1458.807832</v>
      </c>
      <c r="G22" s="128">
        <v>1484.5672199999999</v>
      </c>
      <c r="H22" s="128">
        <v>935.06384000000003</v>
      </c>
      <c r="I22" s="128">
        <v>704.80509050000001</v>
      </c>
      <c r="J22" s="128">
        <v>396.32475799999997</v>
      </c>
      <c r="K22" s="128">
        <v>301.85057449999988</v>
      </c>
      <c r="L22" s="128">
        <v>321.08023100000003</v>
      </c>
      <c r="M22" s="128">
        <v>334.38392299999998</v>
      </c>
      <c r="N22" s="128">
        <v>268.069838</v>
      </c>
      <c r="O22" s="128">
        <v>141.29655700000004</v>
      </c>
      <c r="P22" s="128">
        <v>187.484207</v>
      </c>
      <c r="Q22" s="128">
        <v>153.59168500000001</v>
      </c>
      <c r="R22" s="128">
        <v>161.16557</v>
      </c>
      <c r="S22" s="128">
        <v>154.44600800000001</v>
      </c>
      <c r="T22" s="128">
        <v>142.69467499999999</v>
      </c>
      <c r="U22" s="128">
        <f t="shared" si="0"/>
        <v>10691.099847999998</v>
      </c>
    </row>
    <row r="23" spans="1:21" x14ac:dyDescent="0.2">
      <c r="A23" s="3" t="s">
        <v>127</v>
      </c>
      <c r="B23" s="3" t="s">
        <v>128</v>
      </c>
      <c r="C23" s="128">
        <v>727.75137500000005</v>
      </c>
      <c r="D23" s="128">
        <v>8445.5874475000001</v>
      </c>
      <c r="E23" s="128">
        <v>10123.231668500001</v>
      </c>
      <c r="F23" s="128">
        <v>16306.447716500001</v>
      </c>
      <c r="G23" s="128">
        <v>34984.599357999999</v>
      </c>
      <c r="H23" s="128">
        <v>46038.551648499997</v>
      </c>
      <c r="I23" s="128">
        <v>59334.7938115</v>
      </c>
      <c r="J23" s="128">
        <v>71620.491016</v>
      </c>
      <c r="K23" s="128">
        <v>72704.924023000014</v>
      </c>
      <c r="L23" s="128">
        <v>134635.509953</v>
      </c>
      <c r="M23" s="128">
        <v>178083.902393</v>
      </c>
      <c r="N23" s="128">
        <v>193133.19464900001</v>
      </c>
      <c r="O23" s="128">
        <v>186204.28728999998</v>
      </c>
      <c r="P23" s="128">
        <v>217100.53654599999</v>
      </c>
      <c r="Q23" s="128">
        <v>258557.66903600001</v>
      </c>
      <c r="R23" s="128">
        <v>247955.00216999999</v>
      </c>
      <c r="S23" s="128">
        <v>259585.04245000001</v>
      </c>
      <c r="T23" s="128">
        <v>255189.65616300001</v>
      </c>
      <c r="U23" s="128">
        <f t="shared" si="0"/>
        <v>2064526.8914245002</v>
      </c>
    </row>
    <row r="24" spans="1:21" x14ac:dyDescent="0.2">
      <c r="A24" s="3" t="s">
        <v>129</v>
      </c>
      <c r="B24" s="3" t="s">
        <v>130</v>
      </c>
      <c r="C24" s="128">
        <v>138.80856850000001</v>
      </c>
      <c r="D24" s="128">
        <v>773.78135599999996</v>
      </c>
      <c r="E24" s="128">
        <v>923.31363899999997</v>
      </c>
      <c r="F24" s="128">
        <v>1226.9770894999999</v>
      </c>
      <c r="G24" s="128">
        <v>2845.7920785000001</v>
      </c>
      <c r="H24" s="128">
        <v>2405.6490659999999</v>
      </c>
      <c r="I24" s="128">
        <v>3300.4148494999999</v>
      </c>
      <c r="J24" s="128">
        <v>1621.6301105</v>
      </c>
      <c r="K24" s="128">
        <v>1700.1089999999999</v>
      </c>
      <c r="L24" s="128">
        <v>4379.1231589999998</v>
      </c>
      <c r="M24" s="128">
        <v>4161.2928840000004</v>
      </c>
      <c r="N24" s="128">
        <v>4579.8154770000001</v>
      </c>
      <c r="O24" s="128">
        <v>3229.1661730000005</v>
      </c>
      <c r="P24" s="128">
        <v>4164.1860379999998</v>
      </c>
      <c r="Q24" s="128">
        <v>4763.433994</v>
      </c>
      <c r="R24" s="128">
        <v>4906.1558100000002</v>
      </c>
      <c r="S24" s="128">
        <v>4680.1177520000001</v>
      </c>
      <c r="T24" s="128">
        <v>5296.0554840000004</v>
      </c>
      <c r="U24" s="128">
        <f t="shared" si="0"/>
        <v>51866.656355500003</v>
      </c>
    </row>
    <row r="25" spans="1:21" x14ac:dyDescent="0.2">
      <c r="A25" s="3" t="s">
        <v>131</v>
      </c>
      <c r="B25" s="3" t="s">
        <v>132</v>
      </c>
      <c r="C25" s="128">
        <v>1013.0026775</v>
      </c>
      <c r="D25" s="128">
        <v>6024.8713255000002</v>
      </c>
      <c r="E25" s="128">
        <v>7024.4613225000003</v>
      </c>
      <c r="F25" s="128">
        <v>9527.8853529999997</v>
      </c>
      <c r="G25" s="128">
        <v>16596.483477000002</v>
      </c>
      <c r="H25" s="128">
        <v>19769.052177000001</v>
      </c>
      <c r="I25" s="128">
        <v>22817.788539000001</v>
      </c>
      <c r="J25" s="128">
        <v>32101.406642499998</v>
      </c>
      <c r="K25" s="128">
        <v>26911.083539499992</v>
      </c>
      <c r="L25" s="128">
        <v>50390.285466000001</v>
      </c>
      <c r="M25" s="128">
        <v>67132.713499000005</v>
      </c>
      <c r="N25" s="128">
        <v>69769.784761999996</v>
      </c>
      <c r="O25" s="128">
        <v>16790.278865999997</v>
      </c>
      <c r="P25" s="128">
        <v>74704.895250000001</v>
      </c>
      <c r="Q25" s="128">
        <v>71389.014391000004</v>
      </c>
      <c r="R25" s="128">
        <v>70218.293590999994</v>
      </c>
      <c r="S25" s="128">
        <v>70711.794155999989</v>
      </c>
      <c r="T25" s="128">
        <v>65454.097304999974</v>
      </c>
      <c r="U25" s="128">
        <f t="shared" si="0"/>
        <v>681556.91347349994</v>
      </c>
    </row>
    <row r="26" spans="1:21" x14ac:dyDescent="0.2">
      <c r="A26" s="3" t="s">
        <v>133</v>
      </c>
      <c r="B26" s="3" t="s">
        <v>134</v>
      </c>
      <c r="C26" s="128">
        <v>50.046954999999997</v>
      </c>
      <c r="D26" s="128">
        <v>227.72559649999999</v>
      </c>
      <c r="E26" s="128">
        <v>193.73955000000001</v>
      </c>
      <c r="F26" s="128">
        <v>239.810869</v>
      </c>
      <c r="G26" s="128">
        <v>326.45565549999998</v>
      </c>
      <c r="H26" s="128">
        <v>335.93607700000001</v>
      </c>
      <c r="I26" s="128">
        <v>360.9520205</v>
      </c>
      <c r="J26" s="128">
        <v>428.36938049999998</v>
      </c>
      <c r="K26" s="128">
        <v>529.51560249999989</v>
      </c>
      <c r="L26" s="128">
        <v>1064.5352310000001</v>
      </c>
      <c r="M26" s="128">
        <v>1268.575742</v>
      </c>
      <c r="N26" s="128">
        <v>1405.1048060000001</v>
      </c>
      <c r="O26" s="128">
        <v>1423.5238150000002</v>
      </c>
      <c r="P26" s="128">
        <v>1468.019462</v>
      </c>
      <c r="Q26" s="128">
        <v>1533.6910270000001</v>
      </c>
      <c r="R26" s="128">
        <v>1591.975653</v>
      </c>
      <c r="S26" s="128">
        <v>1663.591672</v>
      </c>
      <c r="T26" s="128">
        <v>1694.924006</v>
      </c>
      <c r="U26" s="128">
        <f t="shared" si="0"/>
        <v>14382.969305499999</v>
      </c>
    </row>
    <row r="27" spans="1:21" x14ac:dyDescent="0.2">
      <c r="A27" s="3" t="s">
        <v>135</v>
      </c>
      <c r="B27" s="3" t="s">
        <v>136</v>
      </c>
      <c r="C27" s="128">
        <v>60.911439999999999</v>
      </c>
      <c r="D27" s="128">
        <v>148.63722899999999</v>
      </c>
      <c r="E27" s="128">
        <v>423.02451150000002</v>
      </c>
      <c r="F27" s="128">
        <v>116.6604265</v>
      </c>
      <c r="G27" s="128">
        <v>79.668091000000004</v>
      </c>
      <c r="H27" s="128">
        <v>72.298119</v>
      </c>
      <c r="I27" s="128">
        <v>91.781606499999995</v>
      </c>
      <c r="J27" s="128">
        <v>110.19577</v>
      </c>
      <c r="K27" s="128">
        <v>143.71205749999993</v>
      </c>
      <c r="L27" s="128">
        <v>555.17570599999999</v>
      </c>
      <c r="M27" s="128">
        <v>440.42411199999998</v>
      </c>
      <c r="N27" s="128">
        <v>442.91145699999998</v>
      </c>
      <c r="O27" s="128">
        <v>545.22028699999998</v>
      </c>
      <c r="P27" s="128">
        <v>606.19597699999997</v>
      </c>
      <c r="Q27" s="128">
        <v>549.90451299999995</v>
      </c>
      <c r="R27" s="128">
        <v>425.15791200000001</v>
      </c>
      <c r="S27" s="128">
        <v>497.94233799999995</v>
      </c>
      <c r="T27" s="128">
        <v>600.61689100000001</v>
      </c>
      <c r="U27" s="128">
        <f t="shared" si="0"/>
        <v>5365.2181569999993</v>
      </c>
    </row>
    <row r="28" spans="1:21" x14ac:dyDescent="0.2">
      <c r="A28" s="3" t="s">
        <v>137</v>
      </c>
      <c r="B28" s="3" t="s">
        <v>138</v>
      </c>
      <c r="C28" s="128">
        <v>102.12871250000001</v>
      </c>
      <c r="D28" s="128">
        <v>757.94609500000001</v>
      </c>
      <c r="E28" s="128">
        <v>1082.4873689999999</v>
      </c>
      <c r="F28" s="128">
        <v>2903.0982294999999</v>
      </c>
      <c r="G28" s="128">
        <v>13211.715668000001</v>
      </c>
      <c r="H28" s="128">
        <v>17605.322141500001</v>
      </c>
      <c r="I28" s="128">
        <v>20750.9653875</v>
      </c>
      <c r="J28" s="128">
        <v>26016.818796</v>
      </c>
      <c r="K28" s="128">
        <v>28334.722505999987</v>
      </c>
      <c r="L28" s="128">
        <v>46066.903429999998</v>
      </c>
      <c r="M28" s="128">
        <v>61165.647061999996</v>
      </c>
      <c r="N28" s="128">
        <v>63749.681359000002</v>
      </c>
      <c r="O28" s="128">
        <v>56143.113016999996</v>
      </c>
      <c r="P28" s="128">
        <v>67642.418116000001</v>
      </c>
      <c r="Q28" s="128">
        <v>67585.678872000004</v>
      </c>
      <c r="R28" s="128">
        <v>62384.192704000001</v>
      </c>
      <c r="S28" s="128">
        <v>58255.027014999992</v>
      </c>
      <c r="T28" s="128">
        <v>49309.373366</v>
      </c>
      <c r="U28" s="128">
        <f t="shared" si="0"/>
        <v>586924.12682899996</v>
      </c>
    </row>
    <row r="29" spans="1:21" x14ac:dyDescent="0.2">
      <c r="A29" s="3" t="s">
        <v>139</v>
      </c>
      <c r="B29" s="3" t="s">
        <v>140</v>
      </c>
      <c r="C29" s="128">
        <v>421.48539549999998</v>
      </c>
      <c r="D29" s="128">
        <v>1101.8335320000001</v>
      </c>
      <c r="E29" s="128">
        <v>1116.7980095</v>
      </c>
      <c r="F29" s="128">
        <v>1112.1786629999999</v>
      </c>
      <c r="G29" s="128">
        <v>1349.1215299999999</v>
      </c>
      <c r="H29" s="128">
        <v>1540.2543659999999</v>
      </c>
      <c r="I29" s="128">
        <v>1853.9504354999999</v>
      </c>
      <c r="J29" s="128">
        <v>8953.0672369999993</v>
      </c>
      <c r="K29" s="128">
        <v>3296.2860355000003</v>
      </c>
      <c r="L29" s="128">
        <v>5935.0230629999996</v>
      </c>
      <c r="M29" s="128">
        <v>9639.3517279999996</v>
      </c>
      <c r="N29" s="128">
        <v>10684.558009</v>
      </c>
      <c r="O29" s="128">
        <v>2470.7535470000003</v>
      </c>
      <c r="P29" s="128">
        <v>11141.834167999999</v>
      </c>
      <c r="Q29" s="128">
        <v>10962.698828000001</v>
      </c>
      <c r="R29" s="128">
        <v>10135.420045999999</v>
      </c>
      <c r="S29" s="128">
        <v>8586.1909950000008</v>
      </c>
      <c r="T29" s="128">
        <v>7970.3926450000017</v>
      </c>
      <c r="U29" s="128">
        <f t="shared" si="0"/>
        <v>95800.444686000003</v>
      </c>
    </row>
    <row r="30" spans="1:21" x14ac:dyDescent="0.2">
      <c r="A30" s="3" t="s">
        <v>141</v>
      </c>
      <c r="B30" s="3" t="s">
        <v>142</v>
      </c>
      <c r="C30" s="128">
        <v>191.27188849999999</v>
      </c>
      <c r="D30" s="128">
        <v>561.89353449999999</v>
      </c>
      <c r="E30" s="128">
        <v>821.15397700000005</v>
      </c>
      <c r="F30" s="128">
        <v>827.79349749999994</v>
      </c>
      <c r="G30" s="128">
        <v>1316.2968900000001</v>
      </c>
      <c r="H30" s="128">
        <v>1531.6668615000001</v>
      </c>
      <c r="I30" s="128">
        <v>1546.3216195</v>
      </c>
      <c r="J30" s="128">
        <v>1819.152486</v>
      </c>
      <c r="K30" s="128">
        <v>2206.0104635000012</v>
      </c>
      <c r="L30" s="128">
        <v>5201.0233340000004</v>
      </c>
      <c r="M30" s="128">
        <v>6683.3075609999996</v>
      </c>
      <c r="N30" s="128">
        <v>8445.8743730000006</v>
      </c>
      <c r="O30" s="128">
        <v>8110.5064439999996</v>
      </c>
      <c r="P30" s="128">
        <v>10091.050975</v>
      </c>
      <c r="Q30" s="128">
        <v>11283.809755</v>
      </c>
      <c r="R30" s="128">
        <v>12109.504397999999</v>
      </c>
      <c r="S30" s="128">
        <v>12274.799792</v>
      </c>
      <c r="T30" s="128">
        <v>13164.541958999996</v>
      </c>
      <c r="U30" s="128">
        <f t="shared" si="0"/>
        <v>90075.473364999998</v>
      </c>
    </row>
    <row r="31" spans="1:21" x14ac:dyDescent="0.2">
      <c r="A31" s="3" t="s">
        <v>143</v>
      </c>
      <c r="B31" s="3" t="s">
        <v>144</v>
      </c>
      <c r="C31" s="128">
        <v>617.62210749999997</v>
      </c>
      <c r="D31" s="128">
        <v>431.23476149999999</v>
      </c>
      <c r="E31" s="128">
        <v>407.47454599999998</v>
      </c>
      <c r="F31" s="128">
        <v>430.71953400000001</v>
      </c>
      <c r="G31" s="128">
        <v>541.26939900000002</v>
      </c>
      <c r="H31" s="128">
        <v>560.09890700000005</v>
      </c>
      <c r="I31" s="128">
        <v>565.02024749999998</v>
      </c>
      <c r="J31" s="128">
        <v>737.28830400000004</v>
      </c>
      <c r="K31" s="128">
        <v>938.52907299999993</v>
      </c>
      <c r="L31" s="128">
        <v>1527.970615</v>
      </c>
      <c r="M31" s="128">
        <v>2214.2422710000001</v>
      </c>
      <c r="N31" s="128">
        <v>3263.6428329999999</v>
      </c>
      <c r="O31" s="128">
        <v>3672.086742</v>
      </c>
      <c r="P31" s="128">
        <v>4197.4951440000004</v>
      </c>
      <c r="Q31" s="128">
        <v>3960.1671630000001</v>
      </c>
      <c r="R31" s="128">
        <v>3663.1156839999999</v>
      </c>
      <c r="S31" s="128">
        <v>3476.9853170000001</v>
      </c>
      <c r="T31" s="128">
        <v>3212.9116079999994</v>
      </c>
      <c r="U31" s="128">
        <f t="shared" si="0"/>
        <v>30745.7875145</v>
      </c>
    </row>
    <row r="32" spans="1:21" x14ac:dyDescent="0.2">
      <c r="A32" s="3" t="s">
        <v>145</v>
      </c>
      <c r="B32" s="3" t="s">
        <v>146</v>
      </c>
      <c r="C32" s="128">
        <v>12.003679500000001</v>
      </c>
      <c r="D32" s="128">
        <v>14.438831499999999</v>
      </c>
      <c r="E32" s="128">
        <v>17.015813000000001</v>
      </c>
      <c r="F32" s="128">
        <v>21.665312</v>
      </c>
      <c r="G32" s="128">
        <v>30.648120500000001</v>
      </c>
      <c r="H32" s="128">
        <v>38.406262499999997</v>
      </c>
      <c r="I32" s="128">
        <v>40.460297500000003</v>
      </c>
      <c r="J32" s="128">
        <v>42.461055999999999</v>
      </c>
      <c r="K32" s="128">
        <v>51.643077999999988</v>
      </c>
      <c r="L32" s="128">
        <v>65.720365000000001</v>
      </c>
      <c r="M32" s="128">
        <v>89.722479000000007</v>
      </c>
      <c r="N32" s="128">
        <v>122.052908</v>
      </c>
      <c r="O32" s="128">
        <v>115.087323</v>
      </c>
      <c r="P32" s="128">
        <v>117.707627</v>
      </c>
      <c r="Q32" s="128">
        <v>100.600373</v>
      </c>
      <c r="R32" s="128">
        <v>101.85015300000001</v>
      </c>
      <c r="S32" s="128">
        <v>94.173116999999991</v>
      </c>
      <c r="T32" s="128">
        <v>79.596239999999995</v>
      </c>
      <c r="U32" s="128">
        <f>(SUM(C32:N32)+P32+Q32+R32+S32+T32)</f>
        <v>1040.1657125000002</v>
      </c>
    </row>
    <row r="33" spans="1:22" x14ac:dyDescent="0.2">
      <c r="A33" s="3" t="s">
        <v>147</v>
      </c>
      <c r="B33" s="3" t="s">
        <v>148</v>
      </c>
      <c r="C33" s="137">
        <v>0</v>
      </c>
      <c r="D33" s="137">
        <v>0</v>
      </c>
      <c r="E33" s="137">
        <v>0</v>
      </c>
      <c r="F33" s="137">
        <v>0</v>
      </c>
      <c r="G33" s="137">
        <v>0</v>
      </c>
      <c r="H33" s="137">
        <v>0</v>
      </c>
      <c r="I33" s="137">
        <v>0</v>
      </c>
      <c r="J33" s="137">
        <v>0</v>
      </c>
      <c r="K33" s="137">
        <v>0</v>
      </c>
      <c r="L33" s="128">
        <v>14210.776296</v>
      </c>
      <c r="M33" s="128">
        <v>19461.519838</v>
      </c>
      <c r="N33" s="128">
        <v>24419.445651999999</v>
      </c>
      <c r="O33" s="128">
        <v>23710.066366999999</v>
      </c>
      <c r="P33" s="128">
        <v>26405.098136000001</v>
      </c>
      <c r="Q33" s="128">
        <v>26841.633887</v>
      </c>
      <c r="R33" s="128">
        <v>29088.538095999898</v>
      </c>
      <c r="S33" s="128">
        <v>28018.447250999998</v>
      </c>
      <c r="T33" s="128">
        <v>29201.229581000003</v>
      </c>
      <c r="U33" s="128">
        <f t="shared" si="0"/>
        <v>197646.6887369999</v>
      </c>
    </row>
    <row r="34" spans="1:22" x14ac:dyDescent="0.2">
      <c r="B34" s="3" t="s">
        <v>149</v>
      </c>
      <c r="C34" s="71">
        <f>SUM(C9:C33)</f>
        <v>20923.052485000004</v>
      </c>
      <c r="D34" s="71">
        <f t="shared" ref="D34:J34" si="1">SUM(D9:D33)</f>
        <v>62587.301452000022</v>
      </c>
      <c r="E34" s="71">
        <f t="shared" si="1"/>
        <v>66946.479300999999</v>
      </c>
      <c r="F34" s="71">
        <f t="shared" si="1"/>
        <v>86517.156399499989</v>
      </c>
      <c r="G34" s="71">
        <f t="shared" si="1"/>
        <v>199760.77391800002</v>
      </c>
      <c r="H34" s="71">
        <f t="shared" si="1"/>
        <v>252441.79176400002</v>
      </c>
      <c r="I34" s="71">
        <f t="shared" si="1"/>
        <v>303778.57243499992</v>
      </c>
      <c r="J34" s="71">
        <f t="shared" si="1"/>
        <v>262538.36904149997</v>
      </c>
      <c r="K34" s="71">
        <f t="shared" ref="K34:T34" si="2">SUM(K9:K33)</f>
        <v>197866.56545649996</v>
      </c>
      <c r="L34" s="71">
        <f t="shared" si="2"/>
        <v>375434.38721300004</v>
      </c>
      <c r="M34" s="71">
        <f t="shared" si="2"/>
        <v>482942.44163599994</v>
      </c>
      <c r="N34" s="71">
        <f t="shared" si="2"/>
        <v>533337.64023300004</v>
      </c>
      <c r="O34" s="71">
        <f t="shared" si="2"/>
        <v>388853.22464700002</v>
      </c>
      <c r="P34" s="71">
        <f t="shared" si="2"/>
        <v>581751.64358800009</v>
      </c>
      <c r="Q34" s="71">
        <f t="shared" si="2"/>
        <v>638246.64026400005</v>
      </c>
      <c r="R34" s="71">
        <f t="shared" si="2"/>
        <v>618456.93556499982</v>
      </c>
      <c r="S34" s="71">
        <f t="shared" si="2"/>
        <v>652167.13278799993</v>
      </c>
      <c r="T34" s="71">
        <f t="shared" si="2"/>
        <v>619576.15457400004</v>
      </c>
      <c r="U34" s="128">
        <f>(SUM(C34:N34)+P34+Q34+R34)</f>
        <v>4683529.7507514991</v>
      </c>
      <c r="V34" s="54"/>
    </row>
    <row r="35" spans="1:22" x14ac:dyDescent="0.2">
      <c r="A35" s="35"/>
      <c r="B35" s="37"/>
      <c r="C35" s="37"/>
      <c r="D35" s="37"/>
      <c r="E35" s="37"/>
      <c r="F35" s="27"/>
      <c r="G35" s="27"/>
      <c r="H35" s="27"/>
      <c r="I35" s="27"/>
      <c r="J35" s="27"/>
      <c r="V35" s="54"/>
    </row>
    <row r="36" spans="1:22" x14ac:dyDescent="0.2">
      <c r="A36" s="35"/>
      <c r="B36" s="111"/>
      <c r="C36" s="202" t="s">
        <v>76</v>
      </c>
      <c r="D36" s="202"/>
      <c r="E36" s="202"/>
      <c r="F36" s="202"/>
      <c r="G36" s="202"/>
      <c r="H36" s="202"/>
      <c r="I36" s="202"/>
      <c r="J36" s="202"/>
      <c r="K36" s="202"/>
      <c r="L36" s="202"/>
      <c r="M36" s="202"/>
      <c r="N36" s="202"/>
      <c r="O36" s="202"/>
      <c r="P36" s="202"/>
      <c r="Q36" s="202"/>
      <c r="R36" s="202"/>
      <c r="S36" s="202"/>
      <c r="T36" s="202"/>
      <c r="U36" s="202"/>
      <c r="V36" s="114"/>
    </row>
    <row r="37" spans="1:22" ht="13.5" thickBot="1" x14ac:dyDescent="0.25">
      <c r="A37" s="45"/>
      <c r="B37" s="59"/>
      <c r="C37" s="203"/>
      <c r="D37" s="203"/>
      <c r="E37" s="203"/>
      <c r="F37" s="203"/>
      <c r="G37" s="203"/>
      <c r="H37" s="203"/>
      <c r="I37" s="203"/>
      <c r="J37" s="203"/>
      <c r="K37" s="203"/>
      <c r="L37" s="203"/>
      <c r="M37" s="203"/>
      <c r="N37" s="203"/>
      <c r="O37" s="203"/>
      <c r="P37" s="203"/>
      <c r="Q37" s="203"/>
      <c r="R37" s="203"/>
      <c r="S37" s="203"/>
      <c r="T37" s="203"/>
      <c r="U37" s="203"/>
      <c r="V37" s="114"/>
    </row>
    <row r="38" spans="1:22" ht="13.5" thickTop="1" x14ac:dyDescent="0.2">
      <c r="A38" s="8" t="s">
        <v>99</v>
      </c>
      <c r="B38" s="8" t="s">
        <v>100</v>
      </c>
      <c r="C38" s="37">
        <f>C9/C$34*100</f>
        <v>0.55467919216472761</v>
      </c>
      <c r="D38" s="37">
        <f t="shared" ref="D38:K38" si="3">D9/D$34*100</f>
        <v>0.6903630520503814</v>
      </c>
      <c r="E38" s="37">
        <f t="shared" si="3"/>
        <v>0.66267899616548354</v>
      </c>
      <c r="F38" s="37">
        <f t="shared" si="3"/>
        <v>0.50128438918793039</v>
      </c>
      <c r="G38" s="37">
        <f t="shared" si="3"/>
        <v>0.26281315005092382</v>
      </c>
      <c r="H38" s="37">
        <f t="shared" si="3"/>
        <v>0.19691478103780802</v>
      </c>
      <c r="I38" s="37">
        <f t="shared" si="3"/>
        <v>0.22074203625520117</v>
      </c>
      <c r="J38" s="37">
        <f t="shared" si="3"/>
        <v>0.34017097739295743</v>
      </c>
      <c r="K38" s="37">
        <f t="shared" si="3"/>
        <v>0.25648950510113999</v>
      </c>
      <c r="L38" s="37">
        <f t="shared" ref="L38:U38" si="4">L9/L$34*100</f>
        <v>1.5293826840487081</v>
      </c>
      <c r="M38" s="37">
        <f t="shared" si="4"/>
        <v>0.20771145990023998</v>
      </c>
      <c r="N38" s="37">
        <f t="shared" si="4"/>
        <v>0.21209653935278502</v>
      </c>
      <c r="O38" s="37">
        <f t="shared" si="4"/>
        <v>0.20074420488826522</v>
      </c>
      <c r="P38" s="37">
        <f t="shared" si="4"/>
        <v>0.27287250796737489</v>
      </c>
      <c r="Q38" s="37">
        <f t="shared" si="4"/>
        <v>0.23334994390005032</v>
      </c>
      <c r="R38" s="37">
        <f t="shared" si="4"/>
        <v>0.22417201542633339</v>
      </c>
      <c r="S38" s="37">
        <f t="shared" ref="S38:T38" si="5">S9/S$34*100</f>
        <v>0.1437740657048415</v>
      </c>
      <c r="T38" s="37">
        <f t="shared" si="5"/>
        <v>9.4812754923388282E-2</v>
      </c>
      <c r="U38" s="37">
        <f t="shared" si="4"/>
        <v>0.3925062082940825</v>
      </c>
      <c r="V38" s="54"/>
    </row>
    <row r="39" spans="1:22" x14ac:dyDescent="0.2">
      <c r="A39" s="3" t="s">
        <v>101</v>
      </c>
      <c r="B39" s="3" t="s">
        <v>102</v>
      </c>
      <c r="C39" s="37">
        <f t="shared" ref="C39:U54" si="6">C10/C$34*100</f>
        <v>28.81124300252884</v>
      </c>
      <c r="D39" s="37">
        <f t="shared" si="6"/>
        <v>20.694953999468364</v>
      </c>
      <c r="E39" s="37">
        <f t="shared" si="6"/>
        <v>20.120808813464809</v>
      </c>
      <c r="F39" s="37">
        <f t="shared" si="6"/>
        <v>17.909567978576732</v>
      </c>
      <c r="G39" s="37">
        <f t="shared" si="6"/>
        <v>16.775697987261537</v>
      </c>
      <c r="H39" s="37">
        <f t="shared" si="6"/>
        <v>16.448535474989239</v>
      </c>
      <c r="I39" s="37">
        <f t="shared" si="6"/>
        <v>16.154615179778851</v>
      </c>
      <c r="J39" s="37">
        <f t="shared" si="6"/>
        <v>14.704727353355937</v>
      </c>
      <c r="K39" s="37">
        <f>K10/K$34*100</f>
        <v>9.962299258604947</v>
      </c>
      <c r="L39" s="37">
        <f>L10/L$34*100</f>
        <v>9.704964053366913</v>
      </c>
      <c r="M39" s="37">
        <f>M10/M$34*100</f>
        <v>9.4176105355180422</v>
      </c>
      <c r="N39" s="37">
        <f>N10/N$34*100</f>
        <v>10.36843151101084</v>
      </c>
      <c r="O39" s="37">
        <f>O10/O$34*100</f>
        <v>5.9083771607800291</v>
      </c>
      <c r="P39" s="37">
        <f t="shared" ref="P39:R63" si="7">P10/P$34*100</f>
        <v>10.820005506951075</v>
      </c>
      <c r="Q39" s="37">
        <f t="shared" si="7"/>
        <v>11.051276659729009</v>
      </c>
      <c r="R39" s="37">
        <f t="shared" si="7"/>
        <v>10.891205193368009</v>
      </c>
      <c r="S39" s="37">
        <f t="shared" ref="S39:T39" si="8">S10/S$34*100</f>
        <v>12.913758761034829</v>
      </c>
      <c r="T39" s="37">
        <f t="shared" si="8"/>
        <v>12.562718150526168</v>
      </c>
      <c r="U39" s="37">
        <f t="shared" si="6"/>
        <v>15.596787212695512</v>
      </c>
      <c r="V39" s="54"/>
    </row>
    <row r="40" spans="1:22" x14ac:dyDescent="0.2">
      <c r="A40" s="3" t="s">
        <v>103</v>
      </c>
      <c r="B40" s="3" t="s">
        <v>104</v>
      </c>
      <c r="C40" s="37">
        <f t="shared" si="6"/>
        <v>19.438813279830086</v>
      </c>
      <c r="D40" s="37">
        <f t="shared" si="6"/>
        <v>14.97108880574779</v>
      </c>
      <c r="E40" s="37">
        <f t="shared" si="6"/>
        <v>13.774447639791351</v>
      </c>
      <c r="F40" s="37">
        <f t="shared" si="6"/>
        <v>13.13241875465253</v>
      </c>
      <c r="G40" s="37">
        <f t="shared" si="6"/>
        <v>14.522922512509284</v>
      </c>
      <c r="H40" s="37">
        <f t="shared" si="6"/>
        <v>14.985070833423956</v>
      </c>
      <c r="I40" s="37">
        <f t="shared" si="6"/>
        <v>14.602368801536045</v>
      </c>
      <c r="J40" s="37">
        <f t="shared" si="6"/>
        <v>8.673775629687249</v>
      </c>
      <c r="K40" s="37">
        <f t="shared" si="6"/>
        <v>4.1841116953738675</v>
      </c>
      <c r="L40" s="37">
        <f t="shared" ref="L40:O53" si="9">L11/L$34*100</f>
        <v>3.787287478526328</v>
      </c>
      <c r="M40" s="37">
        <f t="shared" si="9"/>
        <v>3.3787545332987468</v>
      </c>
      <c r="N40" s="37">
        <f t="shared" si="9"/>
        <v>3.5096618151350594</v>
      </c>
      <c r="O40" s="37">
        <f t="shared" si="9"/>
        <v>3.5883998374109027</v>
      </c>
      <c r="P40" s="37">
        <f t="shared" si="7"/>
        <v>3.7595235783277365</v>
      </c>
      <c r="Q40" s="37">
        <f t="shared" si="7"/>
        <v>3.9501955324937521</v>
      </c>
      <c r="R40" s="37">
        <f t="shared" si="7"/>
        <v>3.6981873569103483</v>
      </c>
      <c r="S40" s="37">
        <f t="shared" ref="S40:T40" si="10">S11/S$34*100</f>
        <v>3.5344208783506685</v>
      </c>
      <c r="T40" s="37">
        <f t="shared" si="10"/>
        <v>3.3918801859715546</v>
      </c>
      <c r="U40" s="37">
        <f t="shared" si="6"/>
        <v>7.2497660639503376</v>
      </c>
    </row>
    <row r="41" spans="1:22" x14ac:dyDescent="0.2">
      <c r="A41" s="3" t="s">
        <v>105</v>
      </c>
      <c r="B41" s="3" t="s">
        <v>106</v>
      </c>
      <c r="C41" s="37">
        <f t="shared" si="6"/>
        <v>0.37724834393350226</v>
      </c>
      <c r="D41" s="37">
        <f t="shared" si="6"/>
        <v>0.63981479982342893</v>
      </c>
      <c r="E41" s="37">
        <f t="shared" si="6"/>
        <v>0.71918171579309353</v>
      </c>
      <c r="F41" s="37">
        <f t="shared" si="6"/>
        <v>0.77699745342518567</v>
      </c>
      <c r="G41" s="37">
        <f t="shared" si="6"/>
        <v>0.62474029386384278</v>
      </c>
      <c r="H41" s="37">
        <f t="shared" si="6"/>
        <v>0.64243339689021961</v>
      </c>
      <c r="I41" s="37">
        <f t="shared" si="6"/>
        <v>0.62479252183137957</v>
      </c>
      <c r="J41" s="37">
        <f t="shared" si="6"/>
        <v>1.0314487371451404</v>
      </c>
      <c r="K41" s="37">
        <f t="shared" si="6"/>
        <v>1.3745596441344885</v>
      </c>
      <c r="L41" s="37">
        <f t="shared" si="9"/>
        <v>1.2861812762666391</v>
      </c>
      <c r="M41" s="37">
        <f t="shared" si="9"/>
        <v>1.2061251937741881</v>
      </c>
      <c r="N41" s="37">
        <f t="shared" si="9"/>
        <v>1.268094772018217</v>
      </c>
      <c r="O41" s="37">
        <f t="shared" si="9"/>
        <v>0.83854597321651803</v>
      </c>
      <c r="P41" s="37">
        <f t="shared" si="7"/>
        <v>0.64711578789558466</v>
      </c>
      <c r="Q41" s="37">
        <f t="shared" si="7"/>
        <v>0.46628482646912295</v>
      </c>
      <c r="R41" s="37">
        <f t="shared" si="7"/>
        <v>0.4976793825083573</v>
      </c>
      <c r="S41" s="37">
        <f t="shared" ref="S41:T41" si="11">S12/S$34*100</f>
        <v>0.68930274158132432</v>
      </c>
      <c r="T41" s="37">
        <f t="shared" si="11"/>
        <v>0.5741402913489847</v>
      </c>
      <c r="U41" s="37">
        <f t="shared" si="6"/>
        <v>1.0060078165819244</v>
      </c>
    </row>
    <row r="42" spans="1:22" x14ac:dyDescent="0.2">
      <c r="A42" s="3" t="s">
        <v>107</v>
      </c>
      <c r="B42" s="3" t="s">
        <v>108</v>
      </c>
      <c r="C42" s="37">
        <f t="shared" si="6"/>
        <v>12.714747090116091</v>
      </c>
      <c r="D42" s="37">
        <f t="shared" si="6"/>
        <v>11.514754686343331</v>
      </c>
      <c r="E42" s="37">
        <f t="shared" si="6"/>
        <v>10.645581122282474</v>
      </c>
      <c r="F42" s="37">
        <f t="shared" si="6"/>
        <v>9.7074834593714616</v>
      </c>
      <c r="G42" s="37">
        <f t="shared" si="6"/>
        <v>12.461087169054567</v>
      </c>
      <c r="H42" s="37">
        <f t="shared" si="6"/>
        <v>13.129875670303631</v>
      </c>
      <c r="I42" s="37">
        <f t="shared" si="6"/>
        <v>12.960671140794316</v>
      </c>
      <c r="J42" s="37">
        <f t="shared" si="6"/>
        <v>6.1476384221190665</v>
      </c>
      <c r="K42" s="37">
        <f t="shared" si="6"/>
        <v>2.3072191577528729</v>
      </c>
      <c r="L42" s="37">
        <f t="shared" si="9"/>
        <v>1.8500954088308634</v>
      </c>
      <c r="M42" s="37">
        <f t="shared" si="9"/>
        <v>1.6976461741955229</v>
      </c>
      <c r="N42" s="37">
        <f t="shared" si="9"/>
        <v>1.630288391646505</v>
      </c>
      <c r="O42" s="37">
        <f t="shared" si="9"/>
        <v>1.5323674127710416</v>
      </c>
      <c r="P42" s="37">
        <f t="shared" si="7"/>
        <v>1.4268894789541469</v>
      </c>
      <c r="Q42" s="37">
        <f t="shared" si="7"/>
        <v>1.3167149943043763</v>
      </c>
      <c r="R42" s="37">
        <f t="shared" si="7"/>
        <v>1.4938102761447705</v>
      </c>
      <c r="S42" s="37">
        <f t="shared" ref="S42:T42" si="12">S13/S$34*100</f>
        <v>3.9356978454698792</v>
      </c>
      <c r="T42" s="37">
        <f t="shared" si="12"/>
        <v>4.1575781146243891</v>
      </c>
      <c r="U42" s="37">
        <f t="shared" si="6"/>
        <v>5.2250482201107795</v>
      </c>
    </row>
    <row r="43" spans="1:22" x14ac:dyDescent="0.2">
      <c r="A43" s="3" t="s">
        <v>109</v>
      </c>
      <c r="B43" s="3" t="s">
        <v>110</v>
      </c>
      <c r="C43" s="37">
        <f t="shared" si="6"/>
        <v>13.266802645025241</v>
      </c>
      <c r="D43" s="37">
        <f t="shared" si="6"/>
        <v>11.412717354459039</v>
      </c>
      <c r="E43" s="37">
        <f t="shared" si="6"/>
        <v>10.635214176817282</v>
      </c>
      <c r="F43" s="37">
        <f t="shared" si="6"/>
        <v>9.6567697566494282</v>
      </c>
      <c r="G43" s="37">
        <f t="shared" si="6"/>
        <v>12.644421260286276</v>
      </c>
      <c r="H43" s="37">
        <f t="shared" si="6"/>
        <v>13.240919766465833</v>
      </c>
      <c r="I43" s="37">
        <f t="shared" si="6"/>
        <v>13.080394908038572</v>
      </c>
      <c r="J43" s="37">
        <f t="shared" si="6"/>
        <v>7.2089458767866006</v>
      </c>
      <c r="K43" s="37">
        <f t="shared" si="6"/>
        <v>2.9290168981449893</v>
      </c>
      <c r="L43" s="37">
        <f t="shared" si="9"/>
        <v>2.5192452173098374</v>
      </c>
      <c r="M43" s="37">
        <f t="shared" si="9"/>
        <v>2.4318933998043795</v>
      </c>
      <c r="N43" s="37">
        <f t="shared" si="9"/>
        <v>2.6706342968363197</v>
      </c>
      <c r="O43" s="37">
        <f t="shared" si="9"/>
        <v>1.2975265548023338</v>
      </c>
      <c r="P43" s="37">
        <f t="shared" si="7"/>
        <v>2.9725851898489948</v>
      </c>
      <c r="Q43" s="37">
        <f t="shared" si="7"/>
        <v>3.268967832148701</v>
      </c>
      <c r="R43" s="37">
        <f t="shared" si="7"/>
        <v>2.9895597167341963</v>
      </c>
      <c r="S43" s="37">
        <f t="shared" ref="S43:T43" si="13">S14/S$34*100</f>
        <v>2.6218784437820455</v>
      </c>
      <c r="T43" s="37">
        <f t="shared" si="13"/>
        <v>2.4472786772152979</v>
      </c>
      <c r="U43" s="37">
        <f t="shared" si="6"/>
        <v>5.8265703654217917</v>
      </c>
    </row>
    <row r="44" spans="1:22" x14ac:dyDescent="0.2">
      <c r="A44" s="3" t="s">
        <v>111</v>
      </c>
      <c r="B44" s="3" t="s">
        <v>112</v>
      </c>
      <c r="C44" s="37">
        <f t="shared" si="6"/>
        <v>1.6208735018139968</v>
      </c>
      <c r="D44" s="37">
        <f t="shared" si="6"/>
        <v>1.2218769674651984</v>
      </c>
      <c r="E44" s="37">
        <f t="shared" si="6"/>
        <v>1.5485968863855011</v>
      </c>
      <c r="F44" s="37">
        <f t="shared" si="6"/>
        <v>1.9273898032432759</v>
      </c>
      <c r="G44" s="37">
        <f t="shared" si="6"/>
        <v>0.67292994146678786</v>
      </c>
      <c r="H44" s="37">
        <f t="shared" si="6"/>
        <v>0.35130022224254709</v>
      </c>
      <c r="I44" s="37">
        <f t="shared" si="6"/>
        <v>0.28319925780284577</v>
      </c>
      <c r="J44" s="37">
        <f t="shared" si="6"/>
        <v>0.33068513096566304</v>
      </c>
      <c r="K44" s="37">
        <f t="shared" si="6"/>
        <v>0.27965967682481047</v>
      </c>
      <c r="L44" s="37">
        <f t="shared" si="9"/>
        <v>0.17981001074816427</v>
      </c>
      <c r="M44" s="37">
        <f t="shared" si="9"/>
        <v>0.22385760471531341</v>
      </c>
      <c r="N44" s="37">
        <f t="shared" si="9"/>
        <v>0.13044914862863485</v>
      </c>
      <c r="O44" s="37">
        <f t="shared" si="9"/>
        <v>0.15920371666249886</v>
      </c>
      <c r="P44" s="37">
        <f t="shared" si="7"/>
        <v>0.15630546849713386</v>
      </c>
      <c r="Q44" s="37">
        <f t="shared" si="7"/>
        <v>0.15149408927559033</v>
      </c>
      <c r="R44" s="37">
        <f t="shared" si="7"/>
        <v>0.18183624506896756</v>
      </c>
      <c r="S44" s="37">
        <f t="shared" ref="S44:T44" si="14">S15/S$34*100</f>
        <v>9.3900539173455894E-2</v>
      </c>
      <c r="T44" s="37">
        <f t="shared" si="14"/>
        <v>0.10275486012494069</v>
      </c>
      <c r="U44" s="37">
        <f t="shared" si="6"/>
        <v>0.32075742716461891</v>
      </c>
    </row>
    <row r="45" spans="1:22" x14ac:dyDescent="0.2">
      <c r="A45" s="3" t="s">
        <v>113</v>
      </c>
      <c r="B45" s="3" t="s">
        <v>114</v>
      </c>
      <c r="C45" s="37">
        <f t="shared" si="6"/>
        <v>1.5348897118631872</v>
      </c>
      <c r="D45" s="37">
        <f t="shared" si="6"/>
        <v>2.4084560534313155</v>
      </c>
      <c r="E45" s="37">
        <f t="shared" si="6"/>
        <v>2.3812921480639937</v>
      </c>
      <c r="F45" s="37">
        <f t="shared" si="6"/>
        <v>2.6883229856285964</v>
      </c>
      <c r="G45" s="37">
        <f t="shared" si="6"/>
        <v>2.1619543050392878</v>
      </c>
      <c r="H45" s="37">
        <f t="shared" si="6"/>
        <v>1.6428478490111178</v>
      </c>
      <c r="I45" s="37">
        <f t="shared" si="6"/>
        <v>1.8026070247833876</v>
      </c>
      <c r="J45" s="37">
        <f t="shared" si="6"/>
        <v>1.6657733998906288</v>
      </c>
      <c r="K45" s="37">
        <f t="shared" si="6"/>
        <v>2.1761295914577437</v>
      </c>
      <c r="L45" s="37">
        <f t="shared" si="9"/>
        <v>2.0338026632781507</v>
      </c>
      <c r="M45" s="37">
        <f t="shared" si="9"/>
        <v>2.0790115579793258</v>
      </c>
      <c r="N45" s="37">
        <f t="shared" si="9"/>
        <v>2.0554687584417928</v>
      </c>
      <c r="O45" s="37">
        <f t="shared" si="9"/>
        <v>1.9489168785676592</v>
      </c>
      <c r="P45" s="37">
        <f t="shared" si="7"/>
        <v>1.8491128665582841</v>
      </c>
      <c r="Q45" s="37">
        <f t="shared" si="7"/>
        <v>2.1081430752905339</v>
      </c>
      <c r="R45" s="37">
        <f t="shared" si="7"/>
        <v>2.2165447861744045</v>
      </c>
      <c r="S45" s="37">
        <f t="shared" ref="S45:T45" si="15">S16/S$34*100</f>
        <v>2.0025330959518586</v>
      </c>
      <c r="T45" s="37">
        <f t="shared" si="15"/>
        <v>1.6987508606164288</v>
      </c>
      <c r="U45" s="37">
        <f t="shared" si="6"/>
        <v>2.5304402006837634</v>
      </c>
    </row>
    <row r="46" spans="1:22" x14ac:dyDescent="0.2">
      <c r="A46" s="3" t="s">
        <v>115</v>
      </c>
      <c r="B46" s="3" t="s">
        <v>116</v>
      </c>
      <c r="C46" s="37">
        <f t="shared" si="6"/>
        <v>0.95209877307727808</v>
      </c>
      <c r="D46" s="37">
        <f t="shared" si="6"/>
        <v>1.2654431436182185</v>
      </c>
      <c r="E46" s="37">
        <f t="shared" si="6"/>
        <v>1.4447724168603924</v>
      </c>
      <c r="F46" s="37">
        <f t="shared" si="6"/>
        <v>1.4616075020552894</v>
      </c>
      <c r="G46" s="37">
        <f t="shared" si="6"/>
        <v>1.2719739239411527</v>
      </c>
      <c r="H46" s="37">
        <f t="shared" si="6"/>
        <v>1.3010289861475981</v>
      </c>
      <c r="I46" s="37">
        <f t="shared" si="6"/>
        <v>1.4341080065586824</v>
      </c>
      <c r="J46" s="37">
        <f t="shared" si="6"/>
        <v>2.051208809272655</v>
      </c>
      <c r="K46" s="37">
        <f t="shared" si="6"/>
        <v>2.7995119277580991</v>
      </c>
      <c r="L46" s="37">
        <f t="shared" si="9"/>
        <v>2.5220813895845842</v>
      </c>
      <c r="M46" s="37">
        <f t="shared" si="9"/>
        <v>2.501245012776188</v>
      </c>
      <c r="N46" s="37">
        <f t="shared" si="9"/>
        <v>2.6320188505479183</v>
      </c>
      <c r="O46" s="37">
        <f t="shared" si="9"/>
        <v>2.3051034500580556</v>
      </c>
      <c r="P46" s="37">
        <f t="shared" si="7"/>
        <v>2.4898986927931017</v>
      </c>
      <c r="Q46" s="37">
        <f t="shared" si="7"/>
        <v>2.1383092853187384</v>
      </c>
      <c r="R46" s="37">
        <f t="shared" si="7"/>
        <v>2.1741037997603367</v>
      </c>
      <c r="S46" s="37">
        <f t="shared" ref="S46:T46" si="16">S17/S$34*100</f>
        <v>1.8652952644202674</v>
      </c>
      <c r="T46" s="37">
        <f t="shared" si="16"/>
        <v>1.6709954347933935</v>
      </c>
      <c r="U46" s="37">
        <f t="shared" si="6"/>
        <v>2.6478249745739659</v>
      </c>
    </row>
    <row r="47" spans="1:22" x14ac:dyDescent="0.2">
      <c r="A47" s="3" t="s">
        <v>117</v>
      </c>
      <c r="B47" s="3" t="s">
        <v>118</v>
      </c>
      <c r="C47" s="37">
        <f t="shared" si="6"/>
        <v>0.30504068919081523</v>
      </c>
      <c r="D47" s="37">
        <f t="shared" si="6"/>
        <v>0.13047155669848831</v>
      </c>
      <c r="E47" s="37">
        <f t="shared" si="6"/>
        <v>0.12461479135431376</v>
      </c>
      <c r="F47" s="37">
        <f t="shared" si="6"/>
        <v>0.1169271387432986</v>
      </c>
      <c r="G47" s="37">
        <f t="shared" si="6"/>
        <v>6.4007421723589267E-2</v>
      </c>
      <c r="H47" s="37">
        <f t="shared" si="6"/>
        <v>7.3757811929202444E-2</v>
      </c>
      <c r="I47" s="37">
        <f t="shared" si="6"/>
        <v>6.0947835298559822E-2</v>
      </c>
      <c r="J47" s="37">
        <f t="shared" si="6"/>
        <v>6.8853480982593376E-2</v>
      </c>
      <c r="K47" s="37">
        <f t="shared" si="6"/>
        <v>0.10141068352657774</v>
      </c>
      <c r="L47" s="37">
        <f t="shared" si="9"/>
        <v>6.7924779318448578E-2</v>
      </c>
      <c r="M47" s="37">
        <f t="shared" si="9"/>
        <v>6.7042465123418299E-2</v>
      </c>
      <c r="N47" s="37">
        <f t="shared" si="9"/>
        <v>7.5785225063698933E-2</v>
      </c>
      <c r="O47" s="37">
        <f t="shared" si="9"/>
        <v>7.7219762102419431E-2</v>
      </c>
      <c r="P47" s="37">
        <f t="shared" si="7"/>
        <v>5.2335562323846646E-2</v>
      </c>
      <c r="Q47" s="37">
        <f t="shared" si="7"/>
        <v>4.7141194801361933E-2</v>
      </c>
      <c r="R47" s="37">
        <f t="shared" si="7"/>
        <v>5.4651002448735081E-2</v>
      </c>
      <c r="S47" s="37">
        <f t="shared" ref="S47:T47" si="17">S18/S$34*100</f>
        <v>4.8649961650725798E-2</v>
      </c>
      <c r="T47" s="37">
        <f t="shared" si="17"/>
        <v>5.2339587895045218E-2</v>
      </c>
      <c r="U47" s="37">
        <f t="shared" si="6"/>
        <v>8.0677919573238679E-2</v>
      </c>
    </row>
    <row r="48" spans="1:22" x14ac:dyDescent="0.2">
      <c r="A48" s="3" t="s">
        <v>119</v>
      </c>
      <c r="B48" s="3" t="s">
        <v>120</v>
      </c>
      <c r="C48" s="37">
        <f t="shared" si="6"/>
        <v>1.1564347156012018</v>
      </c>
      <c r="D48" s="37">
        <f t="shared" si="6"/>
        <v>1.3123766346276176</v>
      </c>
      <c r="E48" s="37">
        <f t="shared" si="6"/>
        <v>1.4421220332725979</v>
      </c>
      <c r="F48" s="37">
        <f t="shared" si="6"/>
        <v>1.3611329977863278</v>
      </c>
      <c r="G48" s="37">
        <f t="shared" si="6"/>
        <v>1.1370223327390383</v>
      </c>
      <c r="H48" s="37">
        <f t="shared" si="6"/>
        <v>1.1584046835374369</v>
      </c>
      <c r="I48" s="37">
        <f t="shared" si="6"/>
        <v>1.2557130506024134</v>
      </c>
      <c r="J48" s="37">
        <f t="shared" si="6"/>
        <v>1.7344366244920983</v>
      </c>
      <c r="K48" s="37">
        <f t="shared" si="6"/>
        <v>2.4713765040183375</v>
      </c>
      <c r="L48" s="37">
        <f t="shared" si="9"/>
        <v>2.40306673024106</v>
      </c>
      <c r="M48" s="37">
        <f t="shared" si="9"/>
        <v>2.4865873790920987</v>
      </c>
      <c r="N48" s="37">
        <f t="shared" si="9"/>
        <v>2.5067393194223637</v>
      </c>
      <c r="O48" s="37">
        <f t="shared" si="9"/>
        <v>2.426919457738077</v>
      </c>
      <c r="P48" s="37">
        <f t="shared" si="7"/>
        <v>2.3542674467628286</v>
      </c>
      <c r="Q48" s="37">
        <f t="shared" si="7"/>
        <v>2.2475025192559719</v>
      </c>
      <c r="R48" s="37">
        <f t="shared" si="7"/>
        <v>2.4803156323222768</v>
      </c>
      <c r="S48" s="37">
        <f t="shared" ref="S48:T48" si="18">S19/S$34*100</f>
        <v>2.1855151681851614</v>
      </c>
      <c r="T48" s="37">
        <f t="shared" si="18"/>
        <v>2.2885578046090647</v>
      </c>
      <c r="U48" s="37">
        <f t="shared" si="6"/>
        <v>2.7302733963413388</v>
      </c>
    </row>
    <row r="49" spans="1:21" x14ac:dyDescent="0.2">
      <c r="A49" s="3" t="s">
        <v>121</v>
      </c>
      <c r="B49" s="3" t="s">
        <v>122</v>
      </c>
      <c r="C49" s="37">
        <f t="shared" si="6"/>
        <v>0.98024655650525638</v>
      </c>
      <c r="D49" s="37">
        <f t="shared" si="6"/>
        <v>0.51179887384290457</v>
      </c>
      <c r="E49" s="37">
        <f t="shared" si="6"/>
        <v>0.65589767839134305</v>
      </c>
      <c r="F49" s="37">
        <f t="shared" si="6"/>
        <v>0.62523207709485717</v>
      </c>
      <c r="G49" s="37">
        <f t="shared" si="6"/>
        <v>0.43558735953695371</v>
      </c>
      <c r="H49" s="37">
        <f t="shared" si="6"/>
        <v>0.36569059189812347</v>
      </c>
      <c r="I49" s="37">
        <f t="shared" si="6"/>
        <v>0.37855135626659736</v>
      </c>
      <c r="J49" s="37">
        <f t="shared" si="6"/>
        <v>0.5778430297783238</v>
      </c>
      <c r="K49" s="37">
        <f t="shared" si="6"/>
        <v>0.87643495958959761</v>
      </c>
      <c r="L49" s="37">
        <f t="shared" si="9"/>
        <v>0.81210715343190221</v>
      </c>
      <c r="M49" s="37">
        <f t="shared" si="9"/>
        <v>0.76699145439610161</v>
      </c>
      <c r="N49" s="37">
        <f t="shared" si="9"/>
        <v>0.78365739612416607</v>
      </c>
      <c r="O49" s="37">
        <f t="shared" si="9"/>
        <v>0.96934564922839195</v>
      </c>
      <c r="P49" s="37">
        <f t="shared" si="7"/>
        <v>0.6758439073331568</v>
      </c>
      <c r="Q49" s="37">
        <f t="shared" si="7"/>
        <v>0.67110466625069642</v>
      </c>
      <c r="R49" s="37">
        <f t="shared" si="7"/>
        <v>0.81031929691623517</v>
      </c>
      <c r="S49" s="37">
        <f t="shared" ref="S49:T49" si="19">S20/S$34*100</f>
        <v>0.70618602003316766</v>
      </c>
      <c r="T49" s="37">
        <f t="shared" si="19"/>
        <v>0.76914340082641675</v>
      </c>
      <c r="U49" s="37">
        <f t="shared" si="6"/>
        <v>0.88031853926804726</v>
      </c>
    </row>
    <row r="50" spans="1:21" x14ac:dyDescent="0.2">
      <c r="A50" s="3" t="s">
        <v>123</v>
      </c>
      <c r="B50" s="3" t="s">
        <v>124</v>
      </c>
      <c r="C50" s="37">
        <f t="shared" si="6"/>
        <v>0.60958017283298882</v>
      </c>
      <c r="D50" s="37">
        <f t="shared" si="6"/>
        <v>0.68044202756786376</v>
      </c>
      <c r="E50" s="37">
        <f t="shared" si="6"/>
        <v>0.6308379998613185</v>
      </c>
      <c r="F50" s="37">
        <f t="shared" si="6"/>
        <v>0.63744583381058428</v>
      </c>
      <c r="G50" s="37">
        <f t="shared" si="6"/>
        <v>0.53796229981624366</v>
      </c>
      <c r="H50" s="37">
        <f t="shared" si="6"/>
        <v>0.48173729753784189</v>
      </c>
      <c r="I50" s="37">
        <f t="shared" si="6"/>
        <v>0.48062087733735859</v>
      </c>
      <c r="J50" s="37">
        <f t="shared" si="6"/>
        <v>0.67356574601119368</v>
      </c>
      <c r="K50" s="37">
        <f t="shared" si="6"/>
        <v>0.98336940099552406</v>
      </c>
      <c r="L50" s="37">
        <f t="shared" si="9"/>
        <v>0.8914475543502135</v>
      </c>
      <c r="M50" s="37">
        <f t="shared" si="9"/>
        <v>0.92333319202476172</v>
      </c>
      <c r="N50" s="37">
        <f t="shared" si="9"/>
        <v>0.85397425315982567</v>
      </c>
      <c r="O50" s="37">
        <f t="shared" si="9"/>
        <v>0.94023789498442234</v>
      </c>
      <c r="P50" s="37">
        <f t="shared" si="7"/>
        <v>0.70102807374073106</v>
      </c>
      <c r="Q50" s="37">
        <f t="shared" si="7"/>
        <v>0.64026308690159417</v>
      </c>
      <c r="R50" s="37">
        <f t="shared" si="7"/>
        <v>0.69970895597551119</v>
      </c>
      <c r="S50" s="37">
        <f t="shared" ref="S50:T50" si="20">S21/S$34*100</f>
        <v>0.56526084107313534</v>
      </c>
      <c r="T50" s="37">
        <f t="shared" si="20"/>
        <v>0.57434848125275639</v>
      </c>
      <c r="U50" s="37">
        <f t="shared" si="6"/>
        <v>0.87732413179198698</v>
      </c>
    </row>
    <row r="51" spans="1:21" x14ac:dyDescent="0.2">
      <c r="A51" s="3" t="s">
        <v>125</v>
      </c>
      <c r="B51" s="3" t="s">
        <v>126</v>
      </c>
      <c r="C51" s="37">
        <f t="shared" si="6"/>
        <v>1.7377887106131775</v>
      </c>
      <c r="D51" s="37">
        <f t="shared" si="6"/>
        <v>3.0059839118369269</v>
      </c>
      <c r="E51" s="37">
        <f t="shared" si="6"/>
        <v>2.1536632763277566</v>
      </c>
      <c r="F51" s="37">
        <f t="shared" si="6"/>
        <v>1.6861486122634872</v>
      </c>
      <c r="G51" s="37">
        <f t="shared" si="6"/>
        <v>0.74317254127649768</v>
      </c>
      <c r="H51" s="37">
        <f t="shared" si="6"/>
        <v>0.37040770209481089</v>
      </c>
      <c r="I51" s="37">
        <f t="shared" si="6"/>
        <v>0.23201277326787376</v>
      </c>
      <c r="J51" s="37">
        <f t="shared" si="6"/>
        <v>0.15095879487898858</v>
      </c>
      <c r="K51" s="37">
        <f t="shared" si="6"/>
        <v>0.15255259209841612</v>
      </c>
      <c r="L51" s="37">
        <f t="shared" si="9"/>
        <v>8.5522328783867479E-2</v>
      </c>
      <c r="M51" s="37">
        <f t="shared" si="9"/>
        <v>6.9238876969945323E-2</v>
      </c>
      <c r="N51" s="37">
        <f t="shared" si="9"/>
        <v>5.0262688731829971E-2</v>
      </c>
      <c r="O51" s="37">
        <f t="shared" si="9"/>
        <v>3.6336732742352516E-2</v>
      </c>
      <c r="P51" s="37">
        <f t="shared" si="7"/>
        <v>3.2227533702126922E-2</v>
      </c>
      <c r="Q51" s="37">
        <f t="shared" si="7"/>
        <v>2.4064628830081952E-2</v>
      </c>
      <c r="R51" s="37">
        <f t="shared" si="7"/>
        <v>2.6059303523335051E-2</v>
      </c>
      <c r="S51" s="37">
        <f t="shared" ref="S51:T51" si="21">S22/S$34*100</f>
        <v>2.3681967433677127E-2</v>
      </c>
      <c r="T51" s="37">
        <f t="shared" si="21"/>
        <v>2.3031014661645928E-2</v>
      </c>
      <c r="U51" s="37">
        <f t="shared" si="6"/>
        <v>0.22827013848443156</v>
      </c>
    </row>
    <row r="52" spans="1:21" x14ac:dyDescent="0.2">
      <c r="A52" s="3" t="s">
        <v>127</v>
      </c>
      <c r="B52" s="3" t="s">
        <v>128</v>
      </c>
      <c r="C52" s="37">
        <f t="shared" si="6"/>
        <v>3.4782275460128678</v>
      </c>
      <c r="D52" s="37">
        <f t="shared" si="6"/>
        <v>13.494091056118085</v>
      </c>
      <c r="E52" s="37">
        <f t="shared" si="6"/>
        <v>15.121380204304167</v>
      </c>
      <c r="F52" s="37">
        <f t="shared" si="6"/>
        <v>18.84764640345281</v>
      </c>
      <c r="G52" s="37">
        <f t="shared" si="6"/>
        <v>17.513247807280152</v>
      </c>
      <c r="H52" s="37">
        <f t="shared" si="6"/>
        <v>18.237293962617727</v>
      </c>
      <c r="I52" s="37">
        <f t="shared" si="6"/>
        <v>19.532251184107459</v>
      </c>
      <c r="J52" s="37">
        <f t="shared" si="6"/>
        <v>27.280009119230421</v>
      </c>
      <c r="K52" s="37">
        <f t="shared" si="6"/>
        <v>36.744421097754312</v>
      </c>
      <c r="L52" s="37">
        <f t="shared" si="9"/>
        <v>35.86126219083269</v>
      </c>
      <c r="M52" s="37">
        <f t="shared" si="9"/>
        <v>36.874767475339056</v>
      </c>
      <c r="N52" s="37">
        <f t="shared" si="9"/>
        <v>36.212181567501148</v>
      </c>
      <c r="O52" s="37">
        <f t="shared" si="9"/>
        <v>47.885493931299081</v>
      </c>
      <c r="P52" s="37">
        <f t="shared" si="7"/>
        <v>37.318422550044716</v>
      </c>
      <c r="Q52" s="37">
        <f t="shared" si="7"/>
        <v>40.510619676595859</v>
      </c>
      <c r="R52" s="37">
        <f t="shared" si="7"/>
        <v>40.092525107423576</v>
      </c>
      <c r="S52" s="37">
        <f t="shared" ref="S52:T52" si="22">S23/S$34*100</f>
        <v>39.80345365462987</v>
      </c>
      <c r="T52" s="37">
        <f t="shared" si="22"/>
        <v>41.187778819289768</v>
      </c>
      <c r="U52" s="37">
        <f t="shared" si="6"/>
        <v>44.080576003456265</v>
      </c>
    </row>
    <row r="53" spans="1:21" x14ac:dyDescent="0.2">
      <c r="A53" s="3" t="s">
        <v>129</v>
      </c>
      <c r="B53" s="3" t="s">
        <v>130</v>
      </c>
      <c r="C53" s="37">
        <f t="shared" si="6"/>
        <v>0.66342408020776888</v>
      </c>
      <c r="D53" s="37">
        <f t="shared" si="6"/>
        <v>1.236323244569723</v>
      </c>
      <c r="E53" s="37">
        <f t="shared" si="6"/>
        <v>1.3791817712305121</v>
      </c>
      <c r="F53" s="37">
        <f t="shared" si="6"/>
        <v>1.4181893401978374</v>
      </c>
      <c r="G53" s="37">
        <f t="shared" si="6"/>
        <v>1.4246000466879307</v>
      </c>
      <c r="H53" s="37">
        <f t="shared" si="6"/>
        <v>0.95295198516455093</v>
      </c>
      <c r="I53" s="37">
        <f t="shared" si="6"/>
        <v>1.0864541310615963</v>
      </c>
      <c r="J53" s="37">
        <f t="shared" si="6"/>
        <v>0.61767356764666481</v>
      </c>
      <c r="K53" s="37">
        <f t="shared" si="6"/>
        <v>0.85921994758319142</v>
      </c>
      <c r="L53" s="37">
        <f t="shared" si="9"/>
        <v>1.1664150403238196</v>
      </c>
      <c r="M53" s="37">
        <f t="shared" si="9"/>
        <v>0.86165400371591727</v>
      </c>
      <c r="N53" s="37">
        <f t="shared" si="9"/>
        <v>0.85870846749147667</v>
      </c>
      <c r="O53" s="37">
        <f t="shared" si="9"/>
        <v>0.83043317332174105</v>
      </c>
      <c r="P53" s="37">
        <f t="shared" si="7"/>
        <v>0.71580133617105868</v>
      </c>
      <c r="Q53" s="37">
        <f t="shared" si="7"/>
        <v>0.74633122894774429</v>
      </c>
      <c r="R53" s="37">
        <f t="shared" si="7"/>
        <v>0.79328980368178981</v>
      </c>
      <c r="S53" s="37">
        <f t="shared" ref="S53:T53" si="23">S24/S$34*100</f>
        <v>0.71762551602264923</v>
      </c>
      <c r="T53" s="37">
        <f t="shared" si="23"/>
        <v>0.8547868482190687</v>
      </c>
      <c r="U53" s="37">
        <f t="shared" si="6"/>
        <v>1.1074266443418599</v>
      </c>
    </row>
    <row r="54" spans="1:21" x14ac:dyDescent="0.2">
      <c r="A54" s="3" t="s">
        <v>131</v>
      </c>
      <c r="B54" s="3" t="s">
        <v>132</v>
      </c>
      <c r="C54" s="37">
        <f t="shared" si="6"/>
        <v>4.8415625694493389</v>
      </c>
      <c r="D54" s="37">
        <f t="shared" si="6"/>
        <v>9.6263478145333448</v>
      </c>
      <c r="E54" s="37">
        <f t="shared" si="6"/>
        <v>10.492652333391748</v>
      </c>
      <c r="F54" s="37">
        <f t="shared" si="6"/>
        <v>11.01271210186823</v>
      </c>
      <c r="G54" s="37">
        <f t="shared" si="6"/>
        <v>8.308179404537503</v>
      </c>
      <c r="H54" s="37">
        <f t="shared" si="6"/>
        <v>7.831132887648601</v>
      </c>
      <c r="I54" s="37">
        <f t="shared" si="6"/>
        <v>7.5113225913530703</v>
      </c>
      <c r="J54" s="37">
        <f t="shared" si="6"/>
        <v>12.22732005218851</v>
      </c>
      <c r="K54" s="37">
        <f t="shared" si="6"/>
        <v>13.600621953190101</v>
      </c>
      <c r="L54" s="37">
        <f t="shared" ref="L54:O62" si="24">L25/L$34*100</f>
        <v>13.42186203029171</v>
      </c>
      <c r="M54" s="37">
        <f t="shared" si="24"/>
        <v>13.900769058851701</v>
      </c>
      <c r="N54" s="37">
        <f t="shared" si="24"/>
        <v>13.081729002198225</v>
      </c>
      <c r="O54" s="37">
        <f t="shared" si="24"/>
        <v>4.3178962656776658</v>
      </c>
      <c r="P54" s="37">
        <f t="shared" si="7"/>
        <v>12.841372443617271</v>
      </c>
      <c r="Q54" s="37">
        <f t="shared" si="7"/>
        <v>11.185176683651814</v>
      </c>
      <c r="R54" s="37">
        <f t="shared" si="7"/>
        <v>11.353788688108269</v>
      </c>
      <c r="S54" s="37">
        <f t="shared" ref="S54:T54" si="25">S25/S$34*100</f>
        <v>10.84258782771046</v>
      </c>
      <c r="T54" s="37">
        <f t="shared" si="25"/>
        <v>10.564334476365385</v>
      </c>
      <c r="U54" s="37">
        <f t="shared" si="6"/>
        <v>14.552206343178245</v>
      </c>
    </row>
    <row r="55" spans="1:21" x14ac:dyDescent="0.2">
      <c r="A55" s="3" t="s">
        <v>133</v>
      </c>
      <c r="B55" s="3" t="s">
        <v>134</v>
      </c>
      <c r="C55" s="37">
        <f t="shared" ref="C55:U63" si="26">C26/C$34*100</f>
        <v>0.23919528489391917</v>
      </c>
      <c r="D55" s="37">
        <f t="shared" si="26"/>
        <v>0.36385271647260459</v>
      </c>
      <c r="E55" s="37">
        <f t="shared" si="26"/>
        <v>0.28939468068055085</v>
      </c>
      <c r="F55" s="37">
        <f t="shared" si="26"/>
        <v>0.27718302239691495</v>
      </c>
      <c r="G55" s="37">
        <f t="shared" si="26"/>
        <v>0.16342330333281901</v>
      </c>
      <c r="H55" s="37">
        <f t="shared" si="26"/>
        <v>0.13307466828394887</v>
      </c>
      <c r="I55" s="37">
        <f t="shared" si="26"/>
        <v>0.1188207639553753</v>
      </c>
      <c r="J55" s="37">
        <f t="shared" si="26"/>
        <v>0.16316448603833855</v>
      </c>
      <c r="K55" s="37">
        <f t="shared" si="26"/>
        <v>0.26761246968549185</v>
      </c>
      <c r="L55" s="37">
        <f t="shared" ref="L55:L62" si="27">L26/L$34*100</f>
        <v>0.28354760971749871</v>
      </c>
      <c r="M55" s="37">
        <f t="shared" si="24"/>
        <v>0.26267638389838227</v>
      </c>
      <c r="N55" s="37">
        <f t="shared" si="24"/>
        <v>0.26345502361058742</v>
      </c>
      <c r="O55" s="37">
        <f t="shared" si="24"/>
        <v>0.36608255371734966</v>
      </c>
      <c r="P55" s="37">
        <f t="shared" si="7"/>
        <v>0.25234470382341712</v>
      </c>
      <c r="Q55" s="37">
        <f t="shared" si="7"/>
        <v>0.24029754803967543</v>
      </c>
      <c r="R55" s="37">
        <f t="shared" si="7"/>
        <v>0.25741091439869274</v>
      </c>
      <c r="S55" s="37">
        <f t="shared" ref="S55:T55" si="28">S26/S$34*100</f>
        <v>0.25508670835467939</v>
      </c>
      <c r="T55" s="37">
        <f t="shared" si="28"/>
        <v>0.27356185248371501</v>
      </c>
      <c r="U55" s="37">
        <f t="shared" si="26"/>
        <v>0.30709678535066781</v>
      </c>
    </row>
    <row r="56" spans="1:21" x14ac:dyDescent="0.2">
      <c r="A56" s="3" t="s">
        <v>135</v>
      </c>
      <c r="B56" s="3" t="s">
        <v>136</v>
      </c>
      <c r="C56" s="37">
        <f t="shared" si="26"/>
        <v>0.29112119296965955</v>
      </c>
      <c r="D56" s="37">
        <f t="shared" si="26"/>
        <v>0.23748783787074459</v>
      </c>
      <c r="E56" s="37">
        <f t="shared" si="26"/>
        <v>0.63188462771586129</v>
      </c>
      <c r="F56" s="37">
        <f t="shared" si="26"/>
        <v>0.13484080077864674</v>
      </c>
      <c r="G56" s="37">
        <f t="shared" si="26"/>
        <v>3.9881749273109557E-2</v>
      </c>
      <c r="H56" s="37">
        <f t="shared" si="26"/>
        <v>2.8639520617722944E-2</v>
      </c>
      <c r="I56" s="37">
        <f t="shared" si="26"/>
        <v>3.0213324713558816E-2</v>
      </c>
      <c r="J56" s="37">
        <f t="shared" si="26"/>
        <v>4.1973205822186367E-2</v>
      </c>
      <c r="K56" s="37">
        <f t="shared" si="26"/>
        <v>7.2630793973929048E-2</v>
      </c>
      <c r="L56" s="37">
        <f t="shared" si="27"/>
        <v>0.14787556092591619</v>
      </c>
      <c r="M56" s="37">
        <f t="shared" si="24"/>
        <v>9.1195984040672362E-2</v>
      </c>
      <c r="N56" s="37">
        <f t="shared" si="24"/>
        <v>8.3045227561007059E-2</v>
      </c>
      <c r="O56" s="37">
        <f t="shared" si="24"/>
        <v>0.14021236097371947</v>
      </c>
      <c r="P56" s="37">
        <f t="shared" si="7"/>
        <v>0.10420185033964624</v>
      </c>
      <c r="Q56" s="37">
        <f t="shared" si="7"/>
        <v>8.6158622436702706E-2</v>
      </c>
      <c r="R56" s="37">
        <f t="shared" si="7"/>
        <v>6.8744950141369374E-2</v>
      </c>
      <c r="S56" s="37">
        <f t="shared" ref="S56:T56" si="29">S27/S$34*100</f>
        <v>7.6351952278138818E-2</v>
      </c>
      <c r="T56" s="37">
        <f t="shared" si="29"/>
        <v>9.6939962354258807E-2</v>
      </c>
      <c r="U56" s="37">
        <f t="shared" si="26"/>
        <v>0.11455501390034128</v>
      </c>
    </row>
    <row r="57" spans="1:21" x14ac:dyDescent="0.2">
      <c r="A57" s="3" t="s">
        <v>137</v>
      </c>
      <c r="B57" s="3" t="s">
        <v>138</v>
      </c>
      <c r="C57" s="37">
        <f t="shared" si="26"/>
        <v>0.4881157401541546</v>
      </c>
      <c r="D57" s="37">
        <f t="shared" si="26"/>
        <v>1.2110221681011291</v>
      </c>
      <c r="E57" s="37">
        <f t="shared" si="26"/>
        <v>1.6169444312866659</v>
      </c>
      <c r="F57" s="37">
        <f t="shared" si="26"/>
        <v>3.3555173913653711</v>
      </c>
      <c r="G57" s="37">
        <f t="shared" si="26"/>
        <v>6.6137687639432601</v>
      </c>
      <c r="H57" s="37">
        <f t="shared" si="26"/>
        <v>6.9740125113510008</v>
      </c>
      <c r="I57" s="37">
        <f t="shared" si="26"/>
        <v>6.8309509855044581</v>
      </c>
      <c r="J57" s="37">
        <f t="shared" si="26"/>
        <v>9.9097205833130886</v>
      </c>
      <c r="K57" s="37">
        <f t="shared" si="26"/>
        <v>14.320116408059471</v>
      </c>
      <c r="L57" s="37">
        <f t="shared" si="27"/>
        <v>12.270294091058917</v>
      </c>
      <c r="M57" s="37">
        <f t="shared" si="24"/>
        <v>12.66520433673157</v>
      </c>
      <c r="N57" s="37">
        <f t="shared" si="24"/>
        <v>11.952968729368056</v>
      </c>
      <c r="O57" s="37">
        <f t="shared" si="24"/>
        <v>14.438124582345067</v>
      </c>
      <c r="P57" s="37">
        <f t="shared" si="7"/>
        <v>11.627370349795651</v>
      </c>
      <c r="Q57" s="37">
        <f t="shared" si="7"/>
        <v>10.589272956304843</v>
      </c>
      <c r="R57" s="37">
        <f t="shared" si="7"/>
        <v>10.087071405708802</v>
      </c>
      <c r="S57" s="37">
        <f t="shared" ref="S57:T57" si="30">S28/S$34*100</f>
        <v>8.9325303417179356</v>
      </c>
      <c r="T57" s="37">
        <f t="shared" si="30"/>
        <v>7.958565384089626</v>
      </c>
      <c r="U57" s="37">
        <f t="shared" si="26"/>
        <v>12.531662187793824</v>
      </c>
    </row>
    <row r="58" spans="1:21" x14ac:dyDescent="0.2">
      <c r="A58" s="3" t="s">
        <v>139</v>
      </c>
      <c r="B58" s="3" t="s">
        <v>140</v>
      </c>
      <c r="C58" s="37">
        <f t="shared" si="26"/>
        <v>2.0144546107799908</v>
      </c>
      <c r="D58" s="37">
        <f t="shared" si="26"/>
        <v>1.7604745794081369</v>
      </c>
      <c r="E58" s="37">
        <f t="shared" si="26"/>
        <v>1.6681952825013131</v>
      </c>
      <c r="F58" s="37">
        <f t="shared" si="26"/>
        <v>1.2855007137132719</v>
      </c>
      <c r="G58" s="37">
        <f t="shared" si="26"/>
        <v>0.6753685939131383</v>
      </c>
      <c r="H58" s="37">
        <f t="shared" si="26"/>
        <v>0.61014238380938757</v>
      </c>
      <c r="I58" s="37">
        <f t="shared" si="26"/>
        <v>0.61029664490134283</v>
      </c>
      <c r="J58" s="37">
        <f t="shared" si="26"/>
        <v>3.4101938203115632</v>
      </c>
      <c r="K58" s="37">
        <f t="shared" si="26"/>
        <v>1.6659136059167479</v>
      </c>
      <c r="L58" s="37">
        <f t="shared" si="27"/>
        <v>1.5808416237676191</v>
      </c>
      <c r="M58" s="37">
        <f t="shared" si="24"/>
        <v>1.9959628512553274</v>
      </c>
      <c r="N58" s="37">
        <f t="shared" si="24"/>
        <v>2.0033384488543171</v>
      </c>
      <c r="O58" s="37">
        <f t="shared" si="24"/>
        <v>0.63539489719879372</v>
      </c>
      <c r="P58" s="37">
        <f t="shared" si="7"/>
        <v>1.9152217773347129</v>
      </c>
      <c r="Q58" s="37">
        <f t="shared" si="7"/>
        <v>1.7176273459842208</v>
      </c>
      <c r="R58" s="37">
        <f t="shared" si="7"/>
        <v>1.6388238959177726</v>
      </c>
      <c r="S58" s="37">
        <f t="shared" ref="S58:T58" si="31">S29/S$34*100</f>
        <v>1.3165629734044135</v>
      </c>
      <c r="T58" s="37">
        <f t="shared" si="31"/>
        <v>1.2864266299080183</v>
      </c>
      <c r="U58" s="37">
        <f t="shared" si="26"/>
        <v>2.0454753099545973</v>
      </c>
    </row>
    <row r="59" spans="1:21" x14ac:dyDescent="0.2">
      <c r="A59" s="3" t="s">
        <v>141</v>
      </c>
      <c r="B59" s="3" t="s">
        <v>142</v>
      </c>
      <c r="C59" s="37">
        <f t="shared" si="26"/>
        <v>0.91416818189948712</v>
      </c>
      <c r="D59" s="37">
        <f t="shared" si="26"/>
        <v>0.8977756213549678</v>
      </c>
      <c r="E59" s="37">
        <f t="shared" si="26"/>
        <v>1.2265827651787122</v>
      </c>
      <c r="F59" s="37">
        <f t="shared" si="26"/>
        <v>0.95679693132492272</v>
      </c>
      <c r="G59" s="37">
        <f t="shared" si="26"/>
        <v>0.65893661912840196</v>
      </c>
      <c r="H59" s="37">
        <f t="shared" si="26"/>
        <v>0.60674060772469385</v>
      </c>
      <c r="I59" s="37">
        <f t="shared" si="26"/>
        <v>0.50902919422694615</v>
      </c>
      <c r="J59" s="37">
        <f t="shared" si="26"/>
        <v>0.69290918986109906</v>
      </c>
      <c r="K59" s="37">
        <f t="shared" si="26"/>
        <v>1.1148980417234675</v>
      </c>
      <c r="L59" s="37">
        <f t="shared" si="27"/>
        <v>1.3853348311030542</v>
      </c>
      <c r="M59" s="37">
        <f t="shared" si="24"/>
        <v>1.3838724835116678</v>
      </c>
      <c r="N59" s="37">
        <f t="shared" si="24"/>
        <v>1.5835886567672663</v>
      </c>
      <c r="O59" s="37">
        <f t="shared" si="24"/>
        <v>2.0857500799595261</v>
      </c>
      <c r="P59" s="37">
        <f t="shared" si="7"/>
        <v>1.7345977594085733</v>
      </c>
      <c r="Q59" s="37">
        <f t="shared" si="7"/>
        <v>1.7679387627222982</v>
      </c>
      <c r="R59" s="37">
        <f t="shared" si="7"/>
        <v>1.9580190150082473</v>
      </c>
      <c r="S59" s="37">
        <f t="shared" ref="S59:T59" si="32">S30/S$34*100</f>
        <v>1.8821555357329194</v>
      </c>
      <c r="T59" s="37">
        <f t="shared" si="32"/>
        <v>2.1247657550751766</v>
      </c>
      <c r="U59" s="37">
        <f t="shared" si="26"/>
        <v>1.9232390559822294</v>
      </c>
    </row>
    <row r="60" spans="1:21" x14ac:dyDescent="0.2">
      <c r="A60" s="3" t="s">
        <v>143</v>
      </c>
      <c r="B60" s="3" t="s">
        <v>144</v>
      </c>
      <c r="C60" s="37">
        <f t="shared" si="26"/>
        <v>2.9518738145057033</v>
      </c>
      <c r="D60" s="37">
        <f t="shared" si="26"/>
        <v>0.68901318877077034</v>
      </c>
      <c r="E60" s="37">
        <f t="shared" si="26"/>
        <v>0.60865716950990345</v>
      </c>
      <c r="F60" s="37">
        <f t="shared" si="26"/>
        <v>0.49784291570000011</v>
      </c>
      <c r="G60" s="37">
        <f t="shared" si="26"/>
        <v>0.27095880156240593</v>
      </c>
      <c r="H60" s="37">
        <f t="shared" si="26"/>
        <v>0.221872497056121</v>
      </c>
      <c r="I60" s="37">
        <f t="shared" si="26"/>
        <v>0.18599740033372447</v>
      </c>
      <c r="J60" s="37">
        <f t="shared" si="26"/>
        <v>0.28083068645994952</v>
      </c>
      <c r="K60" s="37">
        <f t="shared" si="26"/>
        <v>0.47432423503925997</v>
      </c>
      <c r="L60" s="37">
        <f t="shared" si="27"/>
        <v>0.4069873903514109</v>
      </c>
      <c r="M60" s="37">
        <f t="shared" si="24"/>
        <v>0.45848989032711762</v>
      </c>
      <c r="N60" s="37">
        <f t="shared" si="24"/>
        <v>0.61192808960084033</v>
      </c>
      <c r="O60" s="37">
        <f t="shared" si="24"/>
        <v>0.94433747986364547</v>
      </c>
      <c r="P60" s="37">
        <f t="shared" si="7"/>
        <v>0.72152699356577854</v>
      </c>
      <c r="Q60" s="37">
        <f t="shared" si="7"/>
        <v>0.62047599049827251</v>
      </c>
      <c r="R60" s="37">
        <f t="shared" si="7"/>
        <v>0.59229923271108764</v>
      </c>
      <c r="S60" s="37">
        <f t="shared" ref="S60:T60" si="33">S31/S$34*100</f>
        <v>0.53314329137317384</v>
      </c>
      <c r="T60" s="37">
        <f t="shared" si="33"/>
        <v>0.51856605266048217</v>
      </c>
      <c r="U60" s="37">
        <f t="shared" si="26"/>
        <v>0.65646615161495803</v>
      </c>
    </row>
    <row r="61" spans="1:21" x14ac:dyDescent="0.2">
      <c r="A61" s="3" t="s">
        <v>145</v>
      </c>
      <c r="B61" s="3" t="s">
        <v>146</v>
      </c>
      <c r="C61" s="37">
        <f t="shared" si="26"/>
        <v>5.7370594030701723E-2</v>
      </c>
      <c r="D61" s="37">
        <f t="shared" si="26"/>
        <v>2.3069905819591133E-2</v>
      </c>
      <c r="E61" s="37">
        <f t="shared" si="26"/>
        <v>2.5417039368858686E-2</v>
      </c>
      <c r="F61" s="37">
        <f t="shared" si="26"/>
        <v>2.5041636713022172E-2</v>
      </c>
      <c r="G61" s="37">
        <f t="shared" si="26"/>
        <v>1.5342411775287163E-2</v>
      </c>
      <c r="H61" s="37">
        <f t="shared" si="26"/>
        <v>1.5213908216871167E-2</v>
      </c>
      <c r="I61" s="37">
        <f t="shared" si="26"/>
        <v>1.3319009690407764E-2</v>
      </c>
      <c r="J61" s="37">
        <f t="shared" si="26"/>
        <v>1.6173276369096396E-2</v>
      </c>
      <c r="K61" s="37">
        <f t="shared" si="26"/>
        <v>2.6099951692623621E-2</v>
      </c>
      <c r="L61" s="37">
        <f t="shared" si="27"/>
        <v>1.7505153293993291E-2</v>
      </c>
      <c r="M61" s="37">
        <f t="shared" si="24"/>
        <v>1.8578296555601757E-2</v>
      </c>
      <c r="N61" s="37">
        <f t="shared" si="24"/>
        <v>2.2884735445763506E-2</v>
      </c>
      <c r="O61" s="37">
        <f t="shared" si="24"/>
        <v>2.9596597303385094E-2</v>
      </c>
      <c r="P61" s="37">
        <f t="shared" si="7"/>
        <v>2.0233312324487603E-2</v>
      </c>
      <c r="Q61" s="37">
        <f t="shared" si="7"/>
        <v>1.5761990217196969E-2</v>
      </c>
      <c r="R61" s="37">
        <f t="shared" si="7"/>
        <v>1.6468430887100233E-2</v>
      </c>
      <c r="S61" s="37">
        <f t="shared" ref="S61:T61" si="34">S32/S$34*100</f>
        <v>1.4440028064188397E-2</v>
      </c>
      <c r="T61" s="37">
        <f t="shared" si="34"/>
        <v>1.2846885635023789E-2</v>
      </c>
      <c r="U61" s="37">
        <f t="shared" si="26"/>
        <v>2.2209012600658714E-2</v>
      </c>
    </row>
    <row r="62" spans="1:21" x14ac:dyDescent="0.2">
      <c r="A62" s="3" t="s">
        <v>147</v>
      </c>
      <c r="B62" s="3" t="s">
        <v>148</v>
      </c>
      <c r="C62" s="37">
        <f t="shared" si="26"/>
        <v>0</v>
      </c>
      <c r="D62" s="37">
        <f t="shared" si="26"/>
        <v>0</v>
      </c>
      <c r="E62" s="37">
        <f t="shared" si="26"/>
        <v>0</v>
      </c>
      <c r="F62" s="37">
        <f t="shared" si="26"/>
        <v>0</v>
      </c>
      <c r="G62" s="37">
        <f t="shared" si="26"/>
        <v>0</v>
      </c>
      <c r="H62" s="37">
        <f t="shared" si="26"/>
        <v>0</v>
      </c>
      <c r="I62" s="37">
        <f t="shared" si="26"/>
        <v>0</v>
      </c>
      <c r="J62" s="37">
        <f t="shared" si="26"/>
        <v>0</v>
      </c>
      <c r="K62" s="37">
        <f t="shared" si="26"/>
        <v>0</v>
      </c>
      <c r="L62" s="37">
        <f t="shared" si="27"/>
        <v>3.7851557502476769</v>
      </c>
      <c r="M62" s="37">
        <f t="shared" si="24"/>
        <v>4.0297803962047309</v>
      </c>
      <c r="N62" s="37">
        <f t="shared" si="24"/>
        <v>4.5786090854813537</v>
      </c>
      <c r="O62" s="37">
        <f t="shared" si="24"/>
        <v>6.097433392387047</v>
      </c>
      <c r="P62" s="37">
        <f t="shared" si="7"/>
        <v>4.5388953219185479</v>
      </c>
      <c r="Q62" s="37">
        <f t="shared" si="7"/>
        <v>4.2055268596317887</v>
      </c>
      <c r="R62" s="37">
        <f t="shared" si="7"/>
        <v>4.7034055927314755</v>
      </c>
      <c r="S62" s="37">
        <f t="shared" ref="S62:T62" si="35">S33/S$34*100</f>
        <v>4.2962065768665401</v>
      </c>
      <c r="T62" s="37">
        <f t="shared" si="35"/>
        <v>4.7130977145299919</v>
      </c>
      <c r="U62" s="37">
        <f t="shared" si="26"/>
        <v>4.2200370074575995</v>
      </c>
    </row>
    <row r="63" spans="1:21" x14ac:dyDescent="0.2">
      <c r="B63" s="3" t="s">
        <v>149</v>
      </c>
      <c r="C63" s="37">
        <f t="shared" si="26"/>
        <v>100</v>
      </c>
      <c r="D63" s="37">
        <f t="shared" si="26"/>
        <v>100</v>
      </c>
      <c r="E63" s="37">
        <f t="shared" si="26"/>
        <v>100</v>
      </c>
      <c r="F63" s="37">
        <f t="shared" si="26"/>
        <v>100</v>
      </c>
      <c r="G63" s="37">
        <f t="shared" si="26"/>
        <v>100</v>
      </c>
      <c r="H63" s="37">
        <f t="shared" si="26"/>
        <v>100</v>
      </c>
      <c r="I63" s="37">
        <f t="shared" si="26"/>
        <v>100</v>
      </c>
      <c r="J63" s="37">
        <f t="shared" si="26"/>
        <v>100</v>
      </c>
      <c r="K63" s="37">
        <f t="shared" si="26"/>
        <v>100</v>
      </c>
      <c r="L63" s="37">
        <f t="shared" si="26"/>
        <v>100</v>
      </c>
      <c r="M63" s="37">
        <f t="shared" si="26"/>
        <v>100</v>
      </c>
      <c r="N63" s="37">
        <f t="shared" si="26"/>
        <v>100</v>
      </c>
      <c r="O63" s="37">
        <f t="shared" si="26"/>
        <v>100</v>
      </c>
      <c r="P63" s="37">
        <f t="shared" si="7"/>
        <v>100</v>
      </c>
      <c r="Q63" s="37">
        <f t="shared" si="7"/>
        <v>100</v>
      </c>
      <c r="R63" s="37">
        <f t="shared" si="7"/>
        <v>100</v>
      </c>
      <c r="S63" s="37">
        <f t="shared" ref="S63:T63" si="36">S34/S$34*100</f>
        <v>100</v>
      </c>
      <c r="T63" s="37">
        <f t="shared" si="36"/>
        <v>100</v>
      </c>
      <c r="U63" s="37">
        <f t="shared" si="26"/>
        <v>100</v>
      </c>
    </row>
    <row r="64" spans="1:21" x14ac:dyDescent="0.2">
      <c r="A64" s="35"/>
      <c r="C64" s="37"/>
      <c r="D64" s="37"/>
      <c r="E64" s="37"/>
      <c r="F64" s="37"/>
      <c r="G64" s="37"/>
      <c r="H64" s="37"/>
      <c r="I64" s="37"/>
      <c r="J64" s="37"/>
      <c r="K64" s="37"/>
      <c r="L64" s="37"/>
      <c r="M64" s="37"/>
      <c r="N64" s="37"/>
      <c r="O64" s="37"/>
      <c r="P64" s="37"/>
      <c r="Q64" s="37"/>
      <c r="R64" s="37"/>
      <c r="S64" s="37"/>
      <c r="T64" s="37"/>
      <c r="U64" s="37"/>
    </row>
    <row r="65" spans="1:21" x14ac:dyDescent="0.2">
      <c r="A65" s="35"/>
      <c r="C65" s="37"/>
      <c r="D65" s="37"/>
      <c r="E65" s="37"/>
      <c r="F65" s="37"/>
      <c r="G65" s="37"/>
      <c r="H65" s="37"/>
      <c r="I65" s="37"/>
      <c r="J65" s="37"/>
      <c r="K65" s="37"/>
      <c r="L65" s="37"/>
      <c r="M65" s="37"/>
      <c r="N65" s="37"/>
      <c r="O65" s="37"/>
      <c r="P65" s="37"/>
      <c r="Q65" s="37"/>
      <c r="R65" s="37"/>
      <c r="S65" s="37"/>
      <c r="T65" s="37"/>
      <c r="U65" s="37"/>
    </row>
    <row r="66" spans="1:21" x14ac:dyDescent="0.2">
      <c r="A66" s="35"/>
      <c r="B66" s="111"/>
      <c r="C66" s="202" t="s">
        <v>77</v>
      </c>
      <c r="D66" s="202"/>
      <c r="E66" s="202"/>
      <c r="F66" s="202"/>
      <c r="G66" s="202"/>
      <c r="H66" s="202"/>
      <c r="I66" s="202"/>
      <c r="J66" s="202"/>
      <c r="K66" s="202"/>
      <c r="L66" s="202"/>
      <c r="M66" s="202"/>
      <c r="N66" s="202"/>
      <c r="O66" s="202"/>
      <c r="P66" s="202"/>
      <c r="Q66" s="202"/>
      <c r="R66" s="202"/>
      <c r="S66" s="202"/>
      <c r="T66" s="202"/>
      <c r="U66" s="202"/>
    </row>
    <row r="67" spans="1:21" ht="13.5" thickBot="1" x14ac:dyDescent="0.25">
      <c r="A67" s="35"/>
      <c r="B67" s="76"/>
      <c r="C67" s="203"/>
      <c r="D67" s="203"/>
      <c r="E67" s="203"/>
      <c r="F67" s="203"/>
      <c r="G67" s="203"/>
      <c r="H67" s="203"/>
      <c r="I67" s="203"/>
      <c r="J67" s="203"/>
      <c r="K67" s="203"/>
      <c r="L67" s="203"/>
      <c r="M67" s="203"/>
      <c r="N67" s="203"/>
      <c r="O67" s="203"/>
      <c r="P67" s="203"/>
      <c r="Q67" s="203"/>
      <c r="R67" s="203"/>
      <c r="S67" s="203"/>
      <c r="T67" s="203"/>
      <c r="U67" s="203"/>
    </row>
    <row r="68" spans="1:21" ht="13.5" thickTop="1" x14ac:dyDescent="0.2">
      <c r="A68" s="8" t="s">
        <v>99</v>
      </c>
      <c r="B68" s="8" t="s">
        <v>100</v>
      </c>
      <c r="C68" s="72" t="s">
        <v>28</v>
      </c>
      <c r="D68" s="73">
        <f>IFERROR(D9/C9*100-100,"--")</f>
        <v>272.30326758670873</v>
      </c>
      <c r="E68" s="73">
        <f t="shared" ref="E68:T68" si="37">IFERROR(E9/D9*100-100,"--")</f>
        <v>2.6755839386073177</v>
      </c>
      <c r="F68" s="73">
        <f t="shared" si="37"/>
        <v>-2.2412884861348346</v>
      </c>
      <c r="G68" s="73">
        <f t="shared" si="37"/>
        <v>21.051698238751243</v>
      </c>
      <c r="H68" s="73">
        <f t="shared" si="37"/>
        <v>-5.314763711316715</v>
      </c>
      <c r="I68" s="73">
        <f t="shared" si="37"/>
        <v>34.897099082136293</v>
      </c>
      <c r="J68" s="73">
        <f t="shared" si="37"/>
        <v>33.182713635344953</v>
      </c>
      <c r="K68" s="73">
        <f t="shared" si="37"/>
        <v>-43.173360524377877</v>
      </c>
      <c r="L68" s="73">
        <f t="shared" si="37"/>
        <v>1031.3792315183248</v>
      </c>
      <c r="M68" s="73">
        <f t="shared" si="37"/>
        <v>-82.529488740348839</v>
      </c>
      <c r="N68" s="73">
        <f t="shared" si="37"/>
        <v>12.76647005250571</v>
      </c>
      <c r="O68" s="73">
        <f t="shared" si="37"/>
        <v>-30.993038646663948</v>
      </c>
      <c r="P68" s="73">
        <f t="shared" si="37"/>
        <v>103.36147341083438</v>
      </c>
      <c r="Q68" s="73">
        <f t="shared" si="37"/>
        <v>-6.1792637493202136</v>
      </c>
      <c r="R68" s="73">
        <f t="shared" si="37"/>
        <v>-6.9118021957333156</v>
      </c>
      <c r="S68" s="73">
        <f t="shared" si="37"/>
        <v>-32.368565145048279</v>
      </c>
      <c r="T68" s="73">
        <f t="shared" si="37"/>
        <v>-37.349866799901143</v>
      </c>
      <c r="U68" s="20">
        <f>IFERROR(POWER(T9/C9,1/21)*100-100,"--")</f>
        <v>8.0283730081449107</v>
      </c>
    </row>
    <row r="69" spans="1:21" x14ac:dyDescent="0.2">
      <c r="A69" s="3" t="s">
        <v>101</v>
      </c>
      <c r="B69" s="3" t="s">
        <v>102</v>
      </c>
      <c r="C69" s="72" t="s">
        <v>28</v>
      </c>
      <c r="D69" s="73">
        <f t="shared" ref="D69:T69" si="38">IFERROR(D10/C10*100-100,"--")</f>
        <v>114.86399786309374</v>
      </c>
      <c r="E69" s="73">
        <f t="shared" si="38"/>
        <v>3.9974007368848561</v>
      </c>
      <c r="F69" s="73">
        <f t="shared" si="38"/>
        <v>15.03080780656552</v>
      </c>
      <c r="G69" s="73">
        <f t="shared" si="38"/>
        <v>116.27357751281249</v>
      </c>
      <c r="H69" s="73">
        <f t="shared" si="38"/>
        <v>23.907524083662608</v>
      </c>
      <c r="I69" s="73">
        <f t="shared" si="38"/>
        <v>18.185790439089871</v>
      </c>
      <c r="J69" s="73">
        <f t="shared" si="38"/>
        <v>-21.332381055202291</v>
      </c>
      <c r="K69" s="73">
        <f t="shared" si="38"/>
        <v>-48.939832002721438</v>
      </c>
      <c r="L69" s="73">
        <f t="shared" si="38"/>
        <v>84.840008921131073</v>
      </c>
      <c r="M69" s="73">
        <f t="shared" si="38"/>
        <v>24.826881288007783</v>
      </c>
      <c r="N69" s="73">
        <f t="shared" si="38"/>
        <v>21.58477588035899</v>
      </c>
      <c r="O69" s="73">
        <f t="shared" si="38"/>
        <v>-58.453100719796666</v>
      </c>
      <c r="P69" s="73">
        <f t="shared" si="38"/>
        <v>173.97515751709329</v>
      </c>
      <c r="Q69" s="73">
        <f t="shared" si="38"/>
        <v>12.056199244730493</v>
      </c>
      <c r="R69" s="73">
        <f t="shared" si="38"/>
        <v>-4.5041681966562237</v>
      </c>
      <c r="S69" s="73">
        <f t="shared" si="38"/>
        <v>25.033437879293558</v>
      </c>
      <c r="T69" s="73">
        <f t="shared" si="38"/>
        <v>-7.5798361649425345</v>
      </c>
      <c r="U69" s="20">
        <f t="shared" ref="U69:U93" si="39">IFERROR(POWER(T10/C10,1/21)*100-100,"--")</f>
        <v>12.954710351035587</v>
      </c>
    </row>
    <row r="70" spans="1:21" x14ac:dyDescent="0.2">
      <c r="A70" s="3" t="s">
        <v>103</v>
      </c>
      <c r="B70" s="3" t="s">
        <v>104</v>
      </c>
      <c r="C70" s="72" t="s">
        <v>28</v>
      </c>
      <c r="D70" s="73">
        <f t="shared" ref="D70:T70" si="40">IFERROR(D11/C11*100-100,"--")</f>
        <v>130.38002473944496</v>
      </c>
      <c r="E70" s="73">
        <f t="shared" si="40"/>
        <v>-1.584767725393192</v>
      </c>
      <c r="F70" s="73">
        <f t="shared" si="40"/>
        <v>23.209735282011422</v>
      </c>
      <c r="G70" s="73">
        <f t="shared" si="40"/>
        <v>155.33907018586712</v>
      </c>
      <c r="H70" s="73">
        <f t="shared" si="40"/>
        <v>30.393463781384696</v>
      </c>
      <c r="I70" s="73">
        <f t="shared" si="40"/>
        <v>17.262836596111924</v>
      </c>
      <c r="J70" s="73">
        <f t="shared" si="40"/>
        <v>-48.664178409934259</v>
      </c>
      <c r="K70" s="73">
        <f t="shared" si="40"/>
        <v>-63.644115232349762</v>
      </c>
      <c r="L70" s="73">
        <f t="shared" si="40"/>
        <v>71.746001780544134</v>
      </c>
      <c r="M70" s="73">
        <f t="shared" si="40"/>
        <v>14.759776656912663</v>
      </c>
      <c r="N70" s="73">
        <f t="shared" si="40"/>
        <v>14.713753615576437</v>
      </c>
      <c r="O70" s="73">
        <f t="shared" si="40"/>
        <v>-25.454912741240932</v>
      </c>
      <c r="P70" s="73">
        <f t="shared" si="40"/>
        <v>56.741463957376169</v>
      </c>
      <c r="Q70" s="73">
        <f t="shared" si="40"/>
        <v>15.275416224006804</v>
      </c>
      <c r="R70" s="73">
        <f t="shared" si="40"/>
        <v>-9.2824645969530479</v>
      </c>
      <c r="S70" s="73">
        <f t="shared" si="40"/>
        <v>0.78103129057743104</v>
      </c>
      <c r="T70" s="73">
        <f t="shared" si="40"/>
        <v>-8.8287255061498229</v>
      </c>
      <c r="U70" s="20">
        <f t="shared" si="39"/>
        <v>8.1343885414772075</v>
      </c>
    </row>
    <row r="71" spans="1:21" x14ac:dyDescent="0.2">
      <c r="A71" s="3" t="s">
        <v>105</v>
      </c>
      <c r="B71" s="3" t="s">
        <v>106</v>
      </c>
      <c r="C71" s="72" t="s">
        <v>28</v>
      </c>
      <c r="D71" s="73">
        <f t="shared" ref="D71:T71" si="41">IFERROR(D12/C12*100-100,"--")</f>
        <v>407.32717034737885</v>
      </c>
      <c r="E71" s="73">
        <f t="shared" si="41"/>
        <v>20.233605763199876</v>
      </c>
      <c r="F71" s="73">
        <f t="shared" si="41"/>
        <v>39.622513586675581</v>
      </c>
      <c r="G71" s="73">
        <f t="shared" si="41"/>
        <v>85.646983595058401</v>
      </c>
      <c r="H71" s="73">
        <f t="shared" si="41"/>
        <v>29.951002513052146</v>
      </c>
      <c r="I71" s="73">
        <f t="shared" si="41"/>
        <v>17.031722199824273</v>
      </c>
      <c r="J71" s="73">
        <f t="shared" si="41"/>
        <v>42.674865481416134</v>
      </c>
      <c r="K71" s="73">
        <f t="shared" si="41"/>
        <v>0.43742579152237226</v>
      </c>
      <c r="L71" s="73">
        <f t="shared" si="41"/>
        <v>77.541639828879966</v>
      </c>
      <c r="M71" s="73">
        <f t="shared" si="41"/>
        <v>20.628945436835465</v>
      </c>
      <c r="N71" s="73">
        <f t="shared" si="41"/>
        <v>16.109080152556231</v>
      </c>
      <c r="O71" s="73">
        <f t="shared" si="41"/>
        <v>-51.787612840333864</v>
      </c>
      <c r="P71" s="73">
        <f t="shared" si="41"/>
        <v>15.453481069677593</v>
      </c>
      <c r="Q71" s="73">
        <f t="shared" si="41"/>
        <v>-20.94666320115374</v>
      </c>
      <c r="R71" s="73">
        <f t="shared" si="41"/>
        <v>3.4235148442816978</v>
      </c>
      <c r="S71" s="73">
        <f t="shared" si="41"/>
        <v>46.052770658116174</v>
      </c>
      <c r="T71" s="73">
        <f t="shared" si="41"/>
        <v>-20.869518847540007</v>
      </c>
      <c r="U71" s="20">
        <f t="shared" si="39"/>
        <v>19.882351753412536</v>
      </c>
    </row>
    <row r="72" spans="1:21" x14ac:dyDescent="0.2">
      <c r="A72" s="3" t="s">
        <v>107</v>
      </c>
      <c r="B72" s="3" t="s">
        <v>108</v>
      </c>
      <c r="C72" s="72" t="s">
        <v>28</v>
      </c>
      <c r="D72" s="73">
        <f t="shared" ref="D72:T72" si="42">IFERROR(D13/C13*100-100,"--")</f>
        <v>170.89946432010476</v>
      </c>
      <c r="E72" s="73">
        <f t="shared" si="42"/>
        <v>-1.1091295770101226</v>
      </c>
      <c r="F72" s="73">
        <f t="shared" si="42"/>
        <v>17.845167984393001</v>
      </c>
      <c r="G72" s="73">
        <f t="shared" si="42"/>
        <v>196.38570265660343</v>
      </c>
      <c r="H72" s="73">
        <f t="shared" si="42"/>
        <v>33.154461245489898</v>
      </c>
      <c r="I72" s="73">
        <f t="shared" si="42"/>
        <v>18.785316805437532</v>
      </c>
      <c r="J72" s="73">
        <f t="shared" si="42"/>
        <v>-59.006361104138243</v>
      </c>
      <c r="K72" s="73">
        <f t="shared" si="42"/>
        <v>-71.714740636322574</v>
      </c>
      <c r="L72" s="73">
        <f t="shared" si="42"/>
        <v>52.148231725075391</v>
      </c>
      <c r="M72" s="73">
        <f t="shared" si="42"/>
        <v>18.035971437084171</v>
      </c>
      <c r="N72" s="73">
        <f t="shared" si="42"/>
        <v>6.05328338068432</v>
      </c>
      <c r="O72" s="73">
        <f t="shared" si="42"/>
        <v>-31.469809151520593</v>
      </c>
      <c r="P72" s="73">
        <f t="shared" si="42"/>
        <v>39.309053704643759</v>
      </c>
      <c r="Q72" s="73">
        <f t="shared" si="42"/>
        <v>1.2400530041502833</v>
      </c>
      <c r="R72" s="73">
        <f t="shared" si="42"/>
        <v>9.9321162243409162</v>
      </c>
      <c r="S72" s="73">
        <f t="shared" si="42"/>
        <v>177.82783206868038</v>
      </c>
      <c r="T72" s="73">
        <f t="shared" si="42"/>
        <v>0.358567953542547</v>
      </c>
      <c r="U72" s="20">
        <f t="shared" si="39"/>
        <v>11.417264745918175</v>
      </c>
    </row>
    <row r="73" spans="1:21" x14ac:dyDescent="0.2">
      <c r="A73" s="3" t="s">
        <v>109</v>
      </c>
      <c r="B73" s="3" t="s">
        <v>110</v>
      </c>
      <c r="C73" s="72" t="s">
        <v>28</v>
      </c>
      <c r="D73" s="73">
        <f t="shared" ref="D73:T73" si="43">IFERROR(D14/C14*100-100,"--")</f>
        <v>157.32618135730786</v>
      </c>
      <c r="E73" s="73">
        <f t="shared" si="43"/>
        <v>-0.32214253231140333</v>
      </c>
      <c r="F73" s="73">
        <f t="shared" si="43"/>
        <v>17.343795323167214</v>
      </c>
      <c r="G73" s="73">
        <f t="shared" si="43"/>
        <v>202.32569129673618</v>
      </c>
      <c r="H73" s="73">
        <f t="shared" si="43"/>
        <v>32.333634298240725</v>
      </c>
      <c r="I73" s="73">
        <f t="shared" si="43"/>
        <v>18.877204791215703</v>
      </c>
      <c r="J73" s="73">
        <f t="shared" si="43"/>
        <v>-52.369344854905272</v>
      </c>
      <c r="K73" s="73">
        <f t="shared" si="43"/>
        <v>-69.378268459665662</v>
      </c>
      <c r="L73" s="73">
        <f t="shared" si="43"/>
        <v>63.196258829655562</v>
      </c>
      <c r="M73" s="73">
        <f t="shared" si="43"/>
        <v>24.175356719818808</v>
      </c>
      <c r="N73" s="73">
        <f t="shared" si="43"/>
        <v>21.276526431971419</v>
      </c>
      <c r="O73" s="73">
        <f t="shared" si="43"/>
        <v>-64.577002987873783</v>
      </c>
      <c r="P73" s="73">
        <f t="shared" si="43"/>
        <v>242.74408542276842</v>
      </c>
      <c r="Q73" s="73">
        <f t="shared" si="43"/>
        <v>20.649980399114582</v>
      </c>
      <c r="R73" s="73">
        <f t="shared" si="43"/>
        <v>-11.382904252230006</v>
      </c>
      <c r="S73" s="73">
        <f t="shared" si="43"/>
        <v>-7.5185215931303162</v>
      </c>
      <c r="T73" s="73">
        <f t="shared" si="43"/>
        <v>-11.323884523216293</v>
      </c>
      <c r="U73" s="20">
        <f t="shared" si="39"/>
        <v>8.4210621447256386</v>
      </c>
    </row>
    <row r="74" spans="1:21" x14ac:dyDescent="0.2">
      <c r="A74" s="3" t="s">
        <v>111</v>
      </c>
      <c r="B74" s="3" t="s">
        <v>112</v>
      </c>
      <c r="C74" s="72" t="s">
        <v>28</v>
      </c>
      <c r="D74" s="73">
        <f t="shared" ref="D74:T74" si="44">IFERROR(D15/C15*100-100,"--")</f>
        <v>125.49636121357474</v>
      </c>
      <c r="E74" s="73">
        <f t="shared" si="44"/>
        <v>35.566511057883048</v>
      </c>
      <c r="F74" s="73">
        <f t="shared" si="44"/>
        <v>60.844298020061132</v>
      </c>
      <c r="G74" s="73">
        <f t="shared" si="44"/>
        <v>-19.386408492277511</v>
      </c>
      <c r="H74" s="73">
        <f t="shared" si="44"/>
        <v>-34.028005462040298</v>
      </c>
      <c r="I74" s="73">
        <f t="shared" si="44"/>
        <v>-2.9915491824383622</v>
      </c>
      <c r="J74" s="73">
        <f t="shared" si="44"/>
        <v>0.91557587420984987</v>
      </c>
      <c r="K74" s="73">
        <f t="shared" si="44"/>
        <v>-36.262530626020762</v>
      </c>
      <c r="L74" s="73">
        <f t="shared" si="44"/>
        <v>21.996016114469555</v>
      </c>
      <c r="M74" s="73">
        <f t="shared" si="44"/>
        <v>60.147185453795032</v>
      </c>
      <c r="N74" s="73">
        <f t="shared" si="44"/>
        <v>-35.64589450151216</v>
      </c>
      <c r="O74" s="73">
        <f t="shared" si="44"/>
        <v>-11.019380928680263</v>
      </c>
      <c r="P74" s="73">
        <f t="shared" si="44"/>
        <v>46.883456663247102</v>
      </c>
      <c r="Q74" s="73">
        <f t="shared" si="44"/>
        <v>6.3340693833099095</v>
      </c>
      <c r="R74" s="73">
        <f t="shared" si="44"/>
        <v>16.30695689131332</v>
      </c>
      <c r="S74" s="73">
        <f t="shared" si="44"/>
        <v>-45.545086175721117</v>
      </c>
      <c r="T74" s="73">
        <f t="shared" si="44"/>
        <v>3.9609102427656069</v>
      </c>
      <c r="U74" s="20">
        <f t="shared" si="39"/>
        <v>3.0445198713322981</v>
      </c>
    </row>
    <row r="75" spans="1:21" x14ac:dyDescent="0.2">
      <c r="A75" s="3" t="s">
        <v>113</v>
      </c>
      <c r="B75" s="3" t="s">
        <v>114</v>
      </c>
      <c r="C75" s="72" t="s">
        <v>28</v>
      </c>
      <c r="D75" s="73">
        <f t="shared" ref="D75:T75" si="45">IFERROR(D16/C16*100-100,"--")</f>
        <v>369.3780035035802</v>
      </c>
      <c r="E75" s="73">
        <f t="shared" si="45"/>
        <v>5.7585455520487585</v>
      </c>
      <c r="F75" s="73">
        <f t="shared" si="45"/>
        <v>45.895957884927697</v>
      </c>
      <c r="G75" s="73">
        <f t="shared" si="45"/>
        <v>85.683383079206578</v>
      </c>
      <c r="H75" s="73">
        <f t="shared" si="45"/>
        <v>-3.9711174665034008</v>
      </c>
      <c r="I75" s="73">
        <f t="shared" si="45"/>
        <v>32.038201017145951</v>
      </c>
      <c r="J75" s="73">
        <f t="shared" si="45"/>
        <v>-20.136100861596844</v>
      </c>
      <c r="K75" s="73">
        <f t="shared" si="45"/>
        <v>-1.5425770283327864</v>
      </c>
      <c r="L75" s="73">
        <f t="shared" si="45"/>
        <v>77.331419364485697</v>
      </c>
      <c r="M75" s="73">
        <f t="shared" si="45"/>
        <v>31.495053767106981</v>
      </c>
      <c r="N75" s="73">
        <f t="shared" si="45"/>
        <v>9.1844618936897149</v>
      </c>
      <c r="O75" s="73">
        <f t="shared" si="45"/>
        <v>-30.870103550575905</v>
      </c>
      <c r="P75" s="73">
        <f t="shared" si="45"/>
        <v>41.945627117155937</v>
      </c>
      <c r="Q75" s="73">
        <f t="shared" si="45"/>
        <v>25.079915760542534</v>
      </c>
      <c r="R75" s="73">
        <f t="shared" si="45"/>
        <v>1.8819750487626408</v>
      </c>
      <c r="S75" s="73">
        <f t="shared" si="45"/>
        <v>-4.7307743397179252</v>
      </c>
      <c r="T75" s="73">
        <f t="shared" si="45"/>
        <v>-19.409142960226433</v>
      </c>
      <c r="U75" s="20">
        <f t="shared" si="39"/>
        <v>18.077655703533011</v>
      </c>
    </row>
    <row r="76" spans="1:21" x14ac:dyDescent="0.2">
      <c r="A76" s="3" t="s">
        <v>115</v>
      </c>
      <c r="B76" s="3" t="s">
        <v>116</v>
      </c>
      <c r="C76" s="72" t="s">
        <v>28</v>
      </c>
      <c r="D76" s="73">
        <f t="shared" ref="D76:T76" si="46">IFERROR(D17/C17*100-100,"--")</f>
        <v>297.57751398153306</v>
      </c>
      <c r="E76" s="73">
        <f t="shared" si="46"/>
        <v>22.123240710149787</v>
      </c>
      <c r="F76" s="73">
        <f t="shared" si="46"/>
        <v>30.739197892767493</v>
      </c>
      <c r="G76" s="73">
        <f t="shared" si="46"/>
        <v>100.93492066897966</v>
      </c>
      <c r="H76" s="73">
        <f t="shared" si="46"/>
        <v>29.258706752622089</v>
      </c>
      <c r="I76" s="73">
        <f t="shared" si="46"/>
        <v>32.644965409138706</v>
      </c>
      <c r="J76" s="73">
        <f t="shared" si="46"/>
        <v>23.612861117593994</v>
      </c>
      <c r="K76" s="73">
        <f t="shared" si="46"/>
        <v>2.8613172579691621</v>
      </c>
      <c r="L76" s="73">
        <f t="shared" si="46"/>
        <v>70.937917356182993</v>
      </c>
      <c r="M76" s="73">
        <f t="shared" si="46"/>
        <v>27.572910314121685</v>
      </c>
      <c r="N76" s="73">
        <f t="shared" si="46"/>
        <v>16.208961796100255</v>
      </c>
      <c r="O76" s="73">
        <f t="shared" si="46"/>
        <v>-36.146472375736614</v>
      </c>
      <c r="P76" s="73">
        <f t="shared" si="46"/>
        <v>61.600675053903188</v>
      </c>
      <c r="Q76" s="73">
        <f t="shared" si="46"/>
        <v>-5.7807239290262942</v>
      </c>
      <c r="R76" s="73">
        <f t="shared" si="46"/>
        <v>-1.4785760653570748</v>
      </c>
      <c r="S76" s="73">
        <f t="shared" si="46"/>
        <v>-9.5274656084838796</v>
      </c>
      <c r="T76" s="73">
        <f t="shared" si="46"/>
        <v>-14.893356527662121</v>
      </c>
      <c r="U76" s="20">
        <f t="shared" si="39"/>
        <v>20.698812037804188</v>
      </c>
    </row>
    <row r="77" spans="1:21" x14ac:dyDescent="0.2">
      <c r="A77" s="3" t="s">
        <v>117</v>
      </c>
      <c r="B77" s="3" t="s">
        <v>118</v>
      </c>
      <c r="C77" s="72" t="s">
        <v>28</v>
      </c>
      <c r="D77" s="73">
        <f t="shared" ref="D77:T77" si="47">IFERROR(D18/C18*100-100,"--")</f>
        <v>27.943802207337185</v>
      </c>
      <c r="E77" s="73">
        <f t="shared" si="47"/>
        <v>2.1633831913643604</v>
      </c>
      <c r="F77" s="73">
        <f t="shared" si="47"/>
        <v>21.260742203297056</v>
      </c>
      <c r="G77" s="73">
        <f t="shared" si="47"/>
        <v>26.392989591436205</v>
      </c>
      <c r="H77" s="73">
        <f t="shared" si="47"/>
        <v>45.622583947544399</v>
      </c>
      <c r="I77" s="73">
        <f t="shared" si="47"/>
        <v>-0.56342809754272594</v>
      </c>
      <c r="J77" s="73">
        <f t="shared" si="47"/>
        <v>-2.3655099348805209</v>
      </c>
      <c r="K77" s="73">
        <f t="shared" si="47"/>
        <v>11.003696386603167</v>
      </c>
      <c r="L77" s="73">
        <f t="shared" si="47"/>
        <v>27.088472320890403</v>
      </c>
      <c r="M77" s="73">
        <f t="shared" si="47"/>
        <v>26.964721274049367</v>
      </c>
      <c r="N77" s="73">
        <f t="shared" si="47"/>
        <v>24.836456175614316</v>
      </c>
      <c r="O77" s="73">
        <f t="shared" si="47"/>
        <v>-25.710508724645905</v>
      </c>
      <c r="P77" s="73">
        <f t="shared" si="47"/>
        <v>1.3958895570970213</v>
      </c>
      <c r="Q77" s="73">
        <f t="shared" si="47"/>
        <v>-1.1777792607531126</v>
      </c>
      <c r="R77" s="73">
        <f t="shared" si="47"/>
        <v>12.335875341416795</v>
      </c>
      <c r="S77" s="73">
        <f t="shared" si="47"/>
        <v>-6.1284879299910955</v>
      </c>
      <c r="T77" s="73">
        <f t="shared" si="47"/>
        <v>2.2076924963153886</v>
      </c>
      <c r="U77" s="20">
        <f t="shared" si="39"/>
        <v>8.047890957001357</v>
      </c>
    </row>
    <row r="78" spans="1:21" x14ac:dyDescent="0.2">
      <c r="A78" s="3" t="s">
        <v>119</v>
      </c>
      <c r="B78" s="3" t="s">
        <v>120</v>
      </c>
      <c r="C78" s="72" t="s">
        <v>28</v>
      </c>
      <c r="D78" s="73">
        <f t="shared" ref="D78:T78" si="48">IFERROR(D19/C19*100-100,"--")</f>
        <v>239.46777305231183</v>
      </c>
      <c r="E78" s="73">
        <f t="shared" si="48"/>
        <v>17.539824620305495</v>
      </c>
      <c r="F78" s="73">
        <f t="shared" si="48"/>
        <v>21.975622943971246</v>
      </c>
      <c r="G78" s="73">
        <f t="shared" si="48"/>
        <v>92.875207960463371</v>
      </c>
      <c r="H78" s="73">
        <f t="shared" si="48"/>
        <v>28.748551580602623</v>
      </c>
      <c r="I78" s="73">
        <f t="shared" si="48"/>
        <v>30.444564143238495</v>
      </c>
      <c r="J78" s="73">
        <f t="shared" si="48"/>
        <v>19.372330800779423</v>
      </c>
      <c r="K78" s="73">
        <f t="shared" si="48"/>
        <v>7.3890771583905916</v>
      </c>
      <c r="L78" s="73">
        <f t="shared" si="48"/>
        <v>84.496677876560483</v>
      </c>
      <c r="M78" s="73">
        <f t="shared" si="48"/>
        <v>33.106486284894373</v>
      </c>
      <c r="N78" s="73">
        <f t="shared" si="48"/>
        <v>11.330025811380523</v>
      </c>
      <c r="O78" s="73">
        <f t="shared" si="48"/>
        <v>-29.412197780072589</v>
      </c>
      <c r="P78" s="73">
        <f t="shared" si="48"/>
        <v>45.128380201456366</v>
      </c>
      <c r="Q78" s="73">
        <f t="shared" si="48"/>
        <v>4.7358370848221512</v>
      </c>
      <c r="R78" s="73">
        <f t="shared" si="48"/>
        <v>6.9369246026239608</v>
      </c>
      <c r="S78" s="73">
        <f t="shared" si="48"/>
        <v>-7.0827563287285784</v>
      </c>
      <c r="T78" s="73">
        <f t="shared" si="48"/>
        <v>-0.5181510667628686</v>
      </c>
      <c r="U78" s="20">
        <f t="shared" si="39"/>
        <v>21.390922075139954</v>
      </c>
    </row>
    <row r="79" spans="1:21" x14ac:dyDescent="0.2">
      <c r="A79" s="3" t="s">
        <v>121</v>
      </c>
      <c r="B79" s="3" t="s">
        <v>122</v>
      </c>
      <c r="C79" s="72" t="s">
        <v>28</v>
      </c>
      <c r="D79" s="73">
        <f t="shared" ref="D79:T79" si="49">IFERROR(D20/C20*100-100,"--")</f>
        <v>56.179915238996699</v>
      </c>
      <c r="E79" s="73">
        <f t="shared" si="49"/>
        <v>37.081321841348313</v>
      </c>
      <c r="F79" s="73">
        <f t="shared" si="49"/>
        <v>23.19119037202158</v>
      </c>
      <c r="G79" s="73">
        <f t="shared" si="49"/>
        <v>60.857750956202523</v>
      </c>
      <c r="H79" s="73">
        <f t="shared" si="49"/>
        <v>6.093691593048959</v>
      </c>
      <c r="I79" s="73">
        <f t="shared" si="49"/>
        <v>24.568117671069501</v>
      </c>
      <c r="J79" s="73">
        <f t="shared" si="49"/>
        <v>31.923060668970265</v>
      </c>
      <c r="K79" s="73">
        <f t="shared" si="49"/>
        <v>14.311374289743981</v>
      </c>
      <c r="L79" s="73">
        <f t="shared" si="49"/>
        <v>75.814737480619073</v>
      </c>
      <c r="M79" s="73">
        <f t="shared" si="49"/>
        <v>21.489435514221796</v>
      </c>
      <c r="N79" s="73">
        <f t="shared" si="49"/>
        <v>12.834672623667913</v>
      </c>
      <c r="O79" s="73">
        <f t="shared" si="49"/>
        <v>-9.814670091635719</v>
      </c>
      <c r="P79" s="73">
        <f t="shared" si="49"/>
        <v>4.308488399820007</v>
      </c>
      <c r="Q79" s="73">
        <f t="shared" si="49"/>
        <v>8.9418570007850491</v>
      </c>
      <c r="R79" s="73">
        <f t="shared" si="49"/>
        <v>17.000266139239756</v>
      </c>
      <c r="S79" s="73">
        <f t="shared" si="49"/>
        <v>-8.1006629932721665</v>
      </c>
      <c r="T79" s="73">
        <f t="shared" si="49"/>
        <v>3.4722729665076457</v>
      </c>
      <c r="U79" s="20">
        <f t="shared" si="39"/>
        <v>16.159401035010106</v>
      </c>
    </row>
    <row r="80" spans="1:21" x14ac:dyDescent="0.2">
      <c r="A80" s="3" t="s">
        <v>123</v>
      </c>
      <c r="B80" s="3" t="s">
        <v>124</v>
      </c>
      <c r="C80" s="72" t="s">
        <v>28</v>
      </c>
      <c r="D80" s="73">
        <f t="shared" ref="D80:T80" si="50">IFERROR(D21/C21*100-100,"--")</f>
        <v>233.90389065497823</v>
      </c>
      <c r="E80" s="73">
        <f t="shared" si="50"/>
        <v>-0.83275870024681353</v>
      </c>
      <c r="F80" s="73">
        <f t="shared" si="50"/>
        <v>30.586997114070016</v>
      </c>
      <c r="G80" s="73">
        <f t="shared" si="50"/>
        <v>94.857232268875634</v>
      </c>
      <c r="H80" s="73">
        <f t="shared" si="50"/>
        <v>13.164308131140714</v>
      </c>
      <c r="I80" s="73">
        <f t="shared" si="50"/>
        <v>20.057208931467343</v>
      </c>
      <c r="J80" s="73">
        <f t="shared" si="50"/>
        <v>21.119203828563712</v>
      </c>
      <c r="K80" s="73">
        <f t="shared" si="50"/>
        <v>10.031321700905835</v>
      </c>
      <c r="L80" s="73">
        <f t="shared" si="50"/>
        <v>72.004868878795634</v>
      </c>
      <c r="M80" s="73">
        <f t="shared" si="50"/>
        <v>33.236732958063243</v>
      </c>
      <c r="N80" s="73">
        <f t="shared" si="50"/>
        <v>2.1393737789725691</v>
      </c>
      <c r="O80" s="73">
        <f t="shared" si="50"/>
        <v>-19.725715476657285</v>
      </c>
      <c r="P80" s="73">
        <f t="shared" si="50"/>
        <v>11.544862794616023</v>
      </c>
      <c r="Q80" s="73">
        <f t="shared" si="50"/>
        <v>0.20144217319820257</v>
      </c>
      <c r="R80" s="73">
        <f t="shared" si="50"/>
        <v>5.8960827975458727</v>
      </c>
      <c r="S80" s="73">
        <f t="shared" si="50"/>
        <v>-14.811511744903711</v>
      </c>
      <c r="T80" s="73">
        <f t="shared" si="50"/>
        <v>-3.4699872485837631</v>
      </c>
      <c r="U80" s="20">
        <f t="shared" si="39"/>
        <v>17.176028973280296</v>
      </c>
    </row>
    <row r="81" spans="1:21" x14ac:dyDescent="0.2">
      <c r="A81" s="3" t="s">
        <v>125</v>
      </c>
      <c r="B81" s="3" t="s">
        <v>126</v>
      </c>
      <c r="C81" s="72" t="s">
        <v>28</v>
      </c>
      <c r="D81" s="73">
        <f t="shared" ref="D81:T81" si="51">IFERROR(D22/C22*100-100,"--")</f>
        <v>417.42911542822776</v>
      </c>
      <c r="E81" s="73">
        <f t="shared" si="51"/>
        <v>-23.364028617079896</v>
      </c>
      <c r="F81" s="73">
        <f t="shared" si="51"/>
        <v>1.1795028424571967</v>
      </c>
      <c r="G81" s="73">
        <f t="shared" si="51"/>
        <v>1.7657835004000617</v>
      </c>
      <c r="H81" s="73">
        <f t="shared" si="51"/>
        <v>-37.014381874873933</v>
      </c>
      <c r="I81" s="73">
        <f t="shared" si="51"/>
        <v>-24.624922882270795</v>
      </c>
      <c r="J81" s="73">
        <f t="shared" si="51"/>
        <v>-43.768176004682246</v>
      </c>
      <c r="K81" s="73">
        <f t="shared" si="51"/>
        <v>-23.8375679522903</v>
      </c>
      <c r="L81" s="73">
        <f t="shared" si="51"/>
        <v>6.370588007610408</v>
      </c>
      <c r="M81" s="73">
        <f t="shared" si="51"/>
        <v>4.1434167275156852</v>
      </c>
      <c r="N81" s="73">
        <f t="shared" si="51"/>
        <v>-19.831720498117363</v>
      </c>
      <c r="O81" s="73">
        <f t="shared" si="51"/>
        <v>-47.291139482838787</v>
      </c>
      <c r="P81" s="73">
        <f t="shared" si="51"/>
        <v>32.68844689541865</v>
      </c>
      <c r="Q81" s="73">
        <f t="shared" si="51"/>
        <v>-18.077534392003471</v>
      </c>
      <c r="R81" s="73">
        <f t="shared" si="51"/>
        <v>4.931181658694598</v>
      </c>
      <c r="S81" s="73">
        <f t="shared" si="51"/>
        <v>-4.1693532930141259</v>
      </c>
      <c r="T81" s="73">
        <f t="shared" si="51"/>
        <v>-7.6086997340844391</v>
      </c>
      <c r="U81" s="20">
        <f t="shared" si="39"/>
        <v>-4.3562789111830256</v>
      </c>
    </row>
    <row r="82" spans="1:21" x14ac:dyDescent="0.2">
      <c r="A82" s="3" t="s">
        <v>127</v>
      </c>
      <c r="B82" s="3" t="s">
        <v>128</v>
      </c>
      <c r="C82" s="72" t="s">
        <v>28</v>
      </c>
      <c r="D82" s="73">
        <f t="shared" ref="D82:T82" si="52">IFERROR(D23/C23*100-100,"--")</f>
        <v>1060.5044988750451</v>
      </c>
      <c r="E82" s="73">
        <f t="shared" si="52"/>
        <v>19.864150734672734</v>
      </c>
      <c r="F82" s="73">
        <f t="shared" si="52"/>
        <v>61.079468004669224</v>
      </c>
      <c r="G82" s="73">
        <f t="shared" si="52"/>
        <v>114.54457749617742</v>
      </c>
      <c r="H82" s="73">
        <f t="shared" si="52"/>
        <v>31.596623924098964</v>
      </c>
      <c r="I82" s="73">
        <f t="shared" si="52"/>
        <v>28.880669975275396</v>
      </c>
      <c r="J82" s="73">
        <f t="shared" si="52"/>
        <v>20.705721576332238</v>
      </c>
      <c r="K82" s="73">
        <f t="shared" si="52"/>
        <v>1.5141379116735578</v>
      </c>
      <c r="L82" s="73">
        <f t="shared" si="52"/>
        <v>85.180731239617842</v>
      </c>
      <c r="M82" s="73">
        <f t="shared" si="52"/>
        <v>32.271124055731974</v>
      </c>
      <c r="N82" s="73">
        <f t="shared" si="52"/>
        <v>8.4506752456428416</v>
      </c>
      <c r="O82" s="73">
        <f t="shared" si="52"/>
        <v>-3.5876315159559198</v>
      </c>
      <c r="P82" s="73">
        <f t="shared" si="52"/>
        <v>16.592662664034847</v>
      </c>
      <c r="Q82" s="73">
        <f t="shared" si="52"/>
        <v>19.095822216549863</v>
      </c>
      <c r="R82" s="73">
        <f t="shared" si="52"/>
        <v>-4.1006971116079143</v>
      </c>
      <c r="S82" s="73">
        <f t="shared" si="52"/>
        <v>4.6903834075613418</v>
      </c>
      <c r="T82" s="73">
        <f t="shared" si="52"/>
        <v>-1.6932355753304336</v>
      </c>
      <c r="U82" s="20">
        <f t="shared" si="39"/>
        <v>32.185787723726804</v>
      </c>
    </row>
    <row r="83" spans="1:21" x14ac:dyDescent="0.2">
      <c r="A83" s="3" t="s">
        <v>129</v>
      </c>
      <c r="B83" s="3" t="s">
        <v>130</v>
      </c>
      <c r="C83" s="72" t="s">
        <v>28</v>
      </c>
      <c r="D83" s="73">
        <f t="shared" ref="D83:T83" si="53">IFERROR(D24/C24*100-100,"--")</f>
        <v>457.44495052551451</v>
      </c>
      <c r="E83" s="73">
        <f t="shared" si="53"/>
        <v>19.324875410929394</v>
      </c>
      <c r="F83" s="73">
        <f t="shared" si="53"/>
        <v>32.888439818660572</v>
      </c>
      <c r="G83" s="73">
        <f t="shared" si="53"/>
        <v>131.93522542948836</v>
      </c>
      <c r="H83" s="73">
        <f t="shared" si="53"/>
        <v>-15.466450125618351</v>
      </c>
      <c r="I83" s="73">
        <f t="shared" si="53"/>
        <v>37.194360397203496</v>
      </c>
      <c r="J83" s="73">
        <f t="shared" si="53"/>
        <v>-50.865870369427327</v>
      </c>
      <c r="K83" s="73">
        <f t="shared" si="53"/>
        <v>4.8395061852793475</v>
      </c>
      <c r="L83" s="73">
        <f t="shared" si="53"/>
        <v>157.57896458403548</v>
      </c>
      <c r="M83" s="73">
        <f t="shared" si="53"/>
        <v>-4.9742897628333083</v>
      </c>
      <c r="N83" s="73">
        <f t="shared" si="53"/>
        <v>10.05751348599378</v>
      </c>
      <c r="O83" s="73">
        <f t="shared" si="53"/>
        <v>-29.491347648895669</v>
      </c>
      <c r="P83" s="73">
        <f t="shared" si="53"/>
        <v>28.955458310506685</v>
      </c>
      <c r="Q83" s="73">
        <f t="shared" si="53"/>
        <v>14.390518351764399</v>
      </c>
      <c r="R83" s="73">
        <f t="shared" si="53"/>
        <v>2.9961959414105905</v>
      </c>
      <c r="S83" s="73">
        <f t="shared" si="53"/>
        <v>-4.6072335807044027</v>
      </c>
      <c r="T83" s="73">
        <f t="shared" si="53"/>
        <v>13.160731516568916</v>
      </c>
      <c r="U83" s="20">
        <f t="shared" si="39"/>
        <v>18.935430816084704</v>
      </c>
    </row>
    <row r="84" spans="1:21" x14ac:dyDescent="0.2">
      <c r="A84" s="3" t="s">
        <v>131</v>
      </c>
      <c r="B84" s="3" t="s">
        <v>132</v>
      </c>
      <c r="C84" s="72" t="s">
        <v>28</v>
      </c>
      <c r="D84" s="73">
        <f t="shared" ref="D84:T84" si="54">IFERROR(D25/C25*100-100,"--")</f>
        <v>494.75374145790454</v>
      </c>
      <c r="E84" s="73">
        <f t="shared" si="54"/>
        <v>16.591059675735792</v>
      </c>
      <c r="F84" s="73">
        <f t="shared" si="54"/>
        <v>35.638662034927876</v>
      </c>
      <c r="G84" s="73">
        <f t="shared" si="54"/>
        <v>74.188530425319897</v>
      </c>
      <c r="H84" s="73">
        <f t="shared" si="54"/>
        <v>19.115909128561228</v>
      </c>
      <c r="I84" s="73">
        <f t="shared" si="54"/>
        <v>15.421762938877805</v>
      </c>
      <c r="J84" s="73">
        <f t="shared" si="54"/>
        <v>40.685880174726407</v>
      </c>
      <c r="K84" s="73">
        <f t="shared" si="54"/>
        <v>-16.168522335492881</v>
      </c>
      <c r="L84" s="73">
        <f t="shared" si="54"/>
        <v>87.24733023862575</v>
      </c>
      <c r="M84" s="73">
        <f t="shared" si="54"/>
        <v>33.225507413123665</v>
      </c>
      <c r="N84" s="73">
        <f t="shared" si="54"/>
        <v>3.9281463917576929</v>
      </c>
      <c r="O84" s="73">
        <f t="shared" si="54"/>
        <v>-75.934741775002877</v>
      </c>
      <c r="P84" s="73">
        <f t="shared" si="54"/>
        <v>344.92944903539404</v>
      </c>
      <c r="Q84" s="73">
        <f t="shared" si="54"/>
        <v>-4.4386393259817822</v>
      </c>
      <c r="R84" s="73">
        <f t="shared" si="54"/>
        <v>-1.6399173037856087</v>
      </c>
      <c r="S84" s="73">
        <f t="shared" si="54"/>
        <v>0.70280911107649047</v>
      </c>
      <c r="T84" s="73">
        <f t="shared" si="54"/>
        <v>-7.4353888396620391</v>
      </c>
      <c r="U84" s="20">
        <f t="shared" si="39"/>
        <v>21.95679751929633</v>
      </c>
    </row>
    <row r="85" spans="1:21" x14ac:dyDescent="0.2">
      <c r="A85" s="3" t="s">
        <v>133</v>
      </c>
      <c r="B85" s="3" t="s">
        <v>134</v>
      </c>
      <c r="C85" s="72" t="s">
        <v>28</v>
      </c>
      <c r="D85" s="73">
        <f t="shared" ref="D85:T85" si="55">IFERROR(D26/C26*100-100,"--")</f>
        <v>355.02388007422229</v>
      </c>
      <c r="E85" s="73">
        <f t="shared" si="55"/>
        <v>-14.92412228679791</v>
      </c>
      <c r="F85" s="73">
        <f t="shared" si="55"/>
        <v>23.780027877632619</v>
      </c>
      <c r="G85" s="73">
        <f t="shared" si="55"/>
        <v>36.130466838848719</v>
      </c>
      <c r="H85" s="73">
        <f t="shared" si="55"/>
        <v>2.9040457226816301</v>
      </c>
      <c r="I85" s="73">
        <f t="shared" si="55"/>
        <v>7.4466379804750744</v>
      </c>
      <c r="J85" s="73">
        <f t="shared" si="55"/>
        <v>18.677651369456711</v>
      </c>
      <c r="K85" s="73">
        <f t="shared" si="55"/>
        <v>23.611916865285835</v>
      </c>
      <c r="L85" s="73">
        <f t="shared" si="55"/>
        <v>101.03944548074017</v>
      </c>
      <c r="M85" s="73">
        <f t="shared" si="55"/>
        <v>19.167098002790283</v>
      </c>
      <c r="N85" s="73">
        <f t="shared" si="55"/>
        <v>10.762389621667552</v>
      </c>
      <c r="O85" s="73">
        <f t="shared" si="55"/>
        <v>1.3108637107601027</v>
      </c>
      <c r="P85" s="73">
        <f t="shared" si="55"/>
        <v>3.1257395577888332</v>
      </c>
      <c r="Q85" s="73">
        <f t="shared" si="55"/>
        <v>4.4734805429984306</v>
      </c>
      <c r="R85" s="73">
        <f t="shared" si="55"/>
        <v>3.8002847362293295</v>
      </c>
      <c r="S85" s="73">
        <f t="shared" si="55"/>
        <v>4.4985624538317097</v>
      </c>
      <c r="T85" s="73">
        <f t="shared" si="55"/>
        <v>1.8834149345272664</v>
      </c>
      <c r="U85" s="20">
        <f t="shared" si="39"/>
        <v>18.262297799172146</v>
      </c>
    </row>
    <row r="86" spans="1:21" x14ac:dyDescent="0.2">
      <c r="A86" s="3" t="s">
        <v>135</v>
      </c>
      <c r="B86" s="3" t="s">
        <v>136</v>
      </c>
      <c r="C86" s="72" t="s">
        <v>28</v>
      </c>
      <c r="D86" s="73">
        <f t="shared" ref="D86:T86" si="56">IFERROR(D27/C27*100-100,"--")</f>
        <v>144.02186026138932</v>
      </c>
      <c r="E86" s="73">
        <f t="shared" si="56"/>
        <v>184.6019899227266</v>
      </c>
      <c r="F86" s="73">
        <f t="shared" si="56"/>
        <v>-72.422300994726172</v>
      </c>
      <c r="G86" s="73">
        <f t="shared" si="56"/>
        <v>-31.709412188716783</v>
      </c>
      <c r="H86" s="73">
        <f t="shared" si="56"/>
        <v>-9.2508454859298723</v>
      </c>
      <c r="I86" s="73">
        <f t="shared" si="56"/>
        <v>26.948816607524734</v>
      </c>
      <c r="J86" s="73">
        <f t="shared" si="56"/>
        <v>20.063021559771883</v>
      </c>
      <c r="K86" s="73">
        <f t="shared" si="56"/>
        <v>30.415221473564685</v>
      </c>
      <c r="L86" s="73">
        <f t="shared" si="56"/>
        <v>286.31115277157608</v>
      </c>
      <c r="M86" s="73">
        <f t="shared" si="56"/>
        <v>-20.669419205457814</v>
      </c>
      <c r="N86" s="73">
        <f t="shared" si="56"/>
        <v>0.56476131352228265</v>
      </c>
      <c r="O86" s="73">
        <f t="shared" si="56"/>
        <v>23.099160878107526</v>
      </c>
      <c r="P86" s="73">
        <f t="shared" si="56"/>
        <v>11.183679597747613</v>
      </c>
      <c r="Q86" s="73">
        <f t="shared" si="56"/>
        <v>-9.2860174161135944</v>
      </c>
      <c r="R86" s="73">
        <f t="shared" si="56"/>
        <v>-22.685138610600916</v>
      </c>
      <c r="S86" s="73">
        <f t="shared" si="56"/>
        <v>17.119386455167259</v>
      </c>
      <c r="T86" s="73">
        <f t="shared" si="56"/>
        <v>20.619767624579865</v>
      </c>
      <c r="U86" s="20">
        <f t="shared" si="39"/>
        <v>11.513772531632753</v>
      </c>
    </row>
    <row r="87" spans="1:21" x14ac:dyDescent="0.2">
      <c r="A87" s="3" t="s">
        <v>137</v>
      </c>
      <c r="B87" s="3" t="s">
        <v>138</v>
      </c>
      <c r="C87" s="72" t="s">
        <v>28</v>
      </c>
      <c r="D87" s="73">
        <f t="shared" ref="D87:T87" si="57">IFERROR(D28/C28*100-100,"--")</f>
        <v>642.14789988662585</v>
      </c>
      <c r="E87" s="73">
        <f t="shared" si="57"/>
        <v>42.818516533157947</v>
      </c>
      <c r="F87" s="73">
        <f t="shared" si="57"/>
        <v>168.18772326016858</v>
      </c>
      <c r="G87" s="73">
        <f t="shared" si="57"/>
        <v>355.09020444945304</v>
      </c>
      <c r="H87" s="73">
        <f t="shared" si="57"/>
        <v>33.255381692339341</v>
      </c>
      <c r="I87" s="73">
        <f t="shared" si="57"/>
        <v>17.867569935485349</v>
      </c>
      <c r="J87" s="73">
        <f t="shared" si="57"/>
        <v>25.376426157368329</v>
      </c>
      <c r="K87" s="73">
        <f t="shared" si="57"/>
        <v>8.9092510816747534</v>
      </c>
      <c r="L87" s="73">
        <f t="shared" si="57"/>
        <v>62.581099639303517</v>
      </c>
      <c r="M87" s="73">
        <f t="shared" si="57"/>
        <v>32.775686030086604</v>
      </c>
      <c r="N87" s="73">
        <f t="shared" si="57"/>
        <v>4.2246496540463596</v>
      </c>
      <c r="O87" s="73">
        <f t="shared" si="57"/>
        <v>-11.931931548276097</v>
      </c>
      <c r="P87" s="73">
        <f t="shared" si="57"/>
        <v>20.482129474220727</v>
      </c>
      <c r="Q87" s="73">
        <f t="shared" si="57"/>
        <v>-8.388115856931222E-2</v>
      </c>
      <c r="R87" s="73">
        <f t="shared" si="57"/>
        <v>-7.6961365999608518</v>
      </c>
      <c r="S87" s="73">
        <f t="shared" si="57"/>
        <v>-6.6189294275106505</v>
      </c>
      <c r="T87" s="73">
        <f t="shared" si="57"/>
        <v>-15.356020085093419</v>
      </c>
      <c r="U87" s="20">
        <f t="shared" si="39"/>
        <v>34.214403350252553</v>
      </c>
    </row>
    <row r="88" spans="1:21" x14ac:dyDescent="0.2">
      <c r="A88" s="3" t="s">
        <v>139</v>
      </c>
      <c r="B88" s="3" t="s">
        <v>140</v>
      </c>
      <c r="C88" s="72" t="s">
        <v>28</v>
      </c>
      <c r="D88" s="73">
        <f t="shared" ref="D88:T88" si="58">IFERROR(D29/C29*100-100,"--")</f>
        <v>161.41677594615498</v>
      </c>
      <c r="E88" s="73">
        <f t="shared" si="58"/>
        <v>1.3581432281187773</v>
      </c>
      <c r="F88" s="73">
        <f t="shared" si="58"/>
        <v>-0.41362417023542264</v>
      </c>
      <c r="G88" s="73">
        <f t="shared" si="58"/>
        <v>21.304388843503659</v>
      </c>
      <c r="H88" s="73">
        <f t="shared" si="58"/>
        <v>14.167206715617368</v>
      </c>
      <c r="I88" s="73">
        <f t="shared" si="58"/>
        <v>20.366510650747927</v>
      </c>
      <c r="J88" s="73">
        <f t="shared" si="58"/>
        <v>382.9183707160654</v>
      </c>
      <c r="K88" s="73">
        <f t="shared" si="58"/>
        <v>-63.182606047259817</v>
      </c>
      <c r="L88" s="73">
        <f t="shared" si="58"/>
        <v>80.051821931762049</v>
      </c>
      <c r="M88" s="73">
        <f t="shared" si="58"/>
        <v>62.414730754686531</v>
      </c>
      <c r="N88" s="73">
        <f t="shared" si="58"/>
        <v>10.843117986492047</v>
      </c>
      <c r="O88" s="73">
        <f t="shared" si="58"/>
        <v>-76.875472575292378</v>
      </c>
      <c r="P88" s="73">
        <f t="shared" si="58"/>
        <v>350.94882820378677</v>
      </c>
      <c r="Q88" s="73">
        <f t="shared" si="58"/>
        <v>-1.6077724484042903</v>
      </c>
      <c r="R88" s="73">
        <f t="shared" si="58"/>
        <v>-7.5463058411039725</v>
      </c>
      <c r="S88" s="73">
        <f t="shared" si="58"/>
        <v>-15.285296948412224</v>
      </c>
      <c r="T88" s="73">
        <f t="shared" si="58"/>
        <v>-7.1719619370055625</v>
      </c>
      <c r="U88" s="20">
        <f t="shared" si="39"/>
        <v>15.025758054768474</v>
      </c>
    </row>
    <row r="89" spans="1:21" x14ac:dyDescent="0.2">
      <c r="A89" s="3" t="s">
        <v>141</v>
      </c>
      <c r="B89" s="3" t="s">
        <v>142</v>
      </c>
      <c r="C89" s="72" t="s">
        <v>28</v>
      </c>
      <c r="D89" s="73">
        <f t="shared" ref="D89:T89" si="59">IFERROR(D30/C30*100-100,"--")</f>
        <v>193.7669193871111</v>
      </c>
      <c r="E89" s="73">
        <f t="shared" si="59"/>
        <v>46.140492207425467</v>
      </c>
      <c r="F89" s="73">
        <f t="shared" si="59"/>
        <v>0.80855974469693592</v>
      </c>
      <c r="G89" s="73">
        <f t="shared" si="59"/>
        <v>59.012711983763808</v>
      </c>
      <c r="H89" s="73">
        <f t="shared" si="59"/>
        <v>16.361808125217109</v>
      </c>
      <c r="I89" s="73">
        <f t="shared" si="59"/>
        <v>0.9567849490226763</v>
      </c>
      <c r="J89" s="73">
        <f t="shared" si="59"/>
        <v>17.643862897565853</v>
      </c>
      <c r="K89" s="73">
        <f t="shared" si="59"/>
        <v>21.265835628250969</v>
      </c>
      <c r="L89" s="73">
        <f t="shared" si="59"/>
        <v>135.7660319411263</v>
      </c>
      <c r="M89" s="73">
        <f t="shared" si="59"/>
        <v>28.499857274433793</v>
      </c>
      <c r="N89" s="73">
        <f t="shared" si="59"/>
        <v>26.372672451666659</v>
      </c>
      <c r="O89" s="73">
        <f t="shared" si="59"/>
        <v>-3.9707899287741526</v>
      </c>
      <c r="P89" s="73">
        <f t="shared" si="59"/>
        <v>24.419492724343627</v>
      </c>
      <c r="Q89" s="73">
        <f t="shared" si="59"/>
        <v>11.819965858412473</v>
      </c>
      <c r="R89" s="73">
        <f t="shared" si="59"/>
        <v>7.3175165208197797</v>
      </c>
      <c r="S89" s="73">
        <f t="shared" si="59"/>
        <v>1.3650054417363435</v>
      </c>
      <c r="T89" s="73">
        <f t="shared" si="59"/>
        <v>7.2485269175622591</v>
      </c>
      <c r="U89" s="20">
        <f t="shared" si="39"/>
        <v>22.324126767097383</v>
      </c>
    </row>
    <row r="90" spans="1:21" x14ac:dyDescent="0.2">
      <c r="A90" s="3" t="s">
        <v>143</v>
      </c>
      <c r="B90" s="3" t="s">
        <v>144</v>
      </c>
      <c r="C90" s="72" t="s">
        <v>28</v>
      </c>
      <c r="D90" s="73">
        <f t="shared" ref="D90:T90" si="60">IFERROR(D31/C31*100-100,"--")</f>
        <v>-30.178217997159379</v>
      </c>
      <c r="E90" s="73">
        <f t="shared" si="60"/>
        <v>-5.5098098811313037</v>
      </c>
      <c r="F90" s="73">
        <f t="shared" si="60"/>
        <v>5.7046478677468286</v>
      </c>
      <c r="G90" s="73">
        <f t="shared" si="60"/>
        <v>25.66632257732708</v>
      </c>
      <c r="H90" s="73">
        <f t="shared" si="60"/>
        <v>3.4787682501149533</v>
      </c>
      <c r="I90" s="73">
        <f t="shared" si="60"/>
        <v>0.87865561573036643</v>
      </c>
      <c r="J90" s="73">
        <f t="shared" si="60"/>
        <v>30.488828898118385</v>
      </c>
      <c r="K90" s="73">
        <f t="shared" si="60"/>
        <v>27.294718756314325</v>
      </c>
      <c r="L90" s="73">
        <f t="shared" si="60"/>
        <v>62.804825013662651</v>
      </c>
      <c r="M90" s="73">
        <f t="shared" si="60"/>
        <v>44.913930232879522</v>
      </c>
      <c r="N90" s="73">
        <f t="shared" si="60"/>
        <v>47.393213278602417</v>
      </c>
      <c r="O90" s="73">
        <f t="shared" si="60"/>
        <v>12.514969618306893</v>
      </c>
      <c r="P90" s="73">
        <f t="shared" si="60"/>
        <v>14.308169684298818</v>
      </c>
      <c r="Q90" s="73">
        <f t="shared" si="60"/>
        <v>-5.654038250389462</v>
      </c>
      <c r="R90" s="73">
        <f t="shared" si="60"/>
        <v>-7.5009833366471099</v>
      </c>
      <c r="S90" s="73">
        <f t="shared" si="60"/>
        <v>-5.0812036270924352</v>
      </c>
      <c r="T90" s="73">
        <f t="shared" si="60"/>
        <v>-7.5949043474203677</v>
      </c>
      <c r="U90" s="20">
        <f t="shared" si="39"/>
        <v>8.1691996653442658</v>
      </c>
    </row>
    <row r="91" spans="1:21" x14ac:dyDescent="0.2">
      <c r="A91" s="3" t="s">
        <v>145</v>
      </c>
      <c r="B91" s="3" t="s">
        <v>146</v>
      </c>
      <c r="C91" s="72" t="s">
        <v>28</v>
      </c>
      <c r="D91" s="73">
        <f t="shared" ref="D91:T91" si="61">IFERROR(D32/C32*100-100,"--")</f>
        <v>20.286712919984225</v>
      </c>
      <c r="E91" s="73">
        <f t="shared" si="61"/>
        <v>17.847576516146773</v>
      </c>
      <c r="F91" s="73">
        <f t="shared" si="61"/>
        <v>27.324577438644852</v>
      </c>
      <c r="G91" s="73">
        <f t="shared" si="61"/>
        <v>41.461708467434022</v>
      </c>
      <c r="H91" s="73">
        <f t="shared" si="61"/>
        <v>25.313597941511603</v>
      </c>
      <c r="I91" s="73">
        <f t="shared" si="61"/>
        <v>5.3481772666632281</v>
      </c>
      <c r="J91" s="73">
        <f t="shared" si="61"/>
        <v>4.9449920628981943</v>
      </c>
      <c r="K91" s="73">
        <f t="shared" si="61"/>
        <v>21.624572879204877</v>
      </c>
      <c r="L91" s="73">
        <f t="shared" si="61"/>
        <v>27.25880707575179</v>
      </c>
      <c r="M91" s="73">
        <f t="shared" si="61"/>
        <v>36.521577444069266</v>
      </c>
      <c r="N91" s="73">
        <f t="shared" si="61"/>
        <v>36.033811549054491</v>
      </c>
      <c r="O91" s="73">
        <f t="shared" si="61"/>
        <v>-5.707020925711987</v>
      </c>
      <c r="P91" s="73">
        <f t="shared" si="61"/>
        <v>2.2767963766087291</v>
      </c>
      <c r="Q91" s="73">
        <f t="shared" si="61"/>
        <v>-14.533683530974585</v>
      </c>
      <c r="R91" s="73">
        <f t="shared" si="61"/>
        <v>1.2423214375159546</v>
      </c>
      <c r="S91" s="73">
        <f t="shared" si="61"/>
        <v>-7.5375792513537192</v>
      </c>
      <c r="T91" s="73">
        <f t="shared" si="61"/>
        <v>-15.478809095805971</v>
      </c>
      <c r="U91" s="20">
        <f t="shared" si="39"/>
        <v>9.4265657730030199</v>
      </c>
    </row>
    <row r="92" spans="1:21" x14ac:dyDescent="0.2">
      <c r="A92" s="3" t="s">
        <v>147</v>
      </c>
      <c r="B92" s="3" t="s">
        <v>148</v>
      </c>
      <c r="C92" s="72" t="s">
        <v>28</v>
      </c>
      <c r="D92" s="73" t="str">
        <f t="shared" ref="D92:T92" si="62">IFERROR(D33/C33*100-100,"--")</f>
        <v>--</v>
      </c>
      <c r="E92" s="73" t="str">
        <f t="shared" si="62"/>
        <v>--</v>
      </c>
      <c r="F92" s="73" t="str">
        <f t="shared" si="62"/>
        <v>--</v>
      </c>
      <c r="G92" s="73" t="str">
        <f t="shared" si="62"/>
        <v>--</v>
      </c>
      <c r="H92" s="73" t="str">
        <f t="shared" si="62"/>
        <v>--</v>
      </c>
      <c r="I92" s="73" t="str">
        <f t="shared" si="62"/>
        <v>--</v>
      </c>
      <c r="J92" s="73" t="str">
        <f t="shared" si="62"/>
        <v>--</v>
      </c>
      <c r="K92" s="73" t="str">
        <f t="shared" si="62"/>
        <v>--</v>
      </c>
      <c r="L92" s="73" t="str">
        <f t="shared" si="62"/>
        <v>--</v>
      </c>
      <c r="M92" s="73">
        <f t="shared" si="62"/>
        <v>36.949026799316812</v>
      </c>
      <c r="N92" s="73">
        <f t="shared" si="62"/>
        <v>25.475532513752071</v>
      </c>
      <c r="O92" s="73">
        <f t="shared" si="62"/>
        <v>-2.9049770216298896</v>
      </c>
      <c r="P92" s="73">
        <f t="shared" si="62"/>
        <v>11.366614193670003</v>
      </c>
      <c r="Q92" s="73">
        <f t="shared" si="62"/>
        <v>1.6532252550307334</v>
      </c>
      <c r="R92" s="73">
        <f t="shared" si="62"/>
        <v>8.3709666053083396</v>
      </c>
      <c r="S92" s="73">
        <f t="shared" si="62"/>
        <v>-3.6787371076137134</v>
      </c>
      <c r="T92" s="73">
        <f t="shared" si="62"/>
        <v>4.2214413932513395</v>
      </c>
      <c r="U92" s="20" t="str">
        <f t="shared" si="39"/>
        <v>--</v>
      </c>
    </row>
    <row r="93" spans="1:21" x14ac:dyDescent="0.2">
      <c r="B93" s="3" t="s">
        <v>149</v>
      </c>
      <c r="C93" s="72" t="s">
        <v>28</v>
      </c>
      <c r="D93" s="73">
        <f t="shared" ref="D93:T93" si="63">IFERROR(D34/C34*100-100,"--")</f>
        <v>199.13083426459707</v>
      </c>
      <c r="E93" s="73">
        <f t="shared" si="63"/>
        <v>6.9649557464035183</v>
      </c>
      <c r="F93" s="73">
        <f t="shared" si="63"/>
        <v>29.233317872486936</v>
      </c>
      <c r="G93" s="73">
        <f t="shared" si="63"/>
        <v>130.8915158926265</v>
      </c>
      <c r="H93" s="73">
        <f t="shared" si="63"/>
        <v>26.372053337971678</v>
      </c>
      <c r="I93" s="73">
        <f t="shared" si="63"/>
        <v>20.336086316085527</v>
      </c>
      <c r="J93" s="73">
        <f t="shared" si="63"/>
        <v>-13.575744682362085</v>
      </c>
      <c r="K93" s="73">
        <f t="shared" si="63"/>
        <v>-24.633276964852797</v>
      </c>
      <c r="L93" s="73">
        <f t="shared" si="63"/>
        <v>89.741195712793399</v>
      </c>
      <c r="M93" s="73">
        <f t="shared" si="63"/>
        <v>28.63564395927483</v>
      </c>
      <c r="N93" s="73">
        <f t="shared" si="63"/>
        <v>10.435032056052677</v>
      </c>
      <c r="O93" s="73">
        <f t="shared" si="63"/>
        <v>-27.090609153870872</v>
      </c>
      <c r="P93" s="73">
        <f t="shared" si="63"/>
        <v>49.606999946088337</v>
      </c>
      <c r="Q93" s="73">
        <f t="shared" si="63"/>
        <v>9.711188150249555</v>
      </c>
      <c r="R93" s="73">
        <f t="shared" si="63"/>
        <v>-3.1006359376705177</v>
      </c>
      <c r="S93" s="73">
        <f t="shared" si="63"/>
        <v>5.4506943466004998</v>
      </c>
      <c r="T93" s="73">
        <f t="shared" si="63"/>
        <v>-4.9973352804018418</v>
      </c>
      <c r="U93" s="20">
        <f t="shared" si="39"/>
        <v>17.50868962676175</v>
      </c>
    </row>
    <row r="94" spans="1:21" x14ac:dyDescent="0.2">
      <c r="A94" s="35"/>
      <c r="C94" s="72"/>
      <c r="D94" s="72"/>
      <c r="E94" s="73"/>
      <c r="F94" s="73"/>
      <c r="G94" s="72"/>
      <c r="H94" s="73"/>
      <c r="I94" s="73"/>
      <c r="J94" s="73"/>
      <c r="K94" s="73"/>
      <c r="L94" s="73"/>
      <c r="M94" s="73"/>
      <c r="N94" s="73"/>
      <c r="O94" s="73"/>
      <c r="P94" s="73"/>
      <c r="Q94" s="73"/>
      <c r="R94" s="73"/>
      <c r="S94" s="73"/>
      <c r="T94" s="73"/>
      <c r="U94" s="69"/>
    </row>
    <row r="95" spans="1:21" ht="13.5" thickBot="1" x14ac:dyDescent="0.25">
      <c r="A95" s="11"/>
      <c r="B95" s="11"/>
      <c r="C95" s="11"/>
      <c r="D95" s="11"/>
      <c r="E95" s="11"/>
      <c r="F95" s="11"/>
      <c r="G95" s="11"/>
      <c r="H95" s="11"/>
      <c r="I95" s="11"/>
      <c r="J95" s="11"/>
      <c r="K95" s="11"/>
      <c r="L95" s="11"/>
      <c r="M95" s="11"/>
      <c r="N95" s="11"/>
      <c r="O95" s="11"/>
      <c r="P95" s="11"/>
      <c r="Q95" s="11"/>
      <c r="R95" s="11"/>
      <c r="S95" s="11"/>
      <c r="T95" s="11"/>
      <c r="U95" s="11"/>
    </row>
    <row r="96" spans="1:21" ht="13.5" thickTop="1" x14ac:dyDescent="0.2">
      <c r="A96" s="13" t="s">
        <v>668</v>
      </c>
    </row>
  </sheetData>
  <mergeCells count="5">
    <mergeCell ref="C4:U4"/>
    <mergeCell ref="C2:U2"/>
    <mergeCell ref="C36:U37"/>
    <mergeCell ref="C7:U8"/>
    <mergeCell ref="C66:U67"/>
  </mergeCells>
  <phoneticPr fontId="7" type="noConversion"/>
  <hyperlinks>
    <hyperlink ref="A1" location="INDICE!A1" display="ÍNDICE"/>
  </hyperlinks>
  <pageMargins left="0.75" right="0.75" top="1" bottom="1" header="0" footer="0"/>
  <pageSetup orientation="portrait"/>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4"/>
  <sheetViews>
    <sheetView topLeftCell="A58" zoomScale="70" zoomScaleNormal="70" workbookViewId="0">
      <selection activeCell="G17" sqref="G17"/>
    </sheetView>
  </sheetViews>
  <sheetFormatPr baseColWidth="10" defaultColWidth="10.85546875" defaultRowHeight="12.75" x14ac:dyDescent="0.2"/>
  <cols>
    <col min="1" max="1" width="6.42578125" style="1" customWidth="1"/>
    <col min="2" max="2" width="8.42578125" style="1" bestFit="1" customWidth="1"/>
    <col min="3" max="6" width="11.42578125" style="1" bestFit="1" customWidth="1"/>
    <col min="7" max="7" width="12.42578125" style="1" bestFit="1" customWidth="1"/>
    <col min="8" max="8" width="12" style="1" bestFit="1" customWidth="1"/>
    <col min="9" max="12" width="12.42578125" style="1" bestFit="1" customWidth="1"/>
    <col min="13" max="13" width="12" style="1" bestFit="1" customWidth="1"/>
    <col min="14" max="20" width="12" style="1" customWidth="1"/>
    <col min="21" max="21" width="13.42578125" style="1" bestFit="1" customWidth="1"/>
    <col min="22" max="16384" width="10.85546875" style="1"/>
  </cols>
  <sheetData>
    <row r="1" spans="1:21" x14ac:dyDescent="0.2">
      <c r="A1" s="5" t="s">
        <v>75</v>
      </c>
    </row>
    <row r="2" spans="1:21" x14ac:dyDescent="0.2">
      <c r="B2" s="110"/>
      <c r="C2" s="201" t="s">
        <v>183</v>
      </c>
      <c r="D2" s="201"/>
      <c r="E2" s="201"/>
      <c r="F2" s="201"/>
      <c r="G2" s="201"/>
      <c r="H2" s="201"/>
      <c r="I2" s="201"/>
      <c r="J2" s="201"/>
      <c r="K2" s="201"/>
      <c r="L2" s="201"/>
      <c r="M2" s="201"/>
      <c r="N2" s="201"/>
      <c r="O2" s="201"/>
      <c r="P2" s="201"/>
      <c r="Q2" s="201"/>
      <c r="R2" s="201"/>
      <c r="S2" s="201"/>
      <c r="T2" s="201"/>
      <c r="U2" s="201"/>
    </row>
    <row r="3" spans="1:21" x14ac:dyDescent="0.2">
      <c r="A3" s="74"/>
      <c r="B3" s="74"/>
      <c r="C3" s="74"/>
      <c r="D3" s="74"/>
      <c r="E3" s="74"/>
      <c r="F3" s="30"/>
      <c r="G3" s="30"/>
      <c r="H3" s="30"/>
      <c r="I3" s="30"/>
      <c r="J3" s="30"/>
      <c r="K3" s="30"/>
      <c r="L3" s="30"/>
      <c r="M3" s="30"/>
      <c r="N3" s="30"/>
      <c r="O3" s="30"/>
      <c r="P3" s="30"/>
      <c r="Q3" s="30"/>
      <c r="R3" s="30"/>
      <c r="S3" s="30"/>
      <c r="T3" s="30"/>
    </row>
    <row r="4" spans="1:21" ht="12.75" customHeight="1" x14ac:dyDescent="0.2">
      <c r="B4" s="68"/>
      <c r="C4" s="210" t="s">
        <v>750</v>
      </c>
      <c r="D4" s="210"/>
      <c r="E4" s="210"/>
      <c r="F4" s="210"/>
      <c r="G4" s="210"/>
      <c r="H4" s="210"/>
      <c r="I4" s="210"/>
      <c r="J4" s="210"/>
      <c r="K4" s="210"/>
      <c r="L4" s="210"/>
      <c r="M4" s="210"/>
      <c r="N4" s="210"/>
      <c r="O4" s="210"/>
      <c r="P4" s="210"/>
      <c r="Q4" s="210"/>
      <c r="R4" s="210"/>
      <c r="S4" s="210"/>
      <c r="T4" s="210"/>
      <c r="U4" s="210"/>
    </row>
    <row r="5" spans="1:21" ht="13.5" thickBot="1" x14ac:dyDescent="0.25">
      <c r="A5" s="34"/>
      <c r="B5" s="32"/>
      <c r="C5" s="31"/>
      <c r="D5" s="31"/>
      <c r="E5" s="31"/>
      <c r="F5" s="31"/>
      <c r="G5" s="31"/>
      <c r="H5" s="31"/>
      <c r="I5" s="31"/>
      <c r="J5" s="32"/>
      <c r="K5" s="32"/>
      <c r="L5" s="32"/>
      <c r="M5" s="32"/>
      <c r="N5" s="32"/>
      <c r="O5" s="32"/>
      <c r="P5" s="32"/>
      <c r="Q5" s="32"/>
      <c r="R5" s="32"/>
      <c r="S5" s="32"/>
      <c r="T5" s="32"/>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41"/>
      <c r="B9" s="36">
        <v>847130</v>
      </c>
      <c r="C9" s="9">
        <v>0</v>
      </c>
      <c r="D9" s="9">
        <v>207.04614599999999</v>
      </c>
      <c r="E9" s="9">
        <v>687.64822300000003</v>
      </c>
      <c r="F9" s="9">
        <v>2202.4083850000002</v>
      </c>
      <c r="G9" s="9">
        <v>20774.459413</v>
      </c>
      <c r="H9" s="9">
        <v>29902.033959</v>
      </c>
      <c r="I9" s="9">
        <v>38521.865390999999</v>
      </c>
      <c r="J9" s="9">
        <v>53091.034156000002</v>
      </c>
      <c r="K9" s="9">
        <v>32794.370649999997</v>
      </c>
      <c r="L9" s="9">
        <v>66651.011599000005</v>
      </c>
      <c r="M9" s="9">
        <v>95353.437640000004</v>
      </c>
      <c r="N9" s="9">
        <v>105885.84619500001</v>
      </c>
      <c r="O9" s="9">
        <v>0</v>
      </c>
      <c r="P9" s="9">
        <v>113788.14936900001</v>
      </c>
      <c r="Q9" s="9">
        <v>110794.535367</v>
      </c>
      <c r="R9" s="9">
        <v>108638.87778</v>
      </c>
      <c r="S9" s="9">
        <v>90474.871102999998</v>
      </c>
      <c r="T9" s="9">
        <v>79392.546971999996</v>
      </c>
      <c r="U9" s="9">
        <f>(SUM(C9:N9)+P9+Q9+R9+S9+T9)</f>
        <v>949160.14234800008</v>
      </c>
    </row>
    <row r="10" spans="1:21" x14ac:dyDescent="0.2">
      <c r="A10" s="41"/>
      <c r="B10" s="36">
        <v>852990</v>
      </c>
      <c r="C10" s="9">
        <v>2558.8348120000001</v>
      </c>
      <c r="D10" s="9">
        <v>8419.2223639999993</v>
      </c>
      <c r="E10" s="9">
        <v>11502.901771999999</v>
      </c>
      <c r="F10" s="9">
        <v>16208.543968</v>
      </c>
      <c r="G10" s="9">
        <v>46136.758104</v>
      </c>
      <c r="H10" s="9">
        <v>69279.131171999994</v>
      </c>
      <c r="I10" s="9">
        <v>95903.502540000001</v>
      </c>
      <c r="J10" s="9">
        <v>37984.745631999998</v>
      </c>
      <c r="K10" s="9">
        <v>21639.725807999999</v>
      </c>
      <c r="L10" s="9">
        <v>33826.231408</v>
      </c>
      <c r="M10" s="9">
        <v>43958.844888</v>
      </c>
      <c r="N10" s="9">
        <v>42411.256212</v>
      </c>
      <c r="O10" s="9">
        <v>10398.268461</v>
      </c>
      <c r="P10" s="9">
        <v>41596.988616000002</v>
      </c>
      <c r="Q10" s="9">
        <v>42998.240848000001</v>
      </c>
      <c r="R10" s="9">
        <v>48524.921527999897</v>
      </c>
      <c r="S10" s="9">
        <v>10267.819101999999</v>
      </c>
      <c r="T10" s="9">
        <v>10572.358770000001</v>
      </c>
      <c r="U10" s="9">
        <f t="shared" ref="U10:U36" si="0">(SUM(C10:N10)+P10+Q10+R10+S10+T10)</f>
        <v>583790.02754399984</v>
      </c>
    </row>
    <row r="11" spans="1:21" x14ac:dyDescent="0.2">
      <c r="A11" s="41"/>
      <c r="B11" s="36">
        <v>851712</v>
      </c>
      <c r="C11" s="9">
        <v>0</v>
      </c>
      <c r="D11" s="9">
        <v>0</v>
      </c>
      <c r="E11" s="9">
        <v>0</v>
      </c>
      <c r="F11" s="9">
        <v>0</v>
      </c>
      <c r="G11" s="9">
        <v>0</v>
      </c>
      <c r="H11" s="9">
        <v>0</v>
      </c>
      <c r="I11" s="9">
        <v>0</v>
      </c>
      <c r="J11" s="9">
        <v>36098.869720000002</v>
      </c>
      <c r="K11" s="9">
        <v>19462.940290499999</v>
      </c>
      <c r="L11" s="9">
        <v>39795.907782000002</v>
      </c>
      <c r="M11" s="9">
        <v>47067.636486000003</v>
      </c>
      <c r="N11" s="9">
        <v>63191.638826000002</v>
      </c>
      <c r="O11" s="9">
        <v>0</v>
      </c>
      <c r="P11" s="9">
        <v>81468.085101999997</v>
      </c>
      <c r="Q11" s="9">
        <v>95642.364453999995</v>
      </c>
      <c r="R11" s="9">
        <v>115921.862878</v>
      </c>
      <c r="S11" s="9">
        <v>125099.07430399999</v>
      </c>
      <c r="T11" s="9">
        <v>116170.874593</v>
      </c>
      <c r="U11" s="9">
        <f t="shared" si="0"/>
        <v>739919.25443550013</v>
      </c>
    </row>
    <row r="12" spans="1:21" x14ac:dyDescent="0.2">
      <c r="A12" s="41"/>
      <c r="B12" s="36">
        <v>847330</v>
      </c>
      <c r="C12" s="9">
        <v>1447.549994</v>
      </c>
      <c r="D12" s="9">
        <v>5581.7105170000004</v>
      </c>
      <c r="E12" s="9">
        <v>7982.3671290000002</v>
      </c>
      <c r="F12" s="9">
        <v>13169.550593</v>
      </c>
      <c r="G12" s="9">
        <v>23953.863556</v>
      </c>
      <c r="H12" s="9">
        <v>28355.100664000001</v>
      </c>
      <c r="I12" s="9">
        <v>32619.701220999999</v>
      </c>
      <c r="J12" s="9">
        <v>32285.004969000001</v>
      </c>
      <c r="K12" s="9">
        <v>15686.271614499999</v>
      </c>
      <c r="L12" s="9">
        <v>25727.441094000002</v>
      </c>
      <c r="M12" s="9">
        <v>30687.792593999999</v>
      </c>
      <c r="N12" s="9">
        <v>29937.294769</v>
      </c>
      <c r="O12" s="9">
        <v>29622.426443999997</v>
      </c>
      <c r="P12" s="9">
        <v>29622.406695000001</v>
      </c>
      <c r="Q12" s="9">
        <v>28608.458644999999</v>
      </c>
      <c r="R12" s="9">
        <v>30450.717071999999</v>
      </c>
      <c r="S12" s="9">
        <v>28108.257109999999</v>
      </c>
      <c r="T12" s="9">
        <v>25066.689921000001</v>
      </c>
      <c r="U12" s="9">
        <f t="shared" si="0"/>
        <v>389290.17815750005</v>
      </c>
    </row>
    <row r="13" spans="1:21" x14ac:dyDescent="0.2">
      <c r="A13" s="41"/>
      <c r="B13" s="36">
        <v>851770</v>
      </c>
      <c r="C13" s="9">
        <v>0</v>
      </c>
      <c r="D13" s="9">
        <v>0</v>
      </c>
      <c r="E13" s="9">
        <v>0</v>
      </c>
      <c r="F13" s="9">
        <v>0</v>
      </c>
      <c r="G13" s="9">
        <v>0</v>
      </c>
      <c r="H13" s="9">
        <v>0</v>
      </c>
      <c r="I13" s="9">
        <v>0</v>
      </c>
      <c r="J13" s="9">
        <v>21212.233487000001</v>
      </c>
      <c r="K13" s="9">
        <v>12280.0857265</v>
      </c>
      <c r="L13" s="9">
        <v>22043.44354</v>
      </c>
      <c r="M13" s="9">
        <v>30490.032917</v>
      </c>
      <c r="N13" s="9">
        <v>38221.842778999999</v>
      </c>
      <c r="O13" s="9">
        <v>0</v>
      </c>
      <c r="P13" s="9">
        <v>39614.105597000002</v>
      </c>
      <c r="Q13" s="9">
        <v>47130.582442999999</v>
      </c>
      <c r="R13" s="9">
        <v>45119.222152000002</v>
      </c>
      <c r="S13" s="9">
        <v>49585.595754000002</v>
      </c>
      <c r="T13" s="9">
        <v>48454.707647000003</v>
      </c>
      <c r="U13" s="9">
        <f t="shared" si="0"/>
        <v>354151.85204250005</v>
      </c>
    </row>
    <row r="14" spans="1:21" x14ac:dyDescent="0.2">
      <c r="A14" s="41"/>
      <c r="B14" s="36">
        <v>901380</v>
      </c>
      <c r="C14" s="9">
        <v>108.004349</v>
      </c>
      <c r="D14" s="9">
        <v>831.43357300000002</v>
      </c>
      <c r="E14" s="9">
        <v>480.70447300000001</v>
      </c>
      <c r="F14" s="9">
        <v>853.51621799999998</v>
      </c>
      <c r="G14" s="9">
        <v>6688.6623520000003</v>
      </c>
      <c r="H14" s="9">
        <v>11044.68131</v>
      </c>
      <c r="I14" s="9">
        <v>13231.007122000001</v>
      </c>
      <c r="J14" s="9">
        <v>19872.596170000001</v>
      </c>
      <c r="K14" s="9">
        <v>11328.0807635</v>
      </c>
      <c r="L14" s="9">
        <v>19355.76096</v>
      </c>
      <c r="M14" s="9">
        <v>26611.26986</v>
      </c>
      <c r="N14" s="9">
        <v>29696.228261</v>
      </c>
      <c r="O14" s="9">
        <v>36431.768174999997</v>
      </c>
      <c r="P14" s="9">
        <v>36435.405799</v>
      </c>
      <c r="Q14" s="9">
        <v>36039.180667000001</v>
      </c>
      <c r="R14" s="9">
        <v>31994.741439000001</v>
      </c>
      <c r="S14" s="9">
        <v>31191.494707999998</v>
      </c>
      <c r="T14" s="9">
        <v>26351.969472000001</v>
      </c>
      <c r="U14" s="9">
        <f t="shared" si="0"/>
        <v>302114.73749650008</v>
      </c>
    </row>
    <row r="15" spans="1:21" x14ac:dyDescent="0.2">
      <c r="A15" s="41"/>
      <c r="B15" s="36">
        <v>852580</v>
      </c>
      <c r="C15" s="9">
        <v>0</v>
      </c>
      <c r="D15" s="9">
        <v>0</v>
      </c>
      <c r="E15" s="9">
        <v>0</v>
      </c>
      <c r="F15" s="9">
        <v>0</v>
      </c>
      <c r="G15" s="9">
        <v>0</v>
      </c>
      <c r="H15" s="9">
        <v>0</v>
      </c>
      <c r="I15" s="9">
        <v>0</v>
      </c>
      <c r="J15" s="9">
        <v>21295.563043999999</v>
      </c>
      <c r="K15" s="9">
        <v>10817.929732000001</v>
      </c>
      <c r="L15" s="9">
        <v>19400.719322000001</v>
      </c>
      <c r="M15" s="9">
        <v>22793.496314</v>
      </c>
      <c r="N15" s="9">
        <v>23166.657375999999</v>
      </c>
      <c r="O15" s="9">
        <v>0</v>
      </c>
      <c r="P15" s="9">
        <v>25487.080306</v>
      </c>
      <c r="Q15" s="9">
        <v>31603.113592000002</v>
      </c>
      <c r="R15" s="9">
        <v>23378.641211999999</v>
      </c>
      <c r="S15" s="9">
        <v>11763.604733</v>
      </c>
      <c r="T15" s="9">
        <v>9395.7803260000001</v>
      </c>
      <c r="U15" s="9">
        <f t="shared" si="0"/>
        <v>199102.58595700003</v>
      </c>
    </row>
    <row r="16" spans="1:21" x14ac:dyDescent="0.2">
      <c r="A16" s="41"/>
      <c r="B16" s="36">
        <v>844399</v>
      </c>
      <c r="C16" s="9">
        <v>0</v>
      </c>
      <c r="D16" s="9">
        <v>0</v>
      </c>
      <c r="E16" s="9">
        <v>0</v>
      </c>
      <c r="F16" s="9">
        <v>0</v>
      </c>
      <c r="G16" s="9">
        <v>0</v>
      </c>
      <c r="H16" s="9">
        <v>0</v>
      </c>
      <c r="I16" s="9">
        <v>0</v>
      </c>
      <c r="J16" s="9">
        <v>17784.339186000001</v>
      </c>
      <c r="K16" s="9">
        <v>9715.9555020000007</v>
      </c>
      <c r="L16" s="9">
        <v>23359.310775999998</v>
      </c>
      <c r="M16" s="9">
        <v>22536.958446000001</v>
      </c>
      <c r="N16" s="9">
        <v>23975.092112999999</v>
      </c>
      <c r="O16" s="9">
        <v>0</v>
      </c>
      <c r="P16" s="9">
        <v>24181.154886</v>
      </c>
      <c r="Q16" s="9">
        <v>24483.520653</v>
      </c>
      <c r="R16" s="9">
        <v>24848.227688999999</v>
      </c>
      <c r="S16" s="9">
        <v>7670.36355</v>
      </c>
      <c r="T16" s="9">
        <v>7093.6751539999996</v>
      </c>
      <c r="U16" s="9">
        <f t="shared" si="0"/>
        <v>185648.59795499998</v>
      </c>
    </row>
    <row r="17" spans="1:21" x14ac:dyDescent="0.2">
      <c r="A17" s="41"/>
      <c r="B17" s="36">
        <v>851762</v>
      </c>
      <c r="C17" s="9">
        <v>0</v>
      </c>
      <c r="D17" s="9">
        <v>0</v>
      </c>
      <c r="E17" s="9">
        <v>0</v>
      </c>
      <c r="F17" s="9">
        <v>0</v>
      </c>
      <c r="G17" s="9">
        <v>0</v>
      </c>
      <c r="H17" s="9">
        <v>0</v>
      </c>
      <c r="I17" s="9">
        <v>0</v>
      </c>
      <c r="J17" s="9">
        <v>15053.358491999999</v>
      </c>
      <c r="K17" s="9">
        <v>9667.8600700000006</v>
      </c>
      <c r="L17" s="9">
        <v>18587.994788</v>
      </c>
      <c r="M17" s="9">
        <v>22177.846722999999</v>
      </c>
      <c r="N17" s="9">
        <v>25524.190740999999</v>
      </c>
      <c r="O17" s="9">
        <v>0</v>
      </c>
      <c r="P17" s="9">
        <v>26555.409154000001</v>
      </c>
      <c r="Q17" s="9">
        <v>26886.226799</v>
      </c>
      <c r="R17" s="9">
        <v>28647.157819000098</v>
      </c>
      <c r="S17" s="9">
        <v>32438.272153999998</v>
      </c>
      <c r="T17" s="9">
        <v>32089.625808000001</v>
      </c>
      <c r="U17" s="9">
        <f t="shared" si="0"/>
        <v>237627.94254800011</v>
      </c>
    </row>
    <row r="18" spans="1:21" x14ac:dyDescent="0.2">
      <c r="A18" s="41"/>
      <c r="B18" s="36">
        <v>852851</v>
      </c>
      <c r="C18" s="9">
        <v>0</v>
      </c>
      <c r="D18" s="9">
        <v>0</v>
      </c>
      <c r="E18" s="9">
        <v>0</v>
      </c>
      <c r="F18" s="9">
        <v>0</v>
      </c>
      <c r="G18" s="9">
        <v>0</v>
      </c>
      <c r="H18" s="9">
        <v>0</v>
      </c>
      <c r="I18" s="9">
        <v>0</v>
      </c>
      <c r="J18" s="9">
        <v>17732.34561</v>
      </c>
      <c r="K18" s="9">
        <v>8233.0055869999997</v>
      </c>
      <c r="L18" s="9">
        <v>10157.712998999999</v>
      </c>
      <c r="M18" s="9">
        <v>9620.0470889999997</v>
      </c>
      <c r="N18" s="9">
        <v>8041.6304829999999</v>
      </c>
      <c r="O18" s="9">
        <v>0</v>
      </c>
      <c r="P18" s="9">
        <v>5903.2974160000003</v>
      </c>
      <c r="Q18" s="9">
        <v>4865.5338750000001</v>
      </c>
      <c r="R18" s="9">
        <v>4095.621322</v>
      </c>
      <c r="S18" s="9">
        <v>3051.8554680000002</v>
      </c>
      <c r="T18" s="9">
        <v>2161.6705430000002</v>
      </c>
      <c r="U18" s="9">
        <f t="shared" si="0"/>
        <v>73862.720392000003</v>
      </c>
    </row>
    <row r="19" spans="1:21" x14ac:dyDescent="0.2">
      <c r="A19" s="41"/>
      <c r="B19" s="36">
        <v>854231</v>
      </c>
      <c r="C19" s="9">
        <v>0</v>
      </c>
      <c r="D19" s="9">
        <v>0</v>
      </c>
      <c r="E19" s="9">
        <v>0</v>
      </c>
      <c r="F19" s="9">
        <v>0</v>
      </c>
      <c r="G19" s="9">
        <v>0</v>
      </c>
      <c r="H19" s="9">
        <v>0</v>
      </c>
      <c r="I19" s="9">
        <v>0</v>
      </c>
      <c r="J19" s="9">
        <v>12191.403665</v>
      </c>
      <c r="K19" s="9">
        <v>6197.8261339999999</v>
      </c>
      <c r="L19" s="9">
        <v>13010.116386</v>
      </c>
      <c r="M19" s="9">
        <v>15461.735264000001</v>
      </c>
      <c r="N19" s="9">
        <v>16965.307079999999</v>
      </c>
      <c r="O19" s="9">
        <v>0</v>
      </c>
      <c r="P19" s="9">
        <v>27065.513512000001</v>
      </c>
      <c r="Q19" s="9">
        <v>37475.702929999999</v>
      </c>
      <c r="R19" s="9">
        <v>26921.664178999999</v>
      </c>
      <c r="S19" s="9">
        <v>30662.240291999999</v>
      </c>
      <c r="T19" s="9">
        <v>27020.399044999998</v>
      </c>
      <c r="U19" s="9">
        <f t="shared" si="0"/>
        <v>212971.90848700001</v>
      </c>
    </row>
    <row r="20" spans="1:21" x14ac:dyDescent="0.2">
      <c r="A20" s="41"/>
      <c r="B20" s="36">
        <v>854140</v>
      </c>
      <c r="C20" s="9">
        <v>86.278003999999996</v>
      </c>
      <c r="D20" s="9">
        <v>178.00975700000001</v>
      </c>
      <c r="E20" s="9">
        <v>167.80061699999999</v>
      </c>
      <c r="F20" s="9">
        <v>222.29163800000001</v>
      </c>
      <c r="G20" s="9">
        <v>643.88369699999998</v>
      </c>
      <c r="H20" s="9">
        <v>2517.1801519999999</v>
      </c>
      <c r="I20" s="9">
        <v>2461.629735</v>
      </c>
      <c r="J20" s="9">
        <v>5266.5796549999995</v>
      </c>
      <c r="K20" s="9">
        <v>5895.195549</v>
      </c>
      <c r="L20" s="9">
        <v>10747.66228</v>
      </c>
      <c r="M20" s="9">
        <v>25181.785242999998</v>
      </c>
      <c r="N20" s="9">
        <v>27943.360412000002</v>
      </c>
      <c r="O20" s="9">
        <v>17483.232530999998</v>
      </c>
      <c r="P20" s="9">
        <v>17502.648781</v>
      </c>
      <c r="Q20" s="9">
        <v>15764.302401000001</v>
      </c>
      <c r="R20" s="9">
        <v>19392.494455</v>
      </c>
      <c r="S20" s="9">
        <v>22858.778093000001</v>
      </c>
      <c r="T20" s="9">
        <v>17211.337298999999</v>
      </c>
      <c r="U20" s="9">
        <f t="shared" si="0"/>
        <v>174041.217768</v>
      </c>
    </row>
    <row r="21" spans="1:21" x14ac:dyDescent="0.2">
      <c r="A21" s="41"/>
      <c r="B21" s="36">
        <v>847170</v>
      </c>
      <c r="C21" s="9">
        <v>0</v>
      </c>
      <c r="D21" s="9">
        <v>3015.9896589999998</v>
      </c>
      <c r="E21" s="9">
        <v>3208.905604</v>
      </c>
      <c r="F21" s="9">
        <v>3977.6390489999999</v>
      </c>
      <c r="G21" s="9">
        <v>7333.8000510000002</v>
      </c>
      <c r="H21" s="9">
        <v>9206.7209920000005</v>
      </c>
      <c r="I21" s="9">
        <v>11917.204820999999</v>
      </c>
      <c r="J21" s="9">
        <v>11617.262102000001</v>
      </c>
      <c r="K21" s="9">
        <v>5854.0222089999997</v>
      </c>
      <c r="L21" s="9">
        <v>10635.083161</v>
      </c>
      <c r="M21" s="9">
        <v>13285.902744000001</v>
      </c>
      <c r="N21" s="9">
        <v>15950.358555000001</v>
      </c>
      <c r="O21" s="9">
        <v>0</v>
      </c>
      <c r="P21" s="9">
        <v>18639.965618999999</v>
      </c>
      <c r="Q21" s="9">
        <v>16593.977379</v>
      </c>
      <c r="R21" s="9">
        <v>16635.611595999999</v>
      </c>
      <c r="S21" s="9">
        <v>14808.286294</v>
      </c>
      <c r="T21" s="9">
        <v>16719.488125</v>
      </c>
      <c r="U21" s="9">
        <f t="shared" si="0"/>
        <v>179400.21796000001</v>
      </c>
    </row>
    <row r="22" spans="1:21" x14ac:dyDescent="0.2">
      <c r="A22" s="41"/>
      <c r="B22" s="36">
        <v>852872</v>
      </c>
      <c r="C22" s="9">
        <v>0</v>
      </c>
      <c r="D22" s="9">
        <v>0</v>
      </c>
      <c r="E22" s="9">
        <v>0</v>
      </c>
      <c r="F22" s="9">
        <v>0</v>
      </c>
      <c r="G22" s="9">
        <v>0</v>
      </c>
      <c r="H22" s="9">
        <v>0</v>
      </c>
      <c r="I22" s="9">
        <v>0</v>
      </c>
      <c r="J22" s="9">
        <v>9009.8287839999994</v>
      </c>
      <c r="K22" s="9">
        <v>5277.8047969999998</v>
      </c>
      <c r="L22" s="9">
        <v>10741.226307000001</v>
      </c>
      <c r="M22" s="9">
        <v>14835.42043</v>
      </c>
      <c r="N22" s="9">
        <v>13671.998535000001</v>
      </c>
      <c r="O22" s="9">
        <v>0</v>
      </c>
      <c r="P22" s="9">
        <v>12109.695497000001</v>
      </c>
      <c r="Q22" s="9">
        <v>11053.213288000001</v>
      </c>
      <c r="R22" s="9">
        <v>13556.343803</v>
      </c>
      <c r="S22" s="9">
        <v>12508.254895</v>
      </c>
      <c r="T22" s="9">
        <v>12290.861913999999</v>
      </c>
      <c r="U22" s="9">
        <f t="shared" si="0"/>
        <v>115054.64825</v>
      </c>
    </row>
    <row r="23" spans="1:21" x14ac:dyDescent="0.2">
      <c r="A23" s="41"/>
      <c r="B23" s="36">
        <v>850440</v>
      </c>
      <c r="C23" s="9">
        <v>518.21728700000006</v>
      </c>
      <c r="D23" s="9">
        <v>1529.56096</v>
      </c>
      <c r="E23" s="9">
        <v>1743.87167</v>
      </c>
      <c r="F23" s="9">
        <v>2155.8298789999999</v>
      </c>
      <c r="G23" s="9">
        <v>4168.3001469999999</v>
      </c>
      <c r="H23" s="9">
        <v>5282.0393860000004</v>
      </c>
      <c r="I23" s="9">
        <v>6874.3893019999996</v>
      </c>
      <c r="J23" s="9">
        <v>9185.623576</v>
      </c>
      <c r="K23" s="9">
        <v>5218.0447430000004</v>
      </c>
      <c r="L23" s="9">
        <v>9212.8302619999995</v>
      </c>
      <c r="M23" s="9">
        <v>12898.961121</v>
      </c>
      <c r="N23" s="9">
        <v>14660.572914</v>
      </c>
      <c r="O23" s="9">
        <v>15550.631558999999</v>
      </c>
      <c r="P23" s="9">
        <v>15551.436057000001</v>
      </c>
      <c r="Q23" s="9">
        <v>17620.784078000001</v>
      </c>
      <c r="R23" s="9">
        <v>18247.133396000001</v>
      </c>
      <c r="S23" s="9">
        <v>17813.340689000001</v>
      </c>
      <c r="T23" s="9">
        <v>16594.171786999999</v>
      </c>
      <c r="U23" s="9">
        <f t="shared" si="0"/>
        <v>159275.107254</v>
      </c>
    </row>
    <row r="24" spans="1:21" x14ac:dyDescent="0.2">
      <c r="A24" s="41"/>
      <c r="B24" s="36">
        <v>852190</v>
      </c>
      <c r="C24" s="9">
        <v>8.0188550000000003</v>
      </c>
      <c r="D24" s="9">
        <v>1012.964609</v>
      </c>
      <c r="E24" s="9">
        <v>2020.4622240000001</v>
      </c>
      <c r="F24" s="9">
        <v>3910.013516</v>
      </c>
      <c r="G24" s="9">
        <v>7135.7350729999998</v>
      </c>
      <c r="H24" s="9">
        <v>7493.2444910000004</v>
      </c>
      <c r="I24" s="9">
        <v>7707.6928529999996</v>
      </c>
      <c r="J24" s="9">
        <v>7199.2614409999996</v>
      </c>
      <c r="K24" s="9">
        <v>5205.3547330000001</v>
      </c>
      <c r="L24" s="9">
        <v>10850.475023000001</v>
      </c>
      <c r="M24" s="9">
        <v>8613.4620630000009</v>
      </c>
      <c r="N24" s="9">
        <v>7637.2607189999999</v>
      </c>
      <c r="O24" s="9">
        <v>6362.6891480000004</v>
      </c>
      <c r="P24" s="9">
        <v>6364.4279770000003</v>
      </c>
      <c r="Q24" s="9">
        <v>5340.138602</v>
      </c>
      <c r="R24" s="9">
        <v>4862.7523520000004</v>
      </c>
      <c r="S24" s="9">
        <v>5121.5550519999997</v>
      </c>
      <c r="T24" s="9">
        <v>3823.3290809999999</v>
      </c>
      <c r="U24" s="9">
        <f t="shared" si="0"/>
        <v>94306.148664000008</v>
      </c>
    </row>
    <row r="25" spans="1:21" x14ac:dyDescent="0.2">
      <c r="A25" s="41"/>
      <c r="B25" s="36">
        <v>853400</v>
      </c>
      <c r="C25" s="9">
        <v>415.24966999999998</v>
      </c>
      <c r="D25" s="9">
        <v>1414.2930269999999</v>
      </c>
      <c r="E25" s="9">
        <v>1519.6781410000001</v>
      </c>
      <c r="F25" s="9">
        <v>1803.614014</v>
      </c>
      <c r="G25" s="9">
        <v>3826.3180229999998</v>
      </c>
      <c r="H25" s="9">
        <v>5342.3041489999996</v>
      </c>
      <c r="I25" s="9">
        <v>7652.5713409999998</v>
      </c>
      <c r="J25" s="9">
        <v>9541.5090120000004</v>
      </c>
      <c r="K25" s="9">
        <v>5161.8841819999998</v>
      </c>
      <c r="L25" s="9">
        <v>8617.4776849999998</v>
      </c>
      <c r="M25" s="9">
        <v>11219.457882999999</v>
      </c>
      <c r="N25" s="9">
        <v>12587.730994</v>
      </c>
      <c r="O25" s="9">
        <v>13739.259192</v>
      </c>
      <c r="P25" s="9">
        <v>13745.963626000001</v>
      </c>
      <c r="Q25" s="9">
        <v>13357.670443000001</v>
      </c>
      <c r="R25" s="9">
        <v>13848.041002</v>
      </c>
      <c r="S25" s="9">
        <v>14220.441021000001</v>
      </c>
      <c r="T25" s="9">
        <v>12945.572131000001</v>
      </c>
      <c r="U25" s="9">
        <f t="shared" si="0"/>
        <v>137219.77634399998</v>
      </c>
    </row>
    <row r="26" spans="1:21" x14ac:dyDescent="0.2">
      <c r="A26" s="41"/>
      <c r="B26" s="36">
        <v>847141</v>
      </c>
      <c r="C26" s="9">
        <v>0</v>
      </c>
      <c r="D26" s="9">
        <v>699.17135399999995</v>
      </c>
      <c r="E26" s="9">
        <v>336.87066800000002</v>
      </c>
      <c r="F26" s="9">
        <v>1315.720975</v>
      </c>
      <c r="G26" s="9">
        <v>2218.8068750000002</v>
      </c>
      <c r="H26" s="9">
        <v>2855.712798</v>
      </c>
      <c r="I26" s="9">
        <v>4926.3171590000002</v>
      </c>
      <c r="J26" s="9">
        <v>13556.021881000001</v>
      </c>
      <c r="K26" s="9">
        <v>4974.9383390000003</v>
      </c>
      <c r="L26" s="9">
        <v>6823.5378209999999</v>
      </c>
      <c r="M26" s="9">
        <v>6738.4621960000004</v>
      </c>
      <c r="N26" s="9">
        <v>4078.1099399999998</v>
      </c>
      <c r="O26" s="9">
        <v>0</v>
      </c>
      <c r="P26" s="9">
        <v>4380.2461810000004</v>
      </c>
      <c r="Q26" s="9">
        <v>4210.7224390000001</v>
      </c>
      <c r="R26" s="9">
        <v>3945.5201550000002</v>
      </c>
      <c r="S26" s="9">
        <v>2747.8376020000001</v>
      </c>
      <c r="T26" s="9">
        <v>1999.941693</v>
      </c>
      <c r="U26" s="9">
        <f t="shared" si="0"/>
        <v>65807.938075999991</v>
      </c>
    </row>
    <row r="27" spans="1:21" x14ac:dyDescent="0.2">
      <c r="A27" s="41"/>
      <c r="B27" s="36">
        <v>844332</v>
      </c>
      <c r="C27" s="9">
        <v>0</v>
      </c>
      <c r="D27" s="9">
        <v>0</v>
      </c>
      <c r="E27" s="9">
        <v>0</v>
      </c>
      <c r="F27" s="9">
        <v>0</v>
      </c>
      <c r="G27" s="9">
        <v>0</v>
      </c>
      <c r="H27" s="9">
        <v>0</v>
      </c>
      <c r="I27" s="9">
        <v>0</v>
      </c>
      <c r="J27" s="9">
        <v>9748.7829880000008</v>
      </c>
      <c r="K27" s="9">
        <v>4580.7242960000003</v>
      </c>
      <c r="L27" s="9">
        <v>7125.8495560000001</v>
      </c>
      <c r="M27" s="9">
        <v>10416.524515999999</v>
      </c>
      <c r="N27" s="9">
        <v>10100.69118</v>
      </c>
      <c r="O27" s="9">
        <v>0</v>
      </c>
      <c r="P27" s="9">
        <v>9884.1009400000003</v>
      </c>
      <c r="Q27" s="9">
        <v>9704.9383940000007</v>
      </c>
      <c r="R27" s="9">
        <v>9061.5739319999993</v>
      </c>
      <c r="S27" s="9">
        <v>3877.676727</v>
      </c>
      <c r="T27" s="9">
        <v>3463.2202280000001</v>
      </c>
      <c r="U27" s="9">
        <f t="shared" si="0"/>
        <v>77964.082756999996</v>
      </c>
    </row>
    <row r="28" spans="1:21" x14ac:dyDescent="0.2">
      <c r="A28" s="41"/>
      <c r="B28" s="36">
        <v>852290</v>
      </c>
      <c r="C28" s="9">
        <v>1684.664084</v>
      </c>
      <c r="D28" s="9">
        <v>4082.8634459999998</v>
      </c>
      <c r="E28" s="9">
        <v>4477.7195039999997</v>
      </c>
      <c r="F28" s="9">
        <v>6550.9407099999999</v>
      </c>
      <c r="G28" s="9">
        <v>8123.2609300000004</v>
      </c>
      <c r="H28" s="9">
        <v>8850.9641300000003</v>
      </c>
      <c r="I28" s="9">
        <v>7757.429142</v>
      </c>
      <c r="J28" s="9">
        <v>8373.0847759999997</v>
      </c>
      <c r="K28" s="9">
        <v>4235.1573440000002</v>
      </c>
      <c r="L28" s="9">
        <v>6460.974698</v>
      </c>
      <c r="M28" s="9">
        <v>7157.8890659999997</v>
      </c>
      <c r="N28" s="9">
        <v>6419.305644</v>
      </c>
      <c r="O28" s="9">
        <v>2699.8463750000001</v>
      </c>
      <c r="P28" s="9">
        <v>5402.347718</v>
      </c>
      <c r="Q28" s="9">
        <v>3993.891298</v>
      </c>
      <c r="R28" s="9">
        <v>3424.9993639999898</v>
      </c>
      <c r="S28" s="9">
        <v>1709.7296449999999</v>
      </c>
      <c r="T28" s="9">
        <v>1120.245668</v>
      </c>
      <c r="U28" s="9">
        <f t="shared" si="0"/>
        <v>89825.467166999995</v>
      </c>
    </row>
    <row r="29" spans="1:21" x14ac:dyDescent="0.2">
      <c r="A29" s="41"/>
      <c r="B29" s="36">
        <v>854232</v>
      </c>
      <c r="C29" s="9">
        <v>0</v>
      </c>
      <c r="D29" s="9">
        <v>0</v>
      </c>
      <c r="E29" s="9">
        <v>0</v>
      </c>
      <c r="F29" s="9">
        <v>0</v>
      </c>
      <c r="G29" s="9">
        <v>0</v>
      </c>
      <c r="H29" s="9">
        <v>0</v>
      </c>
      <c r="I29" s="9">
        <v>0</v>
      </c>
      <c r="J29" s="9">
        <v>7807.7171289999997</v>
      </c>
      <c r="K29" s="9">
        <v>4142.1800874999999</v>
      </c>
      <c r="L29" s="9">
        <v>6715.7709960000002</v>
      </c>
      <c r="M29" s="9">
        <v>8648.7756379999992</v>
      </c>
      <c r="N29" s="9">
        <v>10173.477643</v>
      </c>
      <c r="O29" s="9">
        <v>0</v>
      </c>
      <c r="P29" s="9">
        <v>14374.63283</v>
      </c>
      <c r="Q29" s="9">
        <v>17695.229202999999</v>
      </c>
      <c r="R29" s="9">
        <v>17566.819863000001</v>
      </c>
      <c r="S29" s="9">
        <v>21566.609973999999</v>
      </c>
      <c r="T29" s="9">
        <v>23142.822437999999</v>
      </c>
      <c r="U29" s="9">
        <f t="shared" si="0"/>
        <v>131834.03580149999</v>
      </c>
    </row>
    <row r="30" spans="1:21" x14ac:dyDescent="0.2">
      <c r="A30" s="41"/>
      <c r="B30" s="36">
        <v>844331</v>
      </c>
      <c r="C30" s="9">
        <v>0</v>
      </c>
      <c r="D30" s="9">
        <v>0</v>
      </c>
      <c r="E30" s="9">
        <v>0</v>
      </c>
      <c r="F30" s="9">
        <v>0</v>
      </c>
      <c r="G30" s="9">
        <v>0</v>
      </c>
      <c r="H30" s="9">
        <v>0</v>
      </c>
      <c r="I30" s="9">
        <v>0</v>
      </c>
      <c r="J30" s="9">
        <v>6810.9437969999999</v>
      </c>
      <c r="K30" s="9">
        <v>3954.9881930000001</v>
      </c>
      <c r="L30" s="9">
        <v>7064.7189879999996</v>
      </c>
      <c r="M30" s="9">
        <v>10301.024477999999</v>
      </c>
      <c r="N30" s="9">
        <v>11608.834003</v>
      </c>
      <c r="O30" s="9">
        <v>0</v>
      </c>
      <c r="P30" s="9">
        <v>11707.28752</v>
      </c>
      <c r="Q30" s="9">
        <v>11558.835096999999</v>
      </c>
      <c r="R30" s="9">
        <v>10616.885247</v>
      </c>
      <c r="S30" s="9">
        <v>9066.2723490000008</v>
      </c>
      <c r="T30" s="9">
        <v>7815.2562099999996</v>
      </c>
      <c r="U30" s="9">
        <f t="shared" si="0"/>
        <v>90505.045882000006</v>
      </c>
    </row>
    <row r="31" spans="1:21" x14ac:dyDescent="0.2">
      <c r="A31" s="41"/>
      <c r="B31" s="36">
        <v>847150</v>
      </c>
      <c r="C31" s="9">
        <v>0</v>
      </c>
      <c r="D31" s="9">
        <v>335.248287</v>
      </c>
      <c r="E31" s="9">
        <v>1119.596816</v>
      </c>
      <c r="F31" s="9">
        <v>1110.968838</v>
      </c>
      <c r="G31" s="9">
        <v>1782.58788</v>
      </c>
      <c r="H31" s="9">
        <v>3568.5385209999999</v>
      </c>
      <c r="I31" s="9">
        <v>4818.0753199999999</v>
      </c>
      <c r="J31" s="9">
        <v>6397.3325089999998</v>
      </c>
      <c r="K31" s="9">
        <v>3779.7661925000002</v>
      </c>
      <c r="L31" s="9">
        <v>7314.582351</v>
      </c>
      <c r="M31" s="9">
        <v>9770.1949110000005</v>
      </c>
      <c r="N31" s="9">
        <v>11498.754437</v>
      </c>
      <c r="O31" s="9">
        <v>0</v>
      </c>
      <c r="P31" s="9">
        <v>11469.770466</v>
      </c>
      <c r="Q31" s="9">
        <v>13801.025976000001</v>
      </c>
      <c r="R31" s="9">
        <v>17582.665342</v>
      </c>
      <c r="S31" s="9">
        <v>14265.737160000001</v>
      </c>
      <c r="T31" s="9">
        <v>12934.325097999999</v>
      </c>
      <c r="U31" s="9">
        <f t="shared" si="0"/>
        <v>121549.17010450001</v>
      </c>
    </row>
    <row r="32" spans="1:21" x14ac:dyDescent="0.2">
      <c r="A32" s="41"/>
      <c r="B32" s="36">
        <v>852351</v>
      </c>
      <c r="C32" s="9">
        <v>0</v>
      </c>
      <c r="D32" s="9">
        <v>0</v>
      </c>
      <c r="E32" s="9">
        <v>0</v>
      </c>
      <c r="F32" s="9">
        <v>0</v>
      </c>
      <c r="G32" s="9">
        <v>0</v>
      </c>
      <c r="H32" s="9">
        <v>0</v>
      </c>
      <c r="I32" s="9">
        <v>0</v>
      </c>
      <c r="J32" s="9">
        <v>4455.1850649999997</v>
      </c>
      <c r="K32" s="9">
        <v>2786.4396834999998</v>
      </c>
      <c r="L32" s="9">
        <v>4475.6835199999996</v>
      </c>
      <c r="M32" s="9">
        <v>4498.2387790000002</v>
      </c>
      <c r="N32" s="9">
        <v>4227.2813569999998</v>
      </c>
      <c r="O32" s="9">
        <v>0</v>
      </c>
      <c r="P32" s="9">
        <v>4355.0159620000004</v>
      </c>
      <c r="Q32" s="9">
        <v>3308.0335829999999</v>
      </c>
      <c r="R32" s="9">
        <v>3286.332386</v>
      </c>
      <c r="S32" s="9">
        <v>3399.9086120000002</v>
      </c>
      <c r="T32" s="9">
        <v>2770.194645</v>
      </c>
      <c r="U32" s="9">
        <f t="shared" si="0"/>
        <v>37562.313592500002</v>
      </c>
    </row>
    <row r="33" spans="1:21" x14ac:dyDescent="0.2">
      <c r="A33" s="41"/>
      <c r="B33" s="36">
        <v>851830</v>
      </c>
      <c r="C33" s="9">
        <v>284.80823199999998</v>
      </c>
      <c r="D33" s="9">
        <v>410.951684</v>
      </c>
      <c r="E33" s="9">
        <v>438.18043399999999</v>
      </c>
      <c r="F33" s="9">
        <v>578.07617200000004</v>
      </c>
      <c r="G33" s="9">
        <v>1262.574036</v>
      </c>
      <c r="H33" s="9">
        <v>1912.3306480000001</v>
      </c>
      <c r="I33" s="9">
        <v>2448.2443659999999</v>
      </c>
      <c r="J33" s="9">
        <v>3567.244252</v>
      </c>
      <c r="K33" s="9">
        <v>2349.3355190000002</v>
      </c>
      <c r="L33" s="9">
        <v>4325.6946740000003</v>
      </c>
      <c r="M33" s="9">
        <v>5972.091598</v>
      </c>
      <c r="N33" s="9">
        <v>7319.8154839999997</v>
      </c>
      <c r="O33" s="9">
        <v>4209.9897680000004</v>
      </c>
      <c r="P33" s="9">
        <v>8421.5396540000002</v>
      </c>
      <c r="Q33" s="9">
        <v>8295.5110920000006</v>
      </c>
      <c r="R33" s="9">
        <v>8394.4446339999904</v>
      </c>
      <c r="S33" s="9">
        <v>4129.4391379999997</v>
      </c>
      <c r="T33" s="9">
        <v>3669.4702189999998</v>
      </c>
      <c r="U33" s="9">
        <f t="shared" si="0"/>
        <v>63779.751835999996</v>
      </c>
    </row>
    <row r="34" spans="1:21" x14ac:dyDescent="0.2">
      <c r="A34" s="43"/>
      <c r="B34" s="35" t="s">
        <v>79</v>
      </c>
      <c r="C34" s="9">
        <f t="shared" ref="C34:J34" si="1">SUM(C9:C33)</f>
        <v>7111.6252870000008</v>
      </c>
      <c r="D34" s="9">
        <f t="shared" si="1"/>
        <v>27718.465382999995</v>
      </c>
      <c r="E34" s="9">
        <f t="shared" si="1"/>
        <v>35686.707275000001</v>
      </c>
      <c r="F34" s="9">
        <f t="shared" si="1"/>
        <v>54059.113954999993</v>
      </c>
      <c r="G34" s="9">
        <f t="shared" si="1"/>
        <v>134049.010137</v>
      </c>
      <c r="H34" s="9">
        <f t="shared" si="1"/>
        <v>185609.98237199994</v>
      </c>
      <c r="I34" s="9">
        <f t="shared" si="1"/>
        <v>236839.630313</v>
      </c>
      <c r="J34" s="9">
        <f t="shared" si="1"/>
        <v>397137.87109800003</v>
      </c>
      <c r="K34" s="9">
        <f t="shared" ref="K34:Q34" si="2">SUM(K9:K33)</f>
        <v>221239.88774550002</v>
      </c>
      <c r="L34" s="9">
        <f t="shared" si="2"/>
        <v>403027.21797599987</v>
      </c>
      <c r="M34" s="9">
        <f t="shared" si="2"/>
        <v>516297.28888700012</v>
      </c>
      <c r="N34" s="9">
        <f t="shared" si="2"/>
        <v>564894.53665200016</v>
      </c>
      <c r="O34" s="9">
        <f t="shared" si="2"/>
        <v>136498.111653</v>
      </c>
      <c r="P34" s="9">
        <f t="shared" si="2"/>
        <v>605626.67527999997</v>
      </c>
      <c r="Q34" s="9">
        <f t="shared" si="2"/>
        <v>638825.73354599997</v>
      </c>
      <c r="R34" s="9">
        <f t="shared" ref="R34:T34" si="3">SUM(R9:R33)</f>
        <v>648963.272597</v>
      </c>
      <c r="S34" s="9">
        <f t="shared" si="3"/>
        <v>568407.31552900001</v>
      </c>
      <c r="T34" s="9">
        <f t="shared" si="3"/>
        <v>520270.53478699998</v>
      </c>
      <c r="U34" s="9">
        <f t="shared" si="0"/>
        <v>5765764.8688195003</v>
      </c>
    </row>
    <row r="35" spans="1:21" x14ac:dyDescent="0.2">
      <c r="A35" s="43"/>
      <c r="B35" s="35" t="s">
        <v>80</v>
      </c>
      <c r="C35" s="9">
        <f t="shared" ref="C35:J35" si="4">C36-C34</f>
        <v>15741.943588</v>
      </c>
      <c r="D35" s="9">
        <f t="shared" si="4"/>
        <v>44545.083416500005</v>
      </c>
      <c r="E35" s="9">
        <f t="shared" si="4"/>
        <v>47821.997018999995</v>
      </c>
      <c r="F35" s="9">
        <f t="shared" si="4"/>
        <v>61403.212105000013</v>
      </c>
      <c r="G35" s="9">
        <f t="shared" si="4"/>
        <v>122433.618273</v>
      </c>
      <c r="H35" s="9">
        <f t="shared" si="4"/>
        <v>184396.42689300008</v>
      </c>
      <c r="I35" s="9">
        <f t="shared" si="4"/>
        <v>202135.89039199997</v>
      </c>
      <c r="J35" s="9">
        <f t="shared" si="4"/>
        <v>108694.73004399997</v>
      </c>
      <c r="K35" s="9">
        <f t="shared" ref="K35:Q35" si="5">K36-K34</f>
        <v>59733.065978999774</v>
      </c>
      <c r="L35" s="9">
        <f t="shared" si="5"/>
        <v>106257.41964800004</v>
      </c>
      <c r="M35" s="9">
        <f t="shared" si="5"/>
        <v>135591.08470299834</v>
      </c>
      <c r="N35" s="9">
        <f t="shared" si="5"/>
        <v>154961.02211899986</v>
      </c>
      <c r="O35" s="9">
        <f t="shared" si="5"/>
        <v>354966.16335699998</v>
      </c>
      <c r="P35" s="9">
        <f t="shared" si="5"/>
        <v>176838.68360999995</v>
      </c>
      <c r="Q35" s="9">
        <f t="shared" si="5"/>
        <v>212597.37329500052</v>
      </c>
      <c r="R35" s="9">
        <f t="shared" ref="R35:T35" si="6">R36-R34</f>
        <v>207043.82789600035</v>
      </c>
      <c r="S35" s="9">
        <f t="shared" si="6"/>
        <v>205109.20198899996</v>
      </c>
      <c r="T35" s="9">
        <f t="shared" si="6"/>
        <v>192955.42183800001</v>
      </c>
      <c r="U35" s="9">
        <f t="shared" si="0"/>
        <v>2238260.0028074989</v>
      </c>
    </row>
    <row r="36" spans="1:21" x14ac:dyDescent="0.2">
      <c r="A36" s="43"/>
      <c r="B36" s="35" t="s">
        <v>81</v>
      </c>
      <c r="C36" s="9">
        <v>22853.568875000001</v>
      </c>
      <c r="D36" s="9">
        <v>72263.5487995</v>
      </c>
      <c r="E36" s="9">
        <v>83508.704293999996</v>
      </c>
      <c r="F36" s="9">
        <v>115462.32606000001</v>
      </c>
      <c r="G36" s="9">
        <v>256482.62841</v>
      </c>
      <c r="H36" s="9">
        <v>370006.40926500002</v>
      </c>
      <c r="I36" s="9">
        <v>438975.52070499997</v>
      </c>
      <c r="J36" s="9">
        <v>505832.601142</v>
      </c>
      <c r="K36" s="9">
        <v>280972.95372449979</v>
      </c>
      <c r="L36" s="9">
        <v>509284.63762399991</v>
      </c>
      <c r="M36" s="9">
        <v>651888.37358999846</v>
      </c>
      <c r="N36" s="9">
        <v>719855.55877100001</v>
      </c>
      <c r="O36" s="9">
        <v>491464.27500999998</v>
      </c>
      <c r="P36" s="9">
        <v>782465.35888999992</v>
      </c>
      <c r="Q36" s="9">
        <v>851423.1068410005</v>
      </c>
      <c r="R36" s="9">
        <v>856007.10049300035</v>
      </c>
      <c r="S36" s="9">
        <v>773516.51751799998</v>
      </c>
      <c r="T36" s="9">
        <v>713225.95662499999</v>
      </c>
      <c r="U36" s="9">
        <f t="shared" si="0"/>
        <v>8004024.8716269983</v>
      </c>
    </row>
    <row r="37" spans="1:21" x14ac:dyDescent="0.2">
      <c r="A37" s="43"/>
    </row>
    <row r="38" spans="1:21" x14ac:dyDescent="0.2">
      <c r="A38" s="43"/>
      <c r="C38" s="202" t="s">
        <v>76</v>
      </c>
      <c r="D38" s="202"/>
      <c r="E38" s="202"/>
      <c r="F38" s="202"/>
      <c r="G38" s="202"/>
      <c r="H38" s="202"/>
      <c r="I38" s="202"/>
      <c r="J38" s="202"/>
      <c r="K38" s="202"/>
      <c r="L38" s="202"/>
      <c r="M38" s="202"/>
      <c r="N38" s="202"/>
      <c r="O38" s="202"/>
      <c r="P38" s="202"/>
      <c r="Q38" s="202"/>
      <c r="R38" s="202"/>
      <c r="S38" s="202"/>
      <c r="T38" s="202"/>
      <c r="U38" s="202"/>
    </row>
    <row r="39" spans="1:21" ht="13.5" thickBot="1" x14ac:dyDescent="0.25">
      <c r="A39" s="43"/>
      <c r="C39" s="203"/>
      <c r="D39" s="203"/>
      <c r="E39" s="203"/>
      <c r="F39" s="203"/>
      <c r="G39" s="203"/>
      <c r="H39" s="203"/>
      <c r="I39" s="203"/>
      <c r="J39" s="203"/>
      <c r="K39" s="203"/>
      <c r="L39" s="203"/>
      <c r="M39" s="203"/>
      <c r="N39" s="203"/>
      <c r="O39" s="203"/>
      <c r="P39" s="203"/>
      <c r="Q39" s="203"/>
      <c r="R39" s="203"/>
      <c r="S39" s="203"/>
      <c r="T39" s="203"/>
      <c r="U39" s="203"/>
    </row>
    <row r="40" spans="1:21" ht="13.5" thickTop="1" x14ac:dyDescent="0.2">
      <c r="A40" s="41"/>
      <c r="B40" s="42" t="s">
        <v>83</v>
      </c>
      <c r="C40" s="37">
        <f>C9/C$36*100</f>
        <v>0</v>
      </c>
      <c r="D40" s="37">
        <f t="shared" ref="D40:U40" si="7">D9/D$36*100</f>
        <v>0.28651533095124238</v>
      </c>
      <c r="E40" s="37">
        <f t="shared" si="7"/>
        <v>0.82344496757975305</v>
      </c>
      <c r="F40" s="37">
        <f t="shared" si="7"/>
        <v>1.9074692673829545</v>
      </c>
      <c r="G40" s="37">
        <f t="shared" si="7"/>
        <v>8.0997530093114189</v>
      </c>
      <c r="H40" s="37">
        <f t="shared" si="7"/>
        <v>8.0814908094156959</v>
      </c>
      <c r="I40" s="37">
        <f t="shared" si="7"/>
        <v>8.775401719242435</v>
      </c>
      <c r="J40" s="37">
        <f t="shared" si="7"/>
        <v>10.495771533139282</v>
      </c>
      <c r="K40" s="37">
        <f t="shared" si="7"/>
        <v>11.67171794127758</v>
      </c>
      <c r="L40" s="37">
        <f t="shared" ref="L40:Q55" si="8">L9/L$36*100</f>
        <v>13.087182819798274</v>
      </c>
      <c r="M40" s="37">
        <f t="shared" si="8"/>
        <v>14.627264651903735</v>
      </c>
      <c r="N40" s="37">
        <f t="shared" si="8"/>
        <v>14.709318404900218</v>
      </c>
      <c r="O40" s="37">
        <f t="shared" si="8"/>
        <v>0</v>
      </c>
      <c r="P40" s="37">
        <f t="shared" si="8"/>
        <v>14.542260315577307</v>
      </c>
      <c r="Q40" s="37">
        <f t="shared" si="8"/>
        <v>13.012864517863079</v>
      </c>
      <c r="R40" s="37">
        <f t="shared" ref="R40:T40" si="9">R9/R$36*100</f>
        <v>12.691352410211501</v>
      </c>
      <c r="S40" s="37">
        <f t="shared" si="9"/>
        <v>11.696566143578778</v>
      </c>
      <c r="T40" s="37">
        <f t="shared" si="9"/>
        <v>11.131471903755042</v>
      </c>
      <c r="U40" s="37">
        <f t="shared" si="7"/>
        <v>11.858535643893644</v>
      </c>
    </row>
    <row r="41" spans="1:21" x14ac:dyDescent="0.2">
      <c r="A41" s="41"/>
      <c r="B41" s="42" t="s">
        <v>0</v>
      </c>
      <c r="C41" s="37">
        <f t="shared" ref="C41:U67" si="10">C10/C$36*100</f>
        <v>11.196653030412081</v>
      </c>
      <c r="D41" s="37">
        <f t="shared" si="10"/>
        <v>11.650718105970258</v>
      </c>
      <c r="E41" s="37">
        <f t="shared" si="10"/>
        <v>13.774494370674207</v>
      </c>
      <c r="F41" s="37">
        <f t="shared" si="10"/>
        <v>14.037950317731543</v>
      </c>
      <c r="G41" s="37">
        <f t="shared" si="10"/>
        <v>17.988258460236981</v>
      </c>
      <c r="H41" s="37">
        <f t="shared" si="10"/>
        <v>18.723765166560131</v>
      </c>
      <c r="I41" s="37">
        <f t="shared" si="10"/>
        <v>21.847118578725716</v>
      </c>
      <c r="J41" s="37">
        <f t="shared" si="10"/>
        <v>7.5093510276410038</v>
      </c>
      <c r="K41" s="37">
        <f t="shared" si="10"/>
        <v>7.7017113288484804</v>
      </c>
      <c r="L41" s="37">
        <f t="shared" si="8"/>
        <v>6.6419108115673406</v>
      </c>
      <c r="M41" s="37">
        <f t="shared" si="8"/>
        <v>6.7433086198355277</v>
      </c>
      <c r="N41" s="37">
        <f t="shared" si="8"/>
        <v>5.8916341890042752</v>
      </c>
      <c r="O41" s="37">
        <f t="shared" si="8"/>
        <v>2.1157730052277803</v>
      </c>
      <c r="P41" s="37">
        <f t="shared" ref="P41:Q55" si="11">P10/P$36*100</f>
        <v>5.3161444328997787</v>
      </c>
      <c r="Q41" s="37">
        <f t="shared" si="11"/>
        <v>5.0501613712992324</v>
      </c>
      <c r="R41" s="138">
        <f t="shared" ref="R41:T41" si="12">R10/R$36*100</f>
        <v>5.6687522218043433</v>
      </c>
      <c r="S41" s="138">
        <f t="shared" si="12"/>
        <v>1.3274207944449052</v>
      </c>
      <c r="T41" s="138">
        <f t="shared" si="12"/>
        <v>1.4823295018634237</v>
      </c>
      <c r="U41" s="37">
        <f t="shared" si="10"/>
        <v>7.2937058156008874</v>
      </c>
    </row>
    <row r="42" spans="1:21" x14ac:dyDescent="0.2">
      <c r="A42" s="41"/>
      <c r="B42" s="42" t="s">
        <v>84</v>
      </c>
      <c r="C42" s="37">
        <f t="shared" si="10"/>
        <v>0</v>
      </c>
      <c r="D42" s="37">
        <f t="shared" si="10"/>
        <v>0</v>
      </c>
      <c r="E42" s="37">
        <f t="shared" si="10"/>
        <v>0</v>
      </c>
      <c r="F42" s="37">
        <f t="shared" si="10"/>
        <v>0</v>
      </c>
      <c r="G42" s="37">
        <f t="shared" si="10"/>
        <v>0</v>
      </c>
      <c r="H42" s="37">
        <f t="shared" si="10"/>
        <v>0</v>
      </c>
      <c r="I42" s="37">
        <f t="shared" si="10"/>
        <v>0</v>
      </c>
      <c r="J42" s="37">
        <f t="shared" si="10"/>
        <v>7.1365249370050261</v>
      </c>
      <c r="K42" s="37">
        <f t="shared" si="10"/>
        <v>6.9269799930935143</v>
      </c>
      <c r="L42" s="37">
        <f t="shared" si="8"/>
        <v>7.8140797585535955</v>
      </c>
      <c r="M42" s="37">
        <f t="shared" si="8"/>
        <v>7.220198793666925</v>
      </c>
      <c r="N42" s="37">
        <f t="shared" si="8"/>
        <v>8.7783775586711119</v>
      </c>
      <c r="O42" s="37">
        <f t="shared" si="8"/>
        <v>0</v>
      </c>
      <c r="P42" s="37">
        <f t="shared" si="11"/>
        <v>10.411717806596585</v>
      </c>
      <c r="Q42" s="37">
        <f t="shared" si="11"/>
        <v>11.233235706845901</v>
      </c>
      <c r="R42" s="37">
        <f t="shared" ref="R42:T42" si="13">R11/R$36*100</f>
        <v>13.542161368899523</v>
      </c>
      <c r="S42" s="37">
        <f t="shared" si="13"/>
        <v>16.172773492337079</v>
      </c>
      <c r="T42" s="37">
        <f t="shared" si="13"/>
        <v>16.288088440123939</v>
      </c>
      <c r="U42" s="37">
        <f t="shared" si="10"/>
        <v>9.2443397703372572</v>
      </c>
    </row>
    <row r="43" spans="1:21" x14ac:dyDescent="0.2">
      <c r="A43" s="41"/>
      <c r="B43" s="42" t="s">
        <v>85</v>
      </c>
      <c r="C43" s="37">
        <f t="shared" si="10"/>
        <v>6.3340216222574561</v>
      </c>
      <c r="D43" s="37">
        <f t="shared" si="10"/>
        <v>7.7241024136343288</v>
      </c>
      <c r="E43" s="37">
        <f t="shared" si="10"/>
        <v>9.5587246820371554</v>
      </c>
      <c r="F43" s="37">
        <f t="shared" si="10"/>
        <v>11.405928706266009</v>
      </c>
      <c r="G43" s="37">
        <f t="shared" si="10"/>
        <v>9.3393707419859169</v>
      </c>
      <c r="H43" s="37">
        <f t="shared" si="10"/>
        <v>7.6634079718581214</v>
      </c>
      <c r="I43" s="37">
        <f t="shared" si="10"/>
        <v>7.4308702154079951</v>
      </c>
      <c r="J43" s="37">
        <f t="shared" si="10"/>
        <v>6.3825472885913861</v>
      </c>
      <c r="K43" s="37">
        <f t="shared" si="10"/>
        <v>5.5828404145548962</v>
      </c>
      <c r="L43" s="37">
        <f t="shared" si="8"/>
        <v>5.0516821426281329</v>
      </c>
      <c r="M43" s="37">
        <f t="shared" si="8"/>
        <v>4.707522612345425</v>
      </c>
      <c r="N43" s="37">
        <f t="shared" si="8"/>
        <v>4.1587919137710836</v>
      </c>
      <c r="O43" s="37">
        <f t="shared" si="8"/>
        <v>6.0273814293820767</v>
      </c>
      <c r="P43" s="37">
        <f t="shared" si="11"/>
        <v>3.7857786748568842</v>
      </c>
      <c r="Q43" s="37">
        <f t="shared" si="11"/>
        <v>3.3600754331350915</v>
      </c>
      <c r="R43" s="37">
        <f t="shared" ref="R43:T43" si="14">R12/R$36*100</f>
        <v>3.5572972530791525</v>
      </c>
      <c r="S43" s="37">
        <f t="shared" si="14"/>
        <v>3.6338276524710298</v>
      </c>
      <c r="T43" s="37">
        <f t="shared" si="14"/>
        <v>3.5145509902101848</v>
      </c>
      <c r="U43" s="37">
        <f t="shared" si="10"/>
        <v>4.8636802658806335</v>
      </c>
    </row>
    <row r="44" spans="1:21" x14ac:dyDescent="0.2">
      <c r="A44" s="41"/>
      <c r="B44" s="42" t="s">
        <v>1</v>
      </c>
      <c r="C44" s="37">
        <f t="shared" si="10"/>
        <v>0</v>
      </c>
      <c r="D44" s="37">
        <f t="shared" si="10"/>
        <v>0</v>
      </c>
      <c r="E44" s="37">
        <f t="shared" si="10"/>
        <v>0</v>
      </c>
      <c r="F44" s="37">
        <f t="shared" si="10"/>
        <v>0</v>
      </c>
      <c r="G44" s="37">
        <f t="shared" si="10"/>
        <v>0</v>
      </c>
      <c r="H44" s="37">
        <f t="shared" si="10"/>
        <v>0</v>
      </c>
      <c r="I44" s="37">
        <f t="shared" si="10"/>
        <v>0</v>
      </c>
      <c r="J44" s="37">
        <f t="shared" si="10"/>
        <v>4.1935283410183342</v>
      </c>
      <c r="K44" s="37">
        <f t="shared" si="10"/>
        <v>4.3705579358150235</v>
      </c>
      <c r="L44" s="37">
        <f t="shared" si="8"/>
        <v>4.3283150347594956</v>
      </c>
      <c r="M44" s="37">
        <f t="shared" si="8"/>
        <v>4.6771861797579071</v>
      </c>
      <c r="N44" s="37">
        <f t="shared" si="8"/>
        <v>5.309654459605154</v>
      </c>
      <c r="O44" s="37">
        <f t="shared" si="8"/>
        <v>0</v>
      </c>
      <c r="P44" s="37">
        <f t="shared" si="11"/>
        <v>5.0627296335771721</v>
      </c>
      <c r="Q44" s="37">
        <f t="shared" si="11"/>
        <v>5.5355066199538117</v>
      </c>
      <c r="R44" s="37">
        <f t="shared" ref="R44:T44" si="15">R13/R$36*100</f>
        <v>5.2708934453948428</v>
      </c>
      <c r="S44" s="37">
        <f t="shared" si="15"/>
        <v>6.410412012028706</v>
      </c>
      <c r="T44" s="37">
        <f t="shared" si="15"/>
        <v>6.7937386738262706</v>
      </c>
      <c r="U44" s="37">
        <f t="shared" si="10"/>
        <v>4.4246720584029209</v>
      </c>
    </row>
    <row r="45" spans="1:21" x14ac:dyDescent="0.2">
      <c r="A45" s="41"/>
      <c r="B45" s="42" t="s">
        <v>2</v>
      </c>
      <c r="C45" s="37">
        <f t="shared" si="10"/>
        <v>0.47259292231660249</v>
      </c>
      <c r="D45" s="37">
        <f t="shared" si="10"/>
        <v>1.1505573512682963</v>
      </c>
      <c r="E45" s="37">
        <f t="shared" si="10"/>
        <v>0.57563397380425896</v>
      </c>
      <c r="F45" s="37">
        <f t="shared" si="10"/>
        <v>0.73921619901929758</v>
      </c>
      <c r="G45" s="37">
        <f t="shared" si="10"/>
        <v>2.6078422517207862</v>
      </c>
      <c r="H45" s="37">
        <f t="shared" si="10"/>
        <v>2.9849972955711035</v>
      </c>
      <c r="I45" s="37">
        <f t="shared" si="10"/>
        <v>3.0140649074806825</v>
      </c>
      <c r="J45" s="37">
        <f t="shared" si="10"/>
        <v>3.928690267320524</v>
      </c>
      <c r="K45" s="37">
        <f t="shared" si="10"/>
        <v>4.0317335221551014</v>
      </c>
      <c r="L45" s="37">
        <f t="shared" si="8"/>
        <v>3.8005782091330578</v>
      </c>
      <c r="M45" s="37">
        <f t="shared" si="8"/>
        <v>4.082182002027392</v>
      </c>
      <c r="N45" s="37">
        <f t="shared" si="8"/>
        <v>4.1253037361689584</v>
      </c>
      <c r="O45" s="37">
        <f t="shared" si="8"/>
        <v>7.4129026314799198</v>
      </c>
      <c r="P45" s="37">
        <f t="shared" si="11"/>
        <v>4.6564880329893485</v>
      </c>
      <c r="Q45" s="37">
        <f t="shared" si="11"/>
        <v>4.2328168424644552</v>
      </c>
      <c r="R45" s="37">
        <f t="shared" ref="R45:T45" si="16">R14/R$36*100</f>
        <v>3.7376724352605564</v>
      </c>
      <c r="S45" s="37">
        <f t="shared" si="16"/>
        <v>4.0324277506167361</v>
      </c>
      <c r="T45" s="37">
        <f t="shared" si="16"/>
        <v>3.6947574926602598</v>
      </c>
      <c r="U45" s="37">
        <f t="shared" si="10"/>
        <v>3.7745352162441299</v>
      </c>
    </row>
    <row r="46" spans="1:21" x14ac:dyDescent="0.2">
      <c r="A46" s="41"/>
      <c r="B46" s="42" t="s">
        <v>3</v>
      </c>
      <c r="C46" s="37">
        <f t="shared" si="10"/>
        <v>0</v>
      </c>
      <c r="D46" s="37">
        <f t="shared" si="10"/>
        <v>0</v>
      </c>
      <c r="E46" s="37">
        <f t="shared" si="10"/>
        <v>0</v>
      </c>
      <c r="F46" s="37">
        <f t="shared" si="10"/>
        <v>0</v>
      </c>
      <c r="G46" s="37">
        <f t="shared" si="10"/>
        <v>0</v>
      </c>
      <c r="H46" s="37">
        <f t="shared" si="10"/>
        <v>0</v>
      </c>
      <c r="I46" s="37">
        <f t="shared" si="10"/>
        <v>0</v>
      </c>
      <c r="J46" s="37">
        <f t="shared" si="10"/>
        <v>4.210002082887061</v>
      </c>
      <c r="K46" s="37">
        <f t="shared" si="10"/>
        <v>3.8501676366356672</v>
      </c>
      <c r="L46" s="37">
        <f t="shared" si="8"/>
        <v>3.8094059566594214</v>
      </c>
      <c r="M46" s="37">
        <f t="shared" si="8"/>
        <v>3.496533645549543</v>
      </c>
      <c r="N46" s="37">
        <f t="shared" si="8"/>
        <v>3.2182369218002749</v>
      </c>
      <c r="O46" s="37">
        <f t="shared" si="8"/>
        <v>0</v>
      </c>
      <c r="P46" s="37">
        <f t="shared" si="11"/>
        <v>3.2572790624438381</v>
      </c>
      <c r="Q46" s="37">
        <f t="shared" si="11"/>
        <v>3.7117989091529018</v>
      </c>
      <c r="R46" s="37">
        <f t="shared" ref="R46:T46" si="17">R15/R$36*100</f>
        <v>2.7311270196865811</v>
      </c>
      <c r="S46" s="37">
        <f t="shared" si="17"/>
        <v>1.520795544320908</v>
      </c>
      <c r="T46" s="37">
        <f t="shared" si="17"/>
        <v>1.3173637665209252</v>
      </c>
      <c r="U46" s="37">
        <f t="shared" si="10"/>
        <v>2.4875308254324295</v>
      </c>
    </row>
    <row r="47" spans="1:21" x14ac:dyDescent="0.2">
      <c r="A47" s="41"/>
      <c r="B47" s="42" t="s">
        <v>4</v>
      </c>
      <c r="C47" s="37">
        <f t="shared" si="10"/>
        <v>0</v>
      </c>
      <c r="D47" s="37">
        <f t="shared" si="10"/>
        <v>0</v>
      </c>
      <c r="E47" s="37">
        <f t="shared" si="10"/>
        <v>0</v>
      </c>
      <c r="F47" s="37">
        <f t="shared" si="10"/>
        <v>0</v>
      </c>
      <c r="G47" s="37">
        <f t="shared" si="10"/>
        <v>0</v>
      </c>
      <c r="H47" s="37">
        <f t="shared" si="10"/>
        <v>0</v>
      </c>
      <c r="I47" s="37">
        <f t="shared" si="10"/>
        <v>0</v>
      </c>
      <c r="J47" s="37">
        <f t="shared" si="10"/>
        <v>3.5158546811433147</v>
      </c>
      <c r="K47" s="37">
        <f t="shared" si="10"/>
        <v>3.4579682397212901</v>
      </c>
      <c r="L47" s="37">
        <f t="shared" si="8"/>
        <v>4.5866906343336362</v>
      </c>
      <c r="M47" s="37">
        <f t="shared" si="8"/>
        <v>3.4571806092946975</v>
      </c>
      <c r="N47" s="37">
        <f t="shared" si="8"/>
        <v>3.3305420540104409</v>
      </c>
      <c r="O47" s="37">
        <f t="shared" si="8"/>
        <v>0</v>
      </c>
      <c r="P47" s="37">
        <f t="shared" si="11"/>
        <v>3.0903802463924057</v>
      </c>
      <c r="Q47" s="37">
        <f t="shared" si="11"/>
        <v>2.8755997407493652</v>
      </c>
      <c r="R47" s="37">
        <f t="shared" ref="R47:T47" si="18">R16/R$36*100</f>
        <v>2.9028062588136421</v>
      </c>
      <c r="S47" s="37">
        <f t="shared" si="18"/>
        <v>0.99162246394066278</v>
      </c>
      <c r="T47" s="37">
        <f t="shared" si="18"/>
        <v>0.99459015591179789</v>
      </c>
      <c r="U47" s="37">
        <f t="shared" si="10"/>
        <v>2.3194405431334291</v>
      </c>
    </row>
    <row r="48" spans="1:21" x14ac:dyDescent="0.2">
      <c r="A48" s="41"/>
      <c r="B48" s="42" t="s">
        <v>86</v>
      </c>
      <c r="C48" s="37">
        <f t="shared" si="10"/>
        <v>0</v>
      </c>
      <c r="D48" s="37">
        <f t="shared" si="10"/>
        <v>0</v>
      </c>
      <c r="E48" s="37">
        <f t="shared" si="10"/>
        <v>0</v>
      </c>
      <c r="F48" s="37">
        <f t="shared" si="10"/>
        <v>0</v>
      </c>
      <c r="G48" s="37">
        <f t="shared" si="10"/>
        <v>0</v>
      </c>
      <c r="H48" s="37">
        <f t="shared" si="10"/>
        <v>0</v>
      </c>
      <c r="I48" s="37">
        <f t="shared" si="10"/>
        <v>0</v>
      </c>
      <c r="J48" s="37">
        <f t="shared" si="10"/>
        <v>2.975956563103006</v>
      </c>
      <c r="K48" s="37">
        <f t="shared" si="10"/>
        <v>3.4408507800646007</v>
      </c>
      <c r="L48" s="37">
        <f t="shared" si="8"/>
        <v>3.6498243643711361</v>
      </c>
      <c r="M48" s="37">
        <f t="shared" si="8"/>
        <v>3.4020926927818831</v>
      </c>
      <c r="N48" s="37">
        <f t="shared" si="8"/>
        <v>3.5457378122601586</v>
      </c>
      <c r="O48" s="37">
        <f t="shared" si="8"/>
        <v>0</v>
      </c>
      <c r="P48" s="37">
        <f t="shared" si="11"/>
        <v>3.3938127550683297</v>
      </c>
      <c r="Q48" s="37">
        <f t="shared" si="11"/>
        <v>3.1577985825114423</v>
      </c>
      <c r="R48" s="37">
        <f t="shared" ref="R48:T48" si="19">R17/R$36*100</f>
        <v>3.3466028263668997</v>
      </c>
      <c r="S48" s="37">
        <f t="shared" si="19"/>
        <v>4.1936107916719632</v>
      </c>
      <c r="T48" s="37">
        <f t="shared" si="19"/>
        <v>4.4992229334794231</v>
      </c>
      <c r="U48" s="37">
        <f t="shared" si="10"/>
        <v>2.9688556240042874</v>
      </c>
    </row>
    <row r="49" spans="1:21" x14ac:dyDescent="0.2">
      <c r="A49" s="41"/>
      <c r="B49" s="42" t="s">
        <v>87</v>
      </c>
      <c r="C49" s="37">
        <f t="shared" si="10"/>
        <v>0</v>
      </c>
      <c r="D49" s="37">
        <f t="shared" si="10"/>
        <v>0</v>
      </c>
      <c r="E49" s="37">
        <f t="shared" si="10"/>
        <v>0</v>
      </c>
      <c r="F49" s="37">
        <f t="shared" si="10"/>
        <v>0</v>
      </c>
      <c r="G49" s="37">
        <f t="shared" si="10"/>
        <v>0</v>
      </c>
      <c r="H49" s="37">
        <f t="shared" si="10"/>
        <v>0</v>
      </c>
      <c r="I49" s="37">
        <f t="shared" si="10"/>
        <v>0</v>
      </c>
      <c r="J49" s="37">
        <f t="shared" si="10"/>
        <v>3.5055758703504525</v>
      </c>
      <c r="K49" s="37">
        <f t="shared" si="10"/>
        <v>2.930177256517239</v>
      </c>
      <c r="L49" s="37">
        <f t="shared" si="8"/>
        <v>1.9945060676460742</v>
      </c>
      <c r="M49" s="37">
        <f t="shared" si="8"/>
        <v>1.4757199972783184</v>
      </c>
      <c r="N49" s="37">
        <f t="shared" si="8"/>
        <v>1.1171172306746331</v>
      </c>
      <c r="O49" s="37">
        <f t="shared" si="8"/>
        <v>0</v>
      </c>
      <c r="P49" s="37">
        <f t="shared" si="11"/>
        <v>0.7544484045113995</v>
      </c>
      <c r="Q49" s="37">
        <f t="shared" si="11"/>
        <v>0.57145898859292021</v>
      </c>
      <c r="R49" s="37">
        <f t="shared" ref="R49:T49" si="20">R18/R$36*100</f>
        <v>0.47845646603178965</v>
      </c>
      <c r="S49" s="37">
        <f t="shared" si="20"/>
        <v>0.39454302511762235</v>
      </c>
      <c r="T49" s="37">
        <f t="shared" si="20"/>
        <v>0.30308354917830949</v>
      </c>
      <c r="U49" s="37">
        <f t="shared" si="10"/>
        <v>0.92281972603348161</v>
      </c>
    </row>
    <row r="50" spans="1:21" x14ac:dyDescent="0.2">
      <c r="A50" s="41"/>
      <c r="B50" s="42" t="s">
        <v>6</v>
      </c>
      <c r="C50" s="37">
        <f t="shared" si="10"/>
        <v>0</v>
      </c>
      <c r="D50" s="37">
        <f t="shared" si="10"/>
        <v>0</v>
      </c>
      <c r="E50" s="37">
        <f t="shared" si="10"/>
        <v>0</v>
      </c>
      <c r="F50" s="37">
        <f t="shared" si="10"/>
        <v>0</v>
      </c>
      <c r="G50" s="37">
        <f t="shared" si="10"/>
        <v>0</v>
      </c>
      <c r="H50" s="37">
        <f t="shared" si="10"/>
        <v>0</v>
      </c>
      <c r="I50" s="37">
        <f t="shared" si="10"/>
        <v>0</v>
      </c>
      <c r="J50" s="37">
        <f t="shared" si="10"/>
        <v>2.4101656630031174</v>
      </c>
      <c r="K50" s="37">
        <f t="shared" si="10"/>
        <v>2.2058443888791897</v>
      </c>
      <c r="L50" s="37">
        <f t="shared" si="8"/>
        <v>2.5545864581144597</v>
      </c>
      <c r="M50" s="37">
        <f t="shared" si="8"/>
        <v>2.3718378621865979</v>
      </c>
      <c r="N50" s="37">
        <f t="shared" si="8"/>
        <v>2.3567654473578901</v>
      </c>
      <c r="O50" s="37">
        <f t="shared" si="8"/>
        <v>0</v>
      </c>
      <c r="P50" s="37">
        <f t="shared" si="11"/>
        <v>3.4590046964372907</v>
      </c>
      <c r="Q50" s="37">
        <f t="shared" si="11"/>
        <v>4.4015369830687971</v>
      </c>
      <c r="R50" s="37">
        <f t="shared" ref="R50:T50" si="21">R19/R$36*100</f>
        <v>3.1450281386094812</v>
      </c>
      <c r="S50" s="37">
        <f t="shared" si="21"/>
        <v>3.9640058870865005</v>
      </c>
      <c r="T50" s="37">
        <f t="shared" si="21"/>
        <v>3.7884766803582255</v>
      </c>
      <c r="U50" s="37">
        <f t="shared" si="10"/>
        <v>2.6608101786633838</v>
      </c>
    </row>
    <row r="51" spans="1:21" x14ac:dyDescent="0.2">
      <c r="A51" s="41"/>
      <c r="B51" s="42" t="s">
        <v>88</v>
      </c>
      <c r="C51" s="37">
        <f t="shared" si="10"/>
        <v>0.37752529800446755</v>
      </c>
      <c r="D51" s="37">
        <f t="shared" si="10"/>
        <v>0.24633409230136188</v>
      </c>
      <c r="E51" s="37">
        <f t="shared" si="10"/>
        <v>0.20093787637902108</v>
      </c>
      <c r="F51" s="37">
        <f t="shared" si="10"/>
        <v>0.19252309007224239</v>
      </c>
      <c r="G51" s="37">
        <f t="shared" si="10"/>
        <v>0.25104378452123488</v>
      </c>
      <c r="H51" s="37">
        <f t="shared" si="10"/>
        <v>0.68030717548927266</v>
      </c>
      <c r="I51" s="37">
        <f t="shared" si="10"/>
        <v>0.56076697193652003</v>
      </c>
      <c r="J51" s="37">
        <f t="shared" si="10"/>
        <v>1.0411704668915829</v>
      </c>
      <c r="K51" s="37">
        <f t="shared" si="10"/>
        <v>2.0981363048844801</v>
      </c>
      <c r="L51" s="37">
        <f t="shared" si="8"/>
        <v>2.1103448810358381</v>
      </c>
      <c r="M51" s="37">
        <f t="shared" si="8"/>
        <v>3.8628983524160749</v>
      </c>
      <c r="N51" s="37">
        <f t="shared" si="8"/>
        <v>3.881801018485894</v>
      </c>
      <c r="O51" s="37">
        <f t="shared" si="8"/>
        <v>3.5573760739057305</v>
      </c>
      <c r="P51" s="37">
        <f t="shared" si="11"/>
        <v>2.2368592528912896</v>
      </c>
      <c r="Q51" s="37">
        <f t="shared" si="11"/>
        <v>1.8515239103023211</v>
      </c>
      <c r="R51" s="37">
        <f t="shared" ref="R51:T51" si="22">R20/R$36*100</f>
        <v>2.2654595322668789</v>
      </c>
      <c r="S51" s="37">
        <f t="shared" si="22"/>
        <v>2.9551764668642737</v>
      </c>
      <c r="T51" s="37">
        <f t="shared" si="22"/>
        <v>2.4131675437675324</v>
      </c>
      <c r="U51" s="37">
        <f t="shared" si="10"/>
        <v>2.1744212513000627</v>
      </c>
    </row>
    <row r="52" spans="1:21" x14ac:dyDescent="0.2">
      <c r="A52" s="41"/>
      <c r="B52" s="42" t="s">
        <v>13</v>
      </c>
      <c r="C52" s="37">
        <f t="shared" si="10"/>
        <v>0</v>
      </c>
      <c r="D52" s="37">
        <f t="shared" si="10"/>
        <v>4.1735974901648722</v>
      </c>
      <c r="E52" s="37">
        <f t="shared" si="10"/>
        <v>3.8426001590238492</v>
      </c>
      <c r="F52" s="37">
        <f t="shared" si="10"/>
        <v>3.4449670162828863</v>
      </c>
      <c r="G52" s="37">
        <f t="shared" si="10"/>
        <v>2.859374959023175</v>
      </c>
      <c r="H52" s="37">
        <f t="shared" si="10"/>
        <v>2.4882598683327433</v>
      </c>
      <c r="I52" s="37">
        <f t="shared" si="10"/>
        <v>2.7147766239586266</v>
      </c>
      <c r="J52" s="37">
        <f t="shared" si="10"/>
        <v>2.2966614005843291</v>
      </c>
      <c r="K52" s="37">
        <f t="shared" si="10"/>
        <v>2.0834824602869064</v>
      </c>
      <c r="L52" s="37">
        <f t="shared" si="8"/>
        <v>2.0882395374454203</v>
      </c>
      <c r="M52" s="37">
        <f t="shared" si="8"/>
        <v>2.03806407388945</v>
      </c>
      <c r="N52" s="37">
        <f t="shared" si="8"/>
        <v>2.2157720893663502</v>
      </c>
      <c r="O52" s="37">
        <f t="shared" si="8"/>
        <v>0</v>
      </c>
      <c r="P52" s="37">
        <f t="shared" si="11"/>
        <v>2.3822096923808269</v>
      </c>
      <c r="Q52" s="37">
        <f t="shared" si="11"/>
        <v>1.9489695834739487</v>
      </c>
      <c r="R52" s="37">
        <f t="shared" ref="R52:T52" si="23">R21/R$36*100</f>
        <v>1.94339644921392</v>
      </c>
      <c r="S52" s="37">
        <f t="shared" si="23"/>
        <v>1.9144111287391359</v>
      </c>
      <c r="T52" s="37">
        <f t="shared" si="23"/>
        <v>2.3442063443844594</v>
      </c>
      <c r="U52" s="37">
        <f t="shared" si="10"/>
        <v>2.2413750686350986</v>
      </c>
    </row>
    <row r="53" spans="1:21" x14ac:dyDescent="0.2">
      <c r="A53" s="41"/>
      <c r="B53" s="42" t="s">
        <v>89</v>
      </c>
      <c r="C53" s="37">
        <f t="shared" si="10"/>
        <v>0</v>
      </c>
      <c r="D53" s="37">
        <f t="shared" si="10"/>
        <v>0</v>
      </c>
      <c r="E53" s="37">
        <f t="shared" si="10"/>
        <v>0</v>
      </c>
      <c r="F53" s="37">
        <f t="shared" si="10"/>
        <v>0</v>
      </c>
      <c r="G53" s="37">
        <f t="shared" si="10"/>
        <v>0</v>
      </c>
      <c r="H53" s="37">
        <f t="shared" si="10"/>
        <v>0</v>
      </c>
      <c r="I53" s="37">
        <f t="shared" si="10"/>
        <v>0</v>
      </c>
      <c r="J53" s="37">
        <f t="shared" si="10"/>
        <v>1.7811878403366714</v>
      </c>
      <c r="K53" s="37">
        <f t="shared" si="10"/>
        <v>1.8784031441599194</v>
      </c>
      <c r="L53" s="37">
        <f t="shared" si="8"/>
        <v>2.1090811529504938</v>
      </c>
      <c r="M53" s="37">
        <f t="shared" si="8"/>
        <v>2.2757608558502462</v>
      </c>
      <c r="N53" s="37">
        <f t="shared" si="8"/>
        <v>1.8992697032640862</v>
      </c>
      <c r="O53" s="37">
        <f t="shared" si="8"/>
        <v>0</v>
      </c>
      <c r="P53" s="37">
        <f t="shared" si="11"/>
        <v>1.5476334331501567</v>
      </c>
      <c r="Q53" s="37">
        <f t="shared" si="11"/>
        <v>1.2982045236016997</v>
      </c>
      <c r="R53" s="37">
        <f t="shared" ref="R53:T53" si="24">R22/R$36*100</f>
        <v>1.5836718872066007</v>
      </c>
      <c r="S53" s="37">
        <f t="shared" si="24"/>
        <v>1.6170637099173424</v>
      </c>
      <c r="T53" s="37">
        <f t="shared" si="24"/>
        <v>1.7232774269967139</v>
      </c>
      <c r="U53" s="37">
        <f t="shared" si="10"/>
        <v>1.4374599041770912</v>
      </c>
    </row>
    <row r="54" spans="1:21" x14ac:dyDescent="0.2">
      <c r="A54" s="41"/>
      <c r="B54" s="42" t="s">
        <v>5</v>
      </c>
      <c r="C54" s="37">
        <f t="shared" si="10"/>
        <v>2.2675551894517834</v>
      </c>
      <c r="D54" s="37">
        <f t="shared" si="10"/>
        <v>2.1166424641611057</v>
      </c>
      <c r="E54" s="37">
        <f t="shared" si="10"/>
        <v>2.0882513801921068</v>
      </c>
      <c r="F54" s="37">
        <f t="shared" si="10"/>
        <v>1.8671283981233175</v>
      </c>
      <c r="G54" s="37">
        <f t="shared" si="10"/>
        <v>1.6251783494423522</v>
      </c>
      <c r="H54" s="37">
        <f t="shared" si="10"/>
        <v>1.4275534838687032</v>
      </c>
      <c r="I54" s="37">
        <f t="shared" si="10"/>
        <v>1.566007437262025</v>
      </c>
      <c r="J54" s="37">
        <f t="shared" si="10"/>
        <v>1.815941391531892</v>
      </c>
      <c r="K54" s="37">
        <f t="shared" si="10"/>
        <v>1.8571341738879283</v>
      </c>
      <c r="L54" s="37">
        <f t="shared" si="8"/>
        <v>1.8089747032192529</v>
      </c>
      <c r="M54" s="37">
        <f t="shared" si="8"/>
        <v>1.978707036906403</v>
      </c>
      <c r="N54" s="37">
        <f t="shared" si="8"/>
        <v>2.0365992504148758</v>
      </c>
      <c r="O54" s="37">
        <f t="shared" si="8"/>
        <v>3.1641428176409336</v>
      </c>
      <c r="P54" s="37">
        <f t="shared" si="11"/>
        <v>1.9874919547954382</v>
      </c>
      <c r="Q54" s="37">
        <f t="shared" si="11"/>
        <v>2.0695684597259354</v>
      </c>
      <c r="R54" s="37">
        <f t="shared" ref="R54:T54" si="25">R23/R$36*100</f>
        <v>2.1316567801237776</v>
      </c>
      <c r="S54" s="37">
        <f t="shared" si="25"/>
        <v>2.3029037241710197</v>
      </c>
      <c r="T54" s="37">
        <f t="shared" si="25"/>
        <v>2.3266359886176833</v>
      </c>
      <c r="U54" s="37">
        <f t="shared" si="10"/>
        <v>1.9899376852089135</v>
      </c>
    </row>
    <row r="55" spans="1:21" x14ac:dyDescent="0.2">
      <c r="A55" s="41"/>
      <c r="B55" s="42" t="s">
        <v>90</v>
      </c>
      <c r="C55" s="37">
        <f t="shared" si="10"/>
        <v>3.5087977041397655E-2</v>
      </c>
      <c r="D55" s="37">
        <f t="shared" si="10"/>
        <v>1.4017642723450205</v>
      </c>
      <c r="E55" s="37">
        <f t="shared" si="10"/>
        <v>2.4194630261377053</v>
      </c>
      <c r="F55" s="37">
        <f t="shared" si="10"/>
        <v>3.3863976670348399</v>
      </c>
      <c r="G55" s="37">
        <f t="shared" si="10"/>
        <v>2.7821514140104564</v>
      </c>
      <c r="H55" s="37">
        <f t="shared" si="10"/>
        <v>2.0251661331718473</v>
      </c>
      <c r="I55" s="37">
        <f t="shared" si="10"/>
        <v>1.7558365989568967</v>
      </c>
      <c r="J55" s="37">
        <f t="shared" si="10"/>
        <v>1.4232497914817051</v>
      </c>
      <c r="K55" s="37">
        <f t="shared" si="10"/>
        <v>1.8526177213853707</v>
      </c>
      <c r="L55" s="37">
        <f t="shared" si="8"/>
        <v>2.1305325590855158</v>
      </c>
      <c r="M55" s="37">
        <f t="shared" si="8"/>
        <v>1.3213093547849326</v>
      </c>
      <c r="N55" s="37">
        <f t="shared" si="8"/>
        <v>1.060943494280852</v>
      </c>
      <c r="O55" s="37">
        <f t="shared" si="8"/>
        <v>1.2946391979092553</v>
      </c>
      <c r="P55" s="37">
        <f t="shared" si="11"/>
        <v>0.81338143659529338</v>
      </c>
      <c r="Q55" s="37">
        <f t="shared" si="11"/>
        <v>0.62720151227904686</v>
      </c>
      <c r="R55" s="37">
        <f t="shared" ref="R55:T55" si="26">R24/R$36*100</f>
        <v>0.56807383363986053</v>
      </c>
      <c r="S55" s="37">
        <f t="shared" si="26"/>
        <v>0.66211321103182774</v>
      </c>
      <c r="T55" s="37">
        <f t="shared" si="26"/>
        <v>0.53606140459218177</v>
      </c>
      <c r="U55" s="37">
        <f t="shared" si="10"/>
        <v>1.1782340781860934</v>
      </c>
    </row>
    <row r="56" spans="1:21" x14ac:dyDescent="0.2">
      <c r="A56" s="41"/>
      <c r="B56" s="42" t="s">
        <v>91</v>
      </c>
      <c r="C56" s="37">
        <f t="shared" si="10"/>
        <v>1.8170014157143322</v>
      </c>
      <c r="D56" s="37">
        <f t="shared" si="10"/>
        <v>1.9571319849292894</v>
      </c>
      <c r="E56" s="37">
        <f t="shared" si="10"/>
        <v>1.8197841217244073</v>
      </c>
      <c r="F56" s="37">
        <f t="shared" si="10"/>
        <v>1.5620800962062307</v>
      </c>
      <c r="G56" s="37">
        <f t="shared" si="10"/>
        <v>1.4918429551039394</v>
      </c>
      <c r="H56" s="37">
        <f t="shared" si="10"/>
        <v>1.4438409755150541</v>
      </c>
      <c r="I56" s="37">
        <f t="shared" si="10"/>
        <v>1.7432797456928526</v>
      </c>
      <c r="J56" s="37">
        <f t="shared" si="10"/>
        <v>1.8862977574910118</v>
      </c>
      <c r="K56" s="37">
        <f t="shared" si="10"/>
        <v>1.8371462852831528</v>
      </c>
      <c r="L56" s="37">
        <f t="shared" ref="L56:Q67" si="27">L25/L$36*100</f>
        <v>1.6920749318502324</v>
      </c>
      <c r="M56" s="37">
        <f t="shared" si="27"/>
        <v>1.7210704067651332</v>
      </c>
      <c r="N56" s="37">
        <f t="shared" si="27"/>
        <v>1.7486467723456727</v>
      </c>
      <c r="O56" s="37">
        <f t="shared" si="27"/>
        <v>2.79557638074923</v>
      </c>
      <c r="P56" s="37">
        <f t="shared" si="27"/>
        <v>1.7567504388309192</v>
      </c>
      <c r="Q56" s="37">
        <f t="shared" si="27"/>
        <v>1.5688639802789011</v>
      </c>
      <c r="R56" s="37">
        <f t="shared" ref="R56:T56" si="28">R25/R$36*100</f>
        <v>1.6177483801272787</v>
      </c>
      <c r="S56" s="37">
        <f t="shared" si="28"/>
        <v>1.8384146555304923</v>
      </c>
      <c r="T56" s="37">
        <f t="shared" si="28"/>
        <v>1.8150730509386839</v>
      </c>
      <c r="U56" s="37">
        <f t="shared" si="10"/>
        <v>1.7143846820169486</v>
      </c>
    </row>
    <row r="57" spans="1:21" x14ac:dyDescent="0.2">
      <c r="A57" s="41"/>
      <c r="B57" s="42" t="s">
        <v>92</v>
      </c>
      <c r="C57" s="37">
        <f t="shared" si="10"/>
        <v>0</v>
      </c>
      <c r="D57" s="37">
        <f t="shared" si="10"/>
        <v>0.96752977900365389</v>
      </c>
      <c r="E57" s="37">
        <f t="shared" si="10"/>
        <v>0.40339587453544506</v>
      </c>
      <c r="F57" s="37">
        <f t="shared" si="10"/>
        <v>1.1395240507421316</v>
      </c>
      <c r="G57" s="37">
        <f t="shared" si="10"/>
        <v>0.86509050876269444</v>
      </c>
      <c r="H57" s="37">
        <f t="shared" si="10"/>
        <v>0.77180090033379056</v>
      </c>
      <c r="I57" s="37">
        <f t="shared" si="10"/>
        <v>1.1222304950144546</v>
      </c>
      <c r="J57" s="37">
        <f t="shared" si="10"/>
        <v>2.67994230707848</v>
      </c>
      <c r="K57" s="37">
        <f t="shared" si="10"/>
        <v>1.7706111115157501</v>
      </c>
      <c r="L57" s="37">
        <f t="shared" ref="L57:L65" si="29">L26/L$36*100</f>
        <v>1.339827930572246</v>
      </c>
      <c r="M57" s="37">
        <f t="shared" si="27"/>
        <v>1.0336834447423537</v>
      </c>
      <c r="N57" s="37">
        <f t="shared" si="27"/>
        <v>0.56651780906748905</v>
      </c>
      <c r="O57" s="37">
        <f t="shared" si="27"/>
        <v>0</v>
      </c>
      <c r="P57" s="37">
        <f t="shared" si="27"/>
        <v>0.55980065203318241</v>
      </c>
      <c r="Q57" s="37">
        <f t="shared" si="27"/>
        <v>0.49455111156459769</v>
      </c>
      <c r="R57" s="37">
        <f t="shared" ref="R57:T57" si="30">R26/R$36*100</f>
        <v>0.46092142842362588</v>
      </c>
      <c r="S57" s="37">
        <f t="shared" si="30"/>
        <v>0.35523968005454476</v>
      </c>
      <c r="T57" s="37">
        <f t="shared" si="30"/>
        <v>0.28040786715948557</v>
      </c>
      <c r="U57" s="37">
        <f t="shared" si="10"/>
        <v>0.82218557702486306</v>
      </c>
    </row>
    <row r="58" spans="1:21" x14ac:dyDescent="0.2">
      <c r="A58" s="41"/>
      <c r="B58" s="42" t="s">
        <v>93</v>
      </c>
      <c r="C58" s="37">
        <f t="shared" si="10"/>
        <v>0</v>
      </c>
      <c r="D58" s="37">
        <f t="shared" si="10"/>
        <v>0</v>
      </c>
      <c r="E58" s="37">
        <f t="shared" si="10"/>
        <v>0</v>
      </c>
      <c r="F58" s="37">
        <f t="shared" si="10"/>
        <v>0</v>
      </c>
      <c r="G58" s="37">
        <f t="shared" si="10"/>
        <v>0</v>
      </c>
      <c r="H58" s="37">
        <f t="shared" si="10"/>
        <v>0</v>
      </c>
      <c r="I58" s="37">
        <f t="shared" si="10"/>
        <v>0</v>
      </c>
      <c r="J58" s="37">
        <f t="shared" si="10"/>
        <v>1.9272745501160908</v>
      </c>
      <c r="K58" s="37">
        <f t="shared" si="10"/>
        <v>1.6303079123022999</v>
      </c>
      <c r="L58" s="37">
        <f t="shared" si="29"/>
        <v>1.3991880040294773</v>
      </c>
      <c r="M58" s="37">
        <f t="shared" si="27"/>
        <v>1.5979000298218871</v>
      </c>
      <c r="N58" s="37">
        <f t="shared" si="27"/>
        <v>1.4031552659320681</v>
      </c>
      <c r="O58" s="37">
        <f t="shared" si="27"/>
        <v>0</v>
      </c>
      <c r="P58" s="37">
        <f t="shared" si="27"/>
        <v>1.2631998116851486</v>
      </c>
      <c r="Q58" s="37">
        <f t="shared" si="27"/>
        <v>1.1398490733952273</v>
      </c>
      <c r="R58" s="37">
        <f t="shared" ref="R58:T58" si="31">R27/R$36*100</f>
        <v>1.0585863045740118</v>
      </c>
      <c r="S58" s="37">
        <f t="shared" si="31"/>
        <v>0.50130496753222398</v>
      </c>
      <c r="T58" s="37">
        <f t="shared" si="31"/>
        <v>0.48557125492011394</v>
      </c>
      <c r="U58" s="37">
        <f t="shared" si="10"/>
        <v>0.97406097566451011</v>
      </c>
    </row>
    <row r="59" spans="1:21" x14ac:dyDescent="0.2">
      <c r="A59" s="41"/>
      <c r="B59" s="42" t="s">
        <v>20</v>
      </c>
      <c r="C59" s="37">
        <f t="shared" si="10"/>
        <v>7.3715579969782734</v>
      </c>
      <c r="D59" s="37">
        <f t="shared" si="10"/>
        <v>5.6499625521134789</v>
      </c>
      <c r="E59" s="37">
        <f t="shared" si="10"/>
        <v>5.361979379102543</v>
      </c>
      <c r="F59" s="37">
        <f t="shared" si="10"/>
        <v>5.6736607805699348</v>
      </c>
      <c r="G59" s="37">
        <f t="shared" si="10"/>
        <v>3.1671778242285362</v>
      </c>
      <c r="H59" s="37">
        <f t="shared" si="10"/>
        <v>2.3921110306121496</v>
      </c>
      <c r="I59" s="37">
        <f t="shared" si="10"/>
        <v>1.7671666815364726</v>
      </c>
      <c r="J59" s="37">
        <f t="shared" si="10"/>
        <v>1.6553074588502974</v>
      </c>
      <c r="K59" s="37">
        <f t="shared" si="10"/>
        <v>1.5073185115719949</v>
      </c>
      <c r="L59" s="37">
        <f t="shared" si="29"/>
        <v>1.2686372650356827</v>
      </c>
      <c r="M59" s="37">
        <f t="shared" si="27"/>
        <v>1.0980237347355906</v>
      </c>
      <c r="N59" s="37">
        <f t="shared" si="27"/>
        <v>0.89174912463822564</v>
      </c>
      <c r="O59" s="37">
        <f t="shared" si="27"/>
        <v>0.5493474322106251</v>
      </c>
      <c r="P59" s="37">
        <f t="shared" si="27"/>
        <v>0.69042643953768568</v>
      </c>
      <c r="Q59" s="37">
        <f t="shared" si="27"/>
        <v>0.46908420336609929</v>
      </c>
      <c r="R59" s="37">
        <f t="shared" ref="R59:T59" si="32">R28/R$36*100</f>
        <v>0.40011342920256493</v>
      </c>
      <c r="S59" s="37">
        <f t="shared" si="32"/>
        <v>0.22103337243347412</v>
      </c>
      <c r="T59" s="37">
        <f t="shared" si="32"/>
        <v>0.15706742829453738</v>
      </c>
      <c r="U59" s="37">
        <f t="shared" si="10"/>
        <v>1.1222537236911527</v>
      </c>
    </row>
    <row r="60" spans="1:21" x14ac:dyDescent="0.2">
      <c r="A60" s="41"/>
      <c r="B60" s="42" t="s">
        <v>9</v>
      </c>
      <c r="C60" s="37">
        <f t="shared" si="10"/>
        <v>0</v>
      </c>
      <c r="D60" s="37">
        <f t="shared" si="10"/>
        <v>0</v>
      </c>
      <c r="E60" s="37">
        <f t="shared" si="10"/>
        <v>0</v>
      </c>
      <c r="F60" s="37">
        <f t="shared" si="10"/>
        <v>0</v>
      </c>
      <c r="G60" s="37">
        <f t="shared" si="10"/>
        <v>0</v>
      </c>
      <c r="H60" s="37">
        <f t="shared" si="10"/>
        <v>0</v>
      </c>
      <c r="I60" s="37">
        <f t="shared" si="10"/>
        <v>0</v>
      </c>
      <c r="J60" s="37">
        <f t="shared" si="10"/>
        <v>1.5435377457626889</v>
      </c>
      <c r="K60" s="37">
        <f t="shared" si="10"/>
        <v>1.4742273349062271</v>
      </c>
      <c r="L60" s="37">
        <f t="shared" si="29"/>
        <v>1.3186674994422649</v>
      </c>
      <c r="M60" s="37">
        <f t="shared" si="27"/>
        <v>1.3267264747138439</v>
      </c>
      <c r="N60" s="37">
        <f t="shared" si="27"/>
        <v>1.4132665253525367</v>
      </c>
      <c r="O60" s="37">
        <f t="shared" si="27"/>
        <v>0</v>
      </c>
      <c r="P60" s="37">
        <f t="shared" si="27"/>
        <v>1.8370951080047504</v>
      </c>
      <c r="Q60" s="37">
        <f t="shared" si="27"/>
        <v>2.0783120707933178</v>
      </c>
      <c r="R60" s="37">
        <f t="shared" ref="R60:T60" si="33">R29/R$36*100</f>
        <v>2.0521815593448625</v>
      </c>
      <c r="S60" s="37">
        <f t="shared" si="33"/>
        <v>2.7881253322425836</v>
      </c>
      <c r="T60" s="37">
        <f t="shared" si="33"/>
        <v>3.2448093374941536</v>
      </c>
      <c r="U60" s="37">
        <f t="shared" si="10"/>
        <v>1.647096778382471</v>
      </c>
    </row>
    <row r="61" spans="1:21" x14ac:dyDescent="0.2">
      <c r="A61" s="41"/>
      <c r="B61" s="42" t="s">
        <v>94</v>
      </c>
      <c r="C61" s="37">
        <f t="shared" si="10"/>
        <v>0</v>
      </c>
      <c r="D61" s="37">
        <f t="shared" si="10"/>
        <v>0</v>
      </c>
      <c r="E61" s="37">
        <f t="shared" si="10"/>
        <v>0</v>
      </c>
      <c r="F61" s="37">
        <f t="shared" si="10"/>
        <v>0</v>
      </c>
      <c r="G61" s="37">
        <f t="shared" si="10"/>
        <v>0</v>
      </c>
      <c r="H61" s="37">
        <f t="shared" si="10"/>
        <v>0</v>
      </c>
      <c r="I61" s="37">
        <f t="shared" si="10"/>
        <v>0</v>
      </c>
      <c r="J61" s="37">
        <f t="shared" si="10"/>
        <v>1.346481777098427</v>
      </c>
      <c r="K61" s="37">
        <f t="shared" si="10"/>
        <v>1.4076045898986966</v>
      </c>
      <c r="L61" s="37">
        <f t="shared" si="29"/>
        <v>1.3871847815711684</v>
      </c>
      <c r="M61" s="37">
        <f t="shared" si="27"/>
        <v>1.5801822666772658</v>
      </c>
      <c r="N61" s="37">
        <f t="shared" si="27"/>
        <v>1.6126615765556649</v>
      </c>
      <c r="O61" s="37">
        <f t="shared" si="27"/>
        <v>0</v>
      </c>
      <c r="P61" s="37">
        <f t="shared" si="27"/>
        <v>1.496205216881151</v>
      </c>
      <c r="Q61" s="37">
        <f t="shared" si="27"/>
        <v>1.3575900165413952</v>
      </c>
      <c r="R61" s="37">
        <f t="shared" ref="R61:T61" si="34">R30/R$36*100</f>
        <v>1.2402800445096092</v>
      </c>
      <c r="S61" s="37">
        <f t="shared" si="34"/>
        <v>1.1720851647862873</v>
      </c>
      <c r="T61" s="37">
        <f t="shared" si="34"/>
        <v>1.0957616078615471</v>
      </c>
      <c r="U61" s="37">
        <f t="shared" si="10"/>
        <v>1.1307441860010465</v>
      </c>
    </row>
    <row r="62" spans="1:21" x14ac:dyDescent="0.2">
      <c r="A62" s="41"/>
      <c r="B62" s="42" t="s">
        <v>12</v>
      </c>
      <c r="C62" s="37">
        <f t="shared" si="10"/>
        <v>0</v>
      </c>
      <c r="D62" s="37">
        <f t="shared" si="10"/>
        <v>0.46392447170034312</v>
      </c>
      <c r="E62" s="37">
        <f t="shared" si="10"/>
        <v>1.3406947520804029</v>
      </c>
      <c r="F62" s="37">
        <f t="shared" si="10"/>
        <v>0.96219163073389402</v>
      </c>
      <c r="G62" s="37">
        <f t="shared" si="10"/>
        <v>0.69501310519574311</v>
      </c>
      <c r="H62" s="37">
        <f t="shared" si="10"/>
        <v>0.96445316395700564</v>
      </c>
      <c r="I62" s="37">
        <f t="shared" si="10"/>
        <v>1.097572664703971</v>
      </c>
      <c r="J62" s="37">
        <f t="shared" si="10"/>
        <v>1.2647133645710009</v>
      </c>
      <c r="K62" s="37">
        <f t="shared" si="10"/>
        <v>1.3452420036862853</v>
      </c>
      <c r="L62" s="37">
        <f t="shared" si="29"/>
        <v>1.4362464151923404</v>
      </c>
      <c r="M62" s="37">
        <f t="shared" si="27"/>
        <v>1.498752747682061</v>
      </c>
      <c r="N62" s="37">
        <f t="shared" si="27"/>
        <v>1.5973696801941315</v>
      </c>
      <c r="O62" s="37">
        <f t="shared" si="27"/>
        <v>0</v>
      </c>
      <c r="P62" s="37">
        <f t="shared" si="27"/>
        <v>1.4658502559488307</v>
      </c>
      <c r="Q62" s="37">
        <f t="shared" si="27"/>
        <v>1.6209362730599794</v>
      </c>
      <c r="R62" s="37">
        <f t="shared" ref="R62:T62" si="35">R31/R$36*100</f>
        <v>2.0540326513499259</v>
      </c>
      <c r="S62" s="37">
        <f t="shared" si="35"/>
        <v>1.8442705277677578</v>
      </c>
      <c r="T62" s="37">
        <f t="shared" si="35"/>
        <v>1.8134961266981215</v>
      </c>
      <c r="U62" s="37">
        <f t="shared" si="10"/>
        <v>1.5186006047454024</v>
      </c>
    </row>
    <row r="63" spans="1:21" x14ac:dyDescent="0.2">
      <c r="A63" s="41"/>
      <c r="B63" s="42" t="s">
        <v>14</v>
      </c>
      <c r="C63" s="37">
        <f t="shared" si="10"/>
        <v>0</v>
      </c>
      <c r="D63" s="37">
        <f t="shared" si="10"/>
        <v>0</v>
      </c>
      <c r="E63" s="37">
        <f t="shared" si="10"/>
        <v>0</v>
      </c>
      <c r="F63" s="37">
        <f t="shared" si="10"/>
        <v>0</v>
      </c>
      <c r="G63" s="37">
        <f t="shared" si="10"/>
        <v>0</v>
      </c>
      <c r="H63" s="37">
        <f t="shared" si="10"/>
        <v>0</v>
      </c>
      <c r="I63" s="37">
        <f t="shared" si="10"/>
        <v>0</v>
      </c>
      <c r="J63" s="37">
        <f t="shared" si="10"/>
        <v>0.88076273750281997</v>
      </c>
      <c r="K63" s="37">
        <f t="shared" si="10"/>
        <v>0.99171099800309093</v>
      </c>
      <c r="L63" s="37">
        <f t="shared" si="29"/>
        <v>0.87881769630450846</v>
      </c>
      <c r="M63" s="37">
        <f t="shared" si="27"/>
        <v>0.69003206089224445</v>
      </c>
      <c r="N63" s="37">
        <f t="shared" si="27"/>
        <v>0.5872402186095752</v>
      </c>
      <c r="O63" s="37">
        <f t="shared" si="27"/>
        <v>0</v>
      </c>
      <c r="P63" s="37">
        <f t="shared" si="27"/>
        <v>0.55657620014999731</v>
      </c>
      <c r="Q63" s="37">
        <f t="shared" si="27"/>
        <v>0.38852992788434632</v>
      </c>
      <c r="R63" s="37">
        <f t="shared" ref="R63:T63" si="36">R32/R$36*100</f>
        <v>0.38391415025731701</v>
      </c>
      <c r="S63" s="37">
        <f t="shared" si="36"/>
        <v>0.4395392386589706</v>
      </c>
      <c r="T63" s="37">
        <f t="shared" si="36"/>
        <v>0.38840350933224843</v>
      </c>
      <c r="U63" s="37">
        <f t="shared" si="10"/>
        <v>0.46929281448952587</v>
      </c>
    </row>
    <row r="64" spans="1:21" x14ac:dyDescent="0.2">
      <c r="A64" s="41"/>
      <c r="B64" s="42" t="s">
        <v>95</v>
      </c>
      <c r="C64" s="37">
        <f t="shared" si="10"/>
        <v>1.2462308778020121</v>
      </c>
      <c r="D64" s="37">
        <f t="shared" si="10"/>
        <v>0.56868461461837783</v>
      </c>
      <c r="E64" s="37">
        <f t="shared" si="10"/>
        <v>0.52471228922118818</v>
      </c>
      <c r="F64" s="37">
        <f t="shared" si="10"/>
        <v>0.50066215684898174</v>
      </c>
      <c r="G64" s="37">
        <f t="shared" si="10"/>
        <v>0.49226493186966008</v>
      </c>
      <c r="H64" s="37">
        <f t="shared" si="10"/>
        <v>0.51683716825304549</v>
      </c>
      <c r="I64" s="37">
        <f t="shared" si="10"/>
        <v>0.55771774290923792</v>
      </c>
      <c r="J64" s="37">
        <f t="shared" si="10"/>
        <v>0.70522228973505496</v>
      </c>
      <c r="K64" s="37">
        <f t="shared" si="10"/>
        <v>0.83614294111154053</v>
      </c>
      <c r="L64" s="37">
        <f t="shared" si="29"/>
        <v>0.84936680874195558</v>
      </c>
      <c r="M64" s="37">
        <f t="shared" si="27"/>
        <v>0.91612181470751508</v>
      </c>
      <c r="N64" s="37">
        <f t="shared" si="27"/>
        <v>1.0168450315917577</v>
      </c>
      <c r="O64" s="37">
        <f t="shared" si="27"/>
        <v>0.85662172859142982</v>
      </c>
      <c r="P64" s="37">
        <f t="shared" si="27"/>
        <v>1.0762827463629494</v>
      </c>
      <c r="Q64" s="37">
        <f t="shared" si="27"/>
        <v>0.97431124729260488</v>
      </c>
      <c r="R64" s="37">
        <f t="shared" ref="R64:T64" si="37">R33/R$36*100</f>
        <v>0.98065128538833091</v>
      </c>
      <c r="S64" s="37">
        <f t="shared" si="37"/>
        <v>0.53385274192336907</v>
      </c>
      <c r="T64" s="37">
        <f t="shared" si="37"/>
        <v>0.51448915801718842</v>
      </c>
      <c r="U64" s="37">
        <f t="shared" si="10"/>
        <v>0.79684599759414954</v>
      </c>
    </row>
    <row r="65" spans="1:21" x14ac:dyDescent="0.2">
      <c r="A65" s="43"/>
      <c r="B65" s="35" t="s">
        <v>79</v>
      </c>
      <c r="C65" s="37">
        <f t="shared" si="10"/>
        <v>31.118226329978409</v>
      </c>
      <c r="D65" s="37">
        <f t="shared" si="10"/>
        <v>38.357464923161622</v>
      </c>
      <c r="E65" s="37">
        <f t="shared" si="10"/>
        <v>42.734116852492043</v>
      </c>
      <c r="F65" s="37">
        <f t="shared" si="10"/>
        <v>46.81969937701426</v>
      </c>
      <c r="G65" s="37">
        <f t="shared" si="10"/>
        <v>52.264362295412894</v>
      </c>
      <c r="H65" s="37">
        <f t="shared" si="10"/>
        <v>50.163991142938649</v>
      </c>
      <c r="I65" s="37">
        <f t="shared" si="10"/>
        <v>53.952810382827884</v>
      </c>
      <c r="J65" s="37">
        <f t="shared" si="10"/>
        <v>78.511719134234568</v>
      </c>
      <c r="K65" s="37">
        <f t="shared" si="10"/>
        <v>78.740634930446234</v>
      </c>
      <c r="L65" s="37">
        <f t="shared" si="29"/>
        <v>79.135946424040995</v>
      </c>
      <c r="M65" s="37">
        <f t="shared" si="27"/>
        <v>79.200260321212966</v>
      </c>
      <c r="N65" s="37">
        <f t="shared" si="27"/>
        <v>78.4733172883234</v>
      </c>
      <c r="O65" s="37">
        <f t="shared" si="27"/>
        <v>27.773760697096982</v>
      </c>
      <c r="P65" s="37">
        <f t="shared" si="27"/>
        <v>77.399806700597949</v>
      </c>
      <c r="Q65" s="37">
        <f t="shared" si="27"/>
        <v>75.030349589196405</v>
      </c>
      <c r="R65" s="37">
        <f t="shared" ref="R65:T65" si="38">R34/R$36*100</f>
        <v>75.812837559786885</v>
      </c>
      <c r="S65" s="37">
        <f t="shared" si="38"/>
        <v>73.483539479268202</v>
      </c>
      <c r="T65" s="37">
        <f t="shared" si="38"/>
        <v>72.946102136962438</v>
      </c>
      <c r="U65" s="37">
        <f t="shared" si="10"/>
        <v>72.035818994743821</v>
      </c>
    </row>
    <row r="66" spans="1:21" x14ac:dyDescent="0.2">
      <c r="A66" s="43"/>
      <c r="B66" s="35" t="s">
        <v>80</v>
      </c>
      <c r="C66" s="37">
        <f t="shared" si="10"/>
        <v>68.881773670021602</v>
      </c>
      <c r="D66" s="37">
        <f t="shared" si="10"/>
        <v>61.642535076838378</v>
      </c>
      <c r="E66" s="37">
        <f t="shared" si="10"/>
        <v>57.265883147507957</v>
      </c>
      <c r="F66" s="37">
        <f t="shared" si="10"/>
        <v>53.18030062298574</v>
      </c>
      <c r="G66" s="37">
        <f t="shared" ref="D66:U67" si="39">G35/G$36*100</f>
        <v>47.735637704587106</v>
      </c>
      <c r="H66" s="37">
        <f t="shared" si="39"/>
        <v>49.836008857061351</v>
      </c>
      <c r="I66" s="37">
        <f t="shared" si="39"/>
        <v>46.047189617172116</v>
      </c>
      <c r="J66" s="37">
        <f t="shared" si="39"/>
        <v>21.488280865765432</v>
      </c>
      <c r="K66" s="37">
        <f t="shared" si="39"/>
        <v>21.259365069553766</v>
      </c>
      <c r="L66" s="37">
        <f t="shared" si="39"/>
        <v>20.864053575959009</v>
      </c>
      <c r="M66" s="37">
        <f t="shared" si="27"/>
        <v>20.799739678787031</v>
      </c>
      <c r="N66" s="37">
        <f t="shared" si="27"/>
        <v>21.5266827116766</v>
      </c>
      <c r="O66" s="37">
        <f t="shared" si="27"/>
        <v>72.226239302903011</v>
      </c>
      <c r="P66" s="37">
        <f t="shared" si="27"/>
        <v>22.600193299402051</v>
      </c>
      <c r="Q66" s="37">
        <f t="shared" si="27"/>
        <v>24.969650410803585</v>
      </c>
      <c r="R66" s="37">
        <f t="shared" ref="R66:T66" si="40">R35/R$36*100</f>
        <v>24.187162440213118</v>
      </c>
      <c r="S66" s="37">
        <f t="shared" si="40"/>
        <v>26.516460520731805</v>
      </c>
      <c r="T66" s="37">
        <f t="shared" si="40"/>
        <v>27.053897863037552</v>
      </c>
      <c r="U66" s="37">
        <f t="shared" si="39"/>
        <v>27.964181005256201</v>
      </c>
    </row>
    <row r="67" spans="1:21" x14ac:dyDescent="0.2">
      <c r="A67" s="43"/>
      <c r="B67" s="35" t="s">
        <v>81</v>
      </c>
      <c r="C67" s="37">
        <f t="shared" si="10"/>
        <v>100</v>
      </c>
      <c r="D67" s="37">
        <f t="shared" si="39"/>
        <v>100</v>
      </c>
      <c r="E67" s="37">
        <f t="shared" si="39"/>
        <v>100</v>
      </c>
      <c r="F67" s="37">
        <f t="shared" si="39"/>
        <v>100</v>
      </c>
      <c r="G67" s="37">
        <f t="shared" si="39"/>
        <v>100</v>
      </c>
      <c r="H67" s="37">
        <f t="shared" si="39"/>
        <v>100</v>
      </c>
      <c r="I67" s="37">
        <f t="shared" si="39"/>
        <v>100</v>
      </c>
      <c r="J67" s="37">
        <f t="shared" si="39"/>
        <v>100</v>
      </c>
      <c r="K67" s="37">
        <f t="shared" si="39"/>
        <v>100</v>
      </c>
      <c r="L67" s="37">
        <f t="shared" si="39"/>
        <v>100</v>
      </c>
      <c r="M67" s="37">
        <f t="shared" si="27"/>
        <v>100</v>
      </c>
      <c r="N67" s="37">
        <f t="shared" si="27"/>
        <v>100</v>
      </c>
      <c r="O67" s="37">
        <f t="shared" si="27"/>
        <v>100</v>
      </c>
      <c r="P67" s="37">
        <f t="shared" si="27"/>
        <v>100</v>
      </c>
      <c r="Q67" s="37">
        <f t="shared" si="27"/>
        <v>100</v>
      </c>
      <c r="R67" s="37">
        <f t="shared" ref="R67:T67" si="41">R36/R$36*100</f>
        <v>100</v>
      </c>
      <c r="S67" s="37">
        <f t="shared" si="41"/>
        <v>100</v>
      </c>
      <c r="T67" s="37">
        <f t="shared" si="41"/>
        <v>100</v>
      </c>
      <c r="U67" s="37">
        <f t="shared" si="39"/>
        <v>100</v>
      </c>
    </row>
    <row r="68" spans="1:21" x14ac:dyDescent="0.2">
      <c r="A68" s="43"/>
      <c r="C68" s="37"/>
      <c r="D68" s="37"/>
      <c r="E68" s="37"/>
      <c r="F68" s="37"/>
      <c r="G68" s="37"/>
      <c r="H68" s="37"/>
      <c r="I68" s="37"/>
      <c r="J68" s="37"/>
      <c r="K68" s="37"/>
      <c r="L68" s="37"/>
      <c r="M68" s="37"/>
      <c r="N68" s="37"/>
      <c r="O68" s="37"/>
      <c r="P68" s="37"/>
      <c r="Q68" s="37"/>
      <c r="R68" s="37"/>
      <c r="S68" s="37"/>
      <c r="T68" s="37"/>
      <c r="U68" s="37"/>
    </row>
    <row r="69" spans="1:21" x14ac:dyDescent="0.2">
      <c r="A69" s="43"/>
      <c r="C69" s="202" t="s">
        <v>77</v>
      </c>
      <c r="D69" s="202"/>
      <c r="E69" s="202"/>
      <c r="F69" s="202"/>
      <c r="G69" s="202"/>
      <c r="H69" s="202"/>
      <c r="I69" s="202"/>
      <c r="J69" s="202"/>
      <c r="K69" s="202"/>
      <c r="L69" s="202"/>
      <c r="M69" s="202"/>
      <c r="N69" s="202"/>
      <c r="O69" s="202"/>
      <c r="P69" s="202"/>
      <c r="Q69" s="202"/>
      <c r="R69" s="202"/>
      <c r="S69" s="202"/>
      <c r="T69" s="202"/>
      <c r="U69" s="202"/>
    </row>
    <row r="70" spans="1:21" ht="13.5" thickBot="1" x14ac:dyDescent="0.25">
      <c r="A70" s="43"/>
      <c r="C70" s="203"/>
      <c r="D70" s="203"/>
      <c r="E70" s="203"/>
      <c r="F70" s="203"/>
      <c r="G70" s="203"/>
      <c r="H70" s="203"/>
      <c r="I70" s="203"/>
      <c r="J70" s="203"/>
      <c r="K70" s="203"/>
      <c r="L70" s="203"/>
      <c r="M70" s="203"/>
      <c r="N70" s="203"/>
      <c r="O70" s="203"/>
      <c r="P70" s="203"/>
      <c r="Q70" s="203"/>
      <c r="R70" s="203"/>
      <c r="S70" s="203"/>
      <c r="T70" s="203"/>
      <c r="U70" s="203"/>
    </row>
    <row r="71" spans="1:21" ht="13.5" thickTop="1" x14ac:dyDescent="0.2">
      <c r="A71" s="41"/>
      <c r="B71" s="42" t="s">
        <v>83</v>
      </c>
      <c r="C71" s="38" t="s">
        <v>28</v>
      </c>
      <c r="D71" s="38" t="s">
        <v>28</v>
      </c>
      <c r="E71" s="39">
        <f t="shared" ref="E71:O86" si="42">IF(D9=0,"--",(E9/D9)*100-100)</f>
        <v>232.1231697787797</v>
      </c>
      <c r="F71" s="39">
        <f t="shared" si="42"/>
        <v>220.28125883777648</v>
      </c>
      <c r="G71" s="38" t="s">
        <v>28</v>
      </c>
      <c r="H71" s="39">
        <f t="shared" si="42"/>
        <v>43.936520149777039</v>
      </c>
      <c r="I71" s="39">
        <f t="shared" si="42"/>
        <v>28.826906704136007</v>
      </c>
      <c r="J71" s="39">
        <f t="shared" si="42"/>
        <v>37.820517301334661</v>
      </c>
      <c r="K71" s="39">
        <f t="shared" si="42"/>
        <v>-38.229926820339045</v>
      </c>
      <c r="L71" s="39">
        <f t="shared" si="42"/>
        <v>103.23918489041048</v>
      </c>
      <c r="M71" s="39">
        <f t="shared" si="42"/>
        <v>43.063751550667604</v>
      </c>
      <c r="N71" s="39">
        <f t="shared" si="42"/>
        <v>11.045651646838735</v>
      </c>
      <c r="O71" s="39">
        <f t="shared" si="42"/>
        <v>-100</v>
      </c>
      <c r="P71" s="39">
        <f>IF(N9=0,"--",(P9/N9)*100-100)</f>
        <v>7.4630401115622931</v>
      </c>
      <c r="Q71" s="39">
        <f>IF(P9=0,"--",(Q9/P9)*100-100)</f>
        <v>-2.6308662357202905</v>
      </c>
      <c r="R71" s="39">
        <f>IF(Q9=0,"--",(R9/Q9)*100-100)</f>
        <v>-1.9456352967766151</v>
      </c>
      <c r="S71" s="39">
        <f t="shared" ref="S71:T86" si="43">IF(R9=0,"--",(S9/R9)*100-100)</f>
        <v>-16.71961920831248</v>
      </c>
      <c r="T71" s="39">
        <f t="shared" si="43"/>
        <v>-12.249063188366932</v>
      </c>
      <c r="U71" s="39" t="str">
        <f>IF(C9=0, "--", (POWER(R9/C9,1/21)*100-100))</f>
        <v>--</v>
      </c>
    </row>
    <row r="72" spans="1:21" x14ac:dyDescent="0.2">
      <c r="A72" s="41"/>
      <c r="B72" s="42" t="s">
        <v>0</v>
      </c>
      <c r="C72" s="38" t="s">
        <v>28</v>
      </c>
      <c r="D72" s="38" t="s">
        <v>28</v>
      </c>
      <c r="E72" s="39">
        <f t="shared" si="42"/>
        <v>36.62665356346443</v>
      </c>
      <c r="F72" s="39">
        <f t="shared" si="42"/>
        <v>40.908305480399093</v>
      </c>
      <c r="G72" s="38" t="s">
        <v>28</v>
      </c>
      <c r="H72" s="39">
        <f t="shared" si="42"/>
        <v>50.160379747170794</v>
      </c>
      <c r="I72" s="39">
        <f t="shared" si="42"/>
        <v>38.430579191155573</v>
      </c>
      <c r="J72" s="39">
        <f t="shared" ref="J72:J98" si="44">IF(I10=0,"--",(J10/I10)*100-100)</f>
        <v>-60.392744137621982</v>
      </c>
      <c r="K72" s="39">
        <f t="shared" ref="K72:O98" si="45">IF(J10=0,"--",(K10/J10)*100-100)</f>
        <v>-43.030483821985221</v>
      </c>
      <c r="L72" s="39">
        <f t="shared" si="45"/>
        <v>56.315434438151556</v>
      </c>
      <c r="M72" s="39">
        <f t="shared" si="42"/>
        <v>29.954899077535458</v>
      </c>
      <c r="N72" s="39">
        <f t="shared" si="42"/>
        <v>-3.5205399048655721</v>
      </c>
      <c r="O72" s="39">
        <f t="shared" si="42"/>
        <v>-75.482290812084287</v>
      </c>
      <c r="P72" s="39">
        <f t="shared" ref="P72:P98" si="46">IF(N10=0,"--",(P10/N10)*100-100)</f>
        <v>-1.9199327459902094</v>
      </c>
      <c r="Q72" s="39">
        <f t="shared" ref="Q72:R98" si="47">IF(P10=0,"--",(Q10/P10)*100-100)</f>
        <v>3.3686386409736713</v>
      </c>
      <c r="R72" s="39">
        <f t="shared" si="47"/>
        <v>12.853271601358912</v>
      </c>
      <c r="S72" s="39">
        <f t="shared" si="43"/>
        <v>-78.840111887506595</v>
      </c>
      <c r="T72" s="39">
        <f t="shared" si="43"/>
        <v>2.9659625376598342</v>
      </c>
      <c r="U72" s="39">
        <f t="shared" ref="U72:U98" si="48">IF(C10=0, "--", (POWER(R10/C10,1/21)*100-100))</f>
        <v>15.04121417644491</v>
      </c>
    </row>
    <row r="73" spans="1:21" x14ac:dyDescent="0.2">
      <c r="A73" s="41"/>
      <c r="B73" s="42" t="s">
        <v>84</v>
      </c>
      <c r="C73" s="38" t="s">
        <v>28</v>
      </c>
      <c r="D73" s="38" t="s">
        <v>28</v>
      </c>
      <c r="E73" s="39" t="str">
        <f t="shared" si="42"/>
        <v>--</v>
      </c>
      <c r="F73" s="39" t="str">
        <f t="shared" si="42"/>
        <v>--</v>
      </c>
      <c r="G73" s="38" t="s">
        <v>28</v>
      </c>
      <c r="H73" s="39" t="str">
        <f t="shared" si="42"/>
        <v>--</v>
      </c>
      <c r="I73" s="39" t="str">
        <f t="shared" si="42"/>
        <v>--</v>
      </c>
      <c r="J73" s="39" t="str">
        <f t="shared" si="44"/>
        <v>--</v>
      </c>
      <c r="K73" s="39">
        <f t="shared" si="45"/>
        <v>-46.084349893878077</v>
      </c>
      <c r="L73" s="39">
        <f t="shared" si="45"/>
        <v>104.47017350931645</v>
      </c>
      <c r="M73" s="39">
        <f t="shared" si="42"/>
        <v>18.272553911407584</v>
      </c>
      <c r="N73" s="39">
        <f t="shared" si="42"/>
        <v>34.257089464851276</v>
      </c>
      <c r="O73" s="39">
        <f t="shared" si="42"/>
        <v>-100</v>
      </c>
      <c r="P73" s="39">
        <f t="shared" si="46"/>
        <v>28.922253980981111</v>
      </c>
      <c r="Q73" s="39">
        <f t="shared" si="47"/>
        <v>17.398566977796847</v>
      </c>
      <c r="R73" s="39">
        <f t="shared" si="47"/>
        <v>21.203468295426347</v>
      </c>
      <c r="S73" s="39">
        <f t="shared" si="43"/>
        <v>7.9167218315481875</v>
      </c>
      <c r="T73" s="39">
        <f t="shared" si="43"/>
        <v>-7.1369030991418896</v>
      </c>
      <c r="U73" s="39" t="str">
        <f t="shared" si="48"/>
        <v>--</v>
      </c>
    </row>
    <row r="74" spans="1:21" x14ac:dyDescent="0.2">
      <c r="A74" s="41"/>
      <c r="B74" s="42" t="s">
        <v>85</v>
      </c>
      <c r="C74" s="38" t="s">
        <v>28</v>
      </c>
      <c r="D74" s="38" t="s">
        <v>28</v>
      </c>
      <c r="E74" s="39">
        <f t="shared" si="42"/>
        <v>43.009335663116389</v>
      </c>
      <c r="F74" s="39">
        <f t="shared" si="42"/>
        <v>64.983022957625224</v>
      </c>
      <c r="G74" s="38" t="s">
        <v>28</v>
      </c>
      <c r="H74" s="39">
        <f t="shared" si="42"/>
        <v>18.373808875176522</v>
      </c>
      <c r="I74" s="39">
        <f t="shared" si="42"/>
        <v>15.039976784192447</v>
      </c>
      <c r="J74" s="39">
        <f t="shared" si="44"/>
        <v>-1.0260555415036379</v>
      </c>
      <c r="K74" s="39">
        <f t="shared" si="45"/>
        <v>-51.413135511170196</v>
      </c>
      <c r="L74" s="39">
        <f t="shared" si="45"/>
        <v>64.012467246953662</v>
      </c>
      <c r="M74" s="39">
        <f t="shared" si="42"/>
        <v>19.28039202140792</v>
      </c>
      <c r="N74" s="39">
        <f t="shared" si="42"/>
        <v>-2.4455907758798361</v>
      </c>
      <c r="O74" s="39">
        <f t="shared" si="42"/>
        <v>-1.0517594439630216</v>
      </c>
      <c r="P74" s="39">
        <f t="shared" si="46"/>
        <v>-1.0518254118473891</v>
      </c>
      <c r="Q74" s="39">
        <f t="shared" si="47"/>
        <v>-3.4229090851390822</v>
      </c>
      <c r="R74" s="39">
        <f t="shared" si="47"/>
        <v>6.4395584881395962</v>
      </c>
      <c r="S74" s="39">
        <f t="shared" si="43"/>
        <v>-7.69262660206428</v>
      </c>
      <c r="T74" s="39">
        <f t="shared" si="43"/>
        <v>-10.820902829716559</v>
      </c>
      <c r="U74" s="39">
        <f t="shared" si="48"/>
        <v>15.61076726384367</v>
      </c>
    </row>
    <row r="75" spans="1:21" x14ac:dyDescent="0.2">
      <c r="A75" s="41"/>
      <c r="B75" s="42" t="s">
        <v>1</v>
      </c>
      <c r="C75" s="38" t="s">
        <v>28</v>
      </c>
      <c r="D75" s="38" t="s">
        <v>28</v>
      </c>
      <c r="E75" s="39" t="str">
        <f t="shared" si="42"/>
        <v>--</v>
      </c>
      <c r="F75" s="39" t="str">
        <f t="shared" si="42"/>
        <v>--</v>
      </c>
      <c r="G75" s="38" t="s">
        <v>28</v>
      </c>
      <c r="H75" s="39" t="str">
        <f t="shared" si="42"/>
        <v>--</v>
      </c>
      <c r="I75" s="39" t="str">
        <f t="shared" si="42"/>
        <v>--</v>
      </c>
      <c r="J75" s="39" t="str">
        <f t="shared" si="44"/>
        <v>--</v>
      </c>
      <c r="K75" s="39">
        <f t="shared" si="45"/>
        <v>-42.108473706807459</v>
      </c>
      <c r="L75" s="39">
        <f t="shared" si="45"/>
        <v>79.505616092166321</v>
      </c>
      <c r="M75" s="39">
        <f t="shared" si="42"/>
        <v>38.317921433975755</v>
      </c>
      <c r="N75" s="39">
        <f t="shared" si="42"/>
        <v>25.35848315758642</v>
      </c>
      <c r="O75" s="39">
        <f t="shared" si="42"/>
        <v>-100</v>
      </c>
      <c r="P75" s="39">
        <f t="shared" si="46"/>
        <v>3.6425842313520036</v>
      </c>
      <c r="Q75" s="39">
        <f t="shared" si="47"/>
        <v>18.974243473943858</v>
      </c>
      <c r="R75" s="39">
        <f t="shared" si="47"/>
        <v>-4.2676330033318663</v>
      </c>
      <c r="S75" s="39">
        <f t="shared" si="43"/>
        <v>9.8990483190367229</v>
      </c>
      <c r="T75" s="39">
        <f t="shared" si="43"/>
        <v>-2.2806786725130195</v>
      </c>
      <c r="U75" s="39" t="str">
        <f t="shared" si="48"/>
        <v>--</v>
      </c>
    </row>
    <row r="76" spans="1:21" x14ac:dyDescent="0.2">
      <c r="A76" s="41"/>
      <c r="B76" s="42" t="s">
        <v>2</v>
      </c>
      <c r="C76" s="38" t="s">
        <v>28</v>
      </c>
      <c r="D76" s="38" t="s">
        <v>28</v>
      </c>
      <c r="E76" s="39">
        <f t="shared" si="42"/>
        <v>-42.183658609609701</v>
      </c>
      <c r="F76" s="39">
        <f t="shared" si="42"/>
        <v>77.555289359664414</v>
      </c>
      <c r="G76" s="38" t="s">
        <v>28</v>
      </c>
      <c r="H76" s="39">
        <f t="shared" si="42"/>
        <v>65.125412657397646</v>
      </c>
      <c r="I76" s="39">
        <f t="shared" si="42"/>
        <v>19.795282006194896</v>
      </c>
      <c r="J76" s="39">
        <f t="shared" si="44"/>
        <v>50.197154205718988</v>
      </c>
      <c r="K76" s="39">
        <f t="shared" si="45"/>
        <v>-42.99647279804811</v>
      </c>
      <c r="L76" s="39">
        <f t="shared" si="45"/>
        <v>70.865315706133032</v>
      </c>
      <c r="M76" s="39">
        <f t="shared" si="42"/>
        <v>37.485009837608573</v>
      </c>
      <c r="N76" s="39">
        <f t="shared" si="42"/>
        <v>11.592676400749568</v>
      </c>
      <c r="O76" s="39">
        <f t="shared" si="42"/>
        <v>22.681465992251177</v>
      </c>
      <c r="P76" s="39">
        <f t="shared" si="46"/>
        <v>22.693715440120556</v>
      </c>
      <c r="Q76" s="39">
        <f t="shared" si="47"/>
        <v>-1.0874728119835311</v>
      </c>
      <c r="R76" s="39">
        <f t="shared" si="47"/>
        <v>-11.222339556968265</v>
      </c>
      <c r="S76" s="39">
        <f t="shared" si="43"/>
        <v>-2.5105585945473052</v>
      </c>
      <c r="T76" s="39">
        <f t="shared" si="43"/>
        <v>-15.515528451923643</v>
      </c>
      <c r="U76" s="39">
        <f t="shared" si="48"/>
        <v>31.128477032272173</v>
      </c>
    </row>
    <row r="77" spans="1:21" x14ac:dyDescent="0.2">
      <c r="A77" s="41"/>
      <c r="B77" s="42" t="s">
        <v>3</v>
      </c>
      <c r="C77" s="38" t="s">
        <v>28</v>
      </c>
      <c r="D77" s="38" t="s">
        <v>28</v>
      </c>
      <c r="E77" s="39" t="str">
        <f t="shared" si="42"/>
        <v>--</v>
      </c>
      <c r="F77" s="39" t="str">
        <f t="shared" si="42"/>
        <v>--</v>
      </c>
      <c r="G77" s="38" t="s">
        <v>28</v>
      </c>
      <c r="H77" s="39" t="str">
        <f t="shared" si="42"/>
        <v>--</v>
      </c>
      <c r="I77" s="39" t="str">
        <f t="shared" si="42"/>
        <v>--</v>
      </c>
      <c r="J77" s="39" t="str">
        <f t="shared" si="44"/>
        <v>--</v>
      </c>
      <c r="K77" s="39">
        <f t="shared" si="45"/>
        <v>-49.201015678014961</v>
      </c>
      <c r="L77" s="39">
        <f t="shared" si="45"/>
        <v>79.338559249573052</v>
      </c>
      <c r="M77" s="39">
        <f t="shared" si="42"/>
        <v>17.487892771855428</v>
      </c>
      <c r="N77" s="39">
        <f t="shared" si="42"/>
        <v>1.6371383172611331</v>
      </c>
      <c r="O77" s="39">
        <f t="shared" si="42"/>
        <v>-100</v>
      </c>
      <c r="P77" s="39">
        <f t="shared" si="46"/>
        <v>10.016218103194689</v>
      </c>
      <c r="Q77" s="39">
        <f t="shared" si="47"/>
        <v>23.9966022493373</v>
      </c>
      <c r="R77" s="39">
        <f t="shared" si="47"/>
        <v>-26.024247123808536</v>
      </c>
      <c r="S77" s="39">
        <f t="shared" si="43"/>
        <v>-49.682256439429537</v>
      </c>
      <c r="T77" s="39">
        <f t="shared" si="43"/>
        <v>-20.128391430541953</v>
      </c>
      <c r="U77" s="39" t="str">
        <f t="shared" si="48"/>
        <v>--</v>
      </c>
    </row>
    <row r="78" spans="1:21" x14ac:dyDescent="0.2">
      <c r="A78" s="41"/>
      <c r="B78" s="42" t="s">
        <v>4</v>
      </c>
      <c r="C78" s="38" t="s">
        <v>28</v>
      </c>
      <c r="D78" s="38" t="s">
        <v>28</v>
      </c>
      <c r="E78" s="39" t="str">
        <f t="shared" si="42"/>
        <v>--</v>
      </c>
      <c r="F78" s="39" t="str">
        <f t="shared" si="42"/>
        <v>--</v>
      </c>
      <c r="G78" s="38" t="s">
        <v>28</v>
      </c>
      <c r="H78" s="39" t="str">
        <f t="shared" si="42"/>
        <v>--</v>
      </c>
      <c r="I78" s="39" t="str">
        <f t="shared" si="42"/>
        <v>--</v>
      </c>
      <c r="J78" s="39" t="str">
        <f t="shared" si="44"/>
        <v>--</v>
      </c>
      <c r="K78" s="39">
        <f t="shared" si="45"/>
        <v>-45.367913868576615</v>
      </c>
      <c r="L78" s="39">
        <f t="shared" si="45"/>
        <v>140.42216713725742</v>
      </c>
      <c r="M78" s="39">
        <f t="shared" si="42"/>
        <v>-3.5204477473064202</v>
      </c>
      <c r="N78" s="39">
        <f t="shared" si="42"/>
        <v>6.3812234044174971</v>
      </c>
      <c r="O78" s="39">
        <f t="shared" si="42"/>
        <v>-100</v>
      </c>
      <c r="P78" s="39">
        <f t="shared" si="46"/>
        <v>0.85948688759475544</v>
      </c>
      <c r="Q78" s="39">
        <f t="shared" si="47"/>
        <v>1.2504190491540896</v>
      </c>
      <c r="R78" s="39">
        <f t="shared" si="47"/>
        <v>1.489602092643949</v>
      </c>
      <c r="S78" s="39">
        <f t="shared" si="43"/>
        <v>-69.131144297282916</v>
      </c>
      <c r="T78" s="39">
        <f t="shared" si="43"/>
        <v>-7.5183971690624816</v>
      </c>
      <c r="U78" s="39" t="str">
        <f t="shared" si="48"/>
        <v>--</v>
      </c>
    </row>
    <row r="79" spans="1:21" x14ac:dyDescent="0.2">
      <c r="A79" s="41"/>
      <c r="B79" s="42" t="s">
        <v>86</v>
      </c>
      <c r="C79" s="38" t="s">
        <v>28</v>
      </c>
      <c r="D79" s="38" t="s">
        <v>28</v>
      </c>
      <c r="E79" s="39" t="str">
        <f t="shared" si="42"/>
        <v>--</v>
      </c>
      <c r="F79" s="39" t="str">
        <f t="shared" si="42"/>
        <v>--</v>
      </c>
      <c r="G79" s="38" t="s">
        <v>28</v>
      </c>
      <c r="H79" s="39" t="str">
        <f t="shared" si="42"/>
        <v>--</v>
      </c>
      <c r="I79" s="39" t="str">
        <f t="shared" si="42"/>
        <v>--</v>
      </c>
      <c r="J79" s="39" t="str">
        <f t="shared" si="44"/>
        <v>--</v>
      </c>
      <c r="K79" s="39">
        <f t="shared" si="45"/>
        <v>-35.776059042652065</v>
      </c>
      <c r="L79" s="39">
        <f t="shared" si="45"/>
        <v>92.265864973364245</v>
      </c>
      <c r="M79" s="39">
        <f t="shared" si="42"/>
        <v>19.312744467292006</v>
      </c>
      <c r="N79" s="39">
        <f t="shared" si="42"/>
        <v>15.088678625096662</v>
      </c>
      <c r="O79" s="39">
        <f t="shared" si="42"/>
        <v>-100</v>
      </c>
      <c r="P79" s="39">
        <f t="shared" si="46"/>
        <v>4.0401610513885373</v>
      </c>
      <c r="Q79" s="39">
        <f t="shared" si="47"/>
        <v>1.2457636901074522</v>
      </c>
      <c r="R79" s="39">
        <f t="shared" si="47"/>
        <v>6.5495654454034167</v>
      </c>
      <c r="S79" s="39">
        <f t="shared" si="43"/>
        <v>13.233823609843284</v>
      </c>
      <c r="T79" s="39">
        <f t="shared" si="43"/>
        <v>-1.0747993738532244</v>
      </c>
      <c r="U79" s="39" t="str">
        <f t="shared" si="48"/>
        <v>--</v>
      </c>
    </row>
    <row r="80" spans="1:21" x14ac:dyDescent="0.2">
      <c r="A80" s="41"/>
      <c r="B80" s="42" t="s">
        <v>87</v>
      </c>
      <c r="C80" s="38" t="s">
        <v>28</v>
      </c>
      <c r="D80" s="38" t="s">
        <v>28</v>
      </c>
      <c r="E80" s="39" t="str">
        <f t="shared" si="42"/>
        <v>--</v>
      </c>
      <c r="F80" s="39" t="str">
        <f t="shared" si="42"/>
        <v>--</v>
      </c>
      <c r="G80" s="38" t="s">
        <v>28</v>
      </c>
      <c r="H80" s="39" t="str">
        <f t="shared" si="42"/>
        <v>--</v>
      </c>
      <c r="I80" s="39" t="str">
        <f t="shared" si="42"/>
        <v>--</v>
      </c>
      <c r="J80" s="39" t="str">
        <f t="shared" si="44"/>
        <v>--</v>
      </c>
      <c r="K80" s="39">
        <f t="shared" si="45"/>
        <v>-53.570690713601543</v>
      </c>
      <c r="L80" s="39">
        <f t="shared" si="45"/>
        <v>23.377943712793453</v>
      </c>
      <c r="M80" s="39">
        <f t="shared" si="42"/>
        <v>-5.2931787898804714</v>
      </c>
      <c r="N80" s="39">
        <f t="shared" si="42"/>
        <v>-16.407576713474029</v>
      </c>
      <c r="O80" s="39">
        <f t="shared" si="42"/>
        <v>-100</v>
      </c>
      <c r="P80" s="39">
        <f t="shared" si="46"/>
        <v>-26.590789909091612</v>
      </c>
      <c r="Q80" s="39">
        <f t="shared" si="47"/>
        <v>-17.579387719603929</v>
      </c>
      <c r="R80" s="39">
        <f t="shared" si="47"/>
        <v>-15.82380418633916</v>
      </c>
      <c r="S80" s="39">
        <f t="shared" si="43"/>
        <v>-25.484920893279778</v>
      </c>
      <c r="T80" s="39">
        <f t="shared" si="43"/>
        <v>-29.168646232889031</v>
      </c>
      <c r="U80" s="39" t="str">
        <f t="shared" si="48"/>
        <v>--</v>
      </c>
    </row>
    <row r="81" spans="1:21" x14ac:dyDescent="0.2">
      <c r="A81" s="41"/>
      <c r="B81" s="42" t="s">
        <v>6</v>
      </c>
      <c r="C81" s="38" t="s">
        <v>28</v>
      </c>
      <c r="D81" s="38" t="s">
        <v>28</v>
      </c>
      <c r="E81" s="39" t="str">
        <f t="shared" si="42"/>
        <v>--</v>
      </c>
      <c r="F81" s="39" t="str">
        <f t="shared" si="42"/>
        <v>--</v>
      </c>
      <c r="G81" s="38" t="s">
        <v>28</v>
      </c>
      <c r="H81" s="39" t="str">
        <f t="shared" si="42"/>
        <v>--</v>
      </c>
      <c r="I81" s="39" t="str">
        <f t="shared" si="42"/>
        <v>--</v>
      </c>
      <c r="J81" s="39" t="str">
        <f t="shared" si="44"/>
        <v>--</v>
      </c>
      <c r="K81" s="39">
        <f t="shared" si="45"/>
        <v>-49.162325321134382</v>
      </c>
      <c r="L81" s="39">
        <f t="shared" si="45"/>
        <v>109.91418772832583</v>
      </c>
      <c r="M81" s="39">
        <f t="shared" si="42"/>
        <v>18.843942707831204</v>
      </c>
      <c r="N81" s="39">
        <f t="shared" si="42"/>
        <v>9.724470056739392</v>
      </c>
      <c r="O81" s="39">
        <f t="shared" si="42"/>
        <v>-100</v>
      </c>
      <c r="P81" s="39">
        <f t="shared" si="46"/>
        <v>59.534474586121092</v>
      </c>
      <c r="Q81" s="39">
        <f t="shared" si="47"/>
        <v>38.462929636950918</v>
      </c>
      <c r="R81" s="39">
        <f t="shared" si="47"/>
        <v>-28.162350338601101</v>
      </c>
      <c r="S81" s="39">
        <f t="shared" si="43"/>
        <v>13.894297500069854</v>
      </c>
      <c r="T81" s="39">
        <f t="shared" si="43"/>
        <v>-11.877283630675166</v>
      </c>
      <c r="U81" s="39" t="str">
        <f t="shared" si="48"/>
        <v>--</v>
      </c>
    </row>
    <row r="82" spans="1:21" x14ac:dyDescent="0.2">
      <c r="A82" s="41"/>
      <c r="B82" s="42" t="s">
        <v>88</v>
      </c>
      <c r="C82" s="38" t="s">
        <v>28</v>
      </c>
      <c r="D82" s="38" t="s">
        <v>28</v>
      </c>
      <c r="E82" s="39">
        <f t="shared" si="42"/>
        <v>-5.735157539707231</v>
      </c>
      <c r="F82" s="39">
        <f t="shared" si="42"/>
        <v>32.473671416833952</v>
      </c>
      <c r="G82" s="38" t="s">
        <v>28</v>
      </c>
      <c r="H82" s="39">
        <f t="shared" si="42"/>
        <v>290.93708440330334</v>
      </c>
      <c r="I82" s="39">
        <f t="shared" si="42"/>
        <v>-2.2068510653027005</v>
      </c>
      <c r="J82" s="39">
        <f t="shared" si="44"/>
        <v>113.94686536803636</v>
      </c>
      <c r="K82" s="39">
        <f t="shared" si="45"/>
        <v>11.93594201890032</v>
      </c>
      <c r="L82" s="39">
        <f t="shared" si="45"/>
        <v>82.312226806846525</v>
      </c>
      <c r="M82" s="39">
        <f t="shared" si="42"/>
        <v>134.30011649938072</v>
      </c>
      <c r="N82" s="39">
        <f t="shared" si="42"/>
        <v>10.966558337112602</v>
      </c>
      <c r="O82" s="39">
        <f t="shared" si="42"/>
        <v>-37.433321285538746</v>
      </c>
      <c r="P82" s="39">
        <f t="shared" si="46"/>
        <v>-37.363836979736845</v>
      </c>
      <c r="Q82" s="39">
        <f t="shared" si="47"/>
        <v>-9.9319046034167258</v>
      </c>
      <c r="R82" s="39">
        <f t="shared" si="47"/>
        <v>23.015240140089205</v>
      </c>
      <c r="S82" s="39">
        <f t="shared" si="43"/>
        <v>17.874356731381113</v>
      </c>
      <c r="T82" s="39">
        <f t="shared" si="43"/>
        <v>-24.705785983063578</v>
      </c>
      <c r="U82" s="39">
        <f t="shared" si="48"/>
        <v>29.415803671968831</v>
      </c>
    </row>
    <row r="83" spans="1:21" x14ac:dyDescent="0.2">
      <c r="A83" s="41"/>
      <c r="B83" s="42" t="s">
        <v>13</v>
      </c>
      <c r="C83" s="38" t="s">
        <v>28</v>
      </c>
      <c r="D83" s="38" t="s">
        <v>28</v>
      </c>
      <c r="E83" s="39">
        <f t="shared" si="42"/>
        <v>6.3964392060934472</v>
      </c>
      <c r="F83" s="39">
        <f t="shared" si="42"/>
        <v>23.956249882880627</v>
      </c>
      <c r="G83" s="38" t="s">
        <v>28</v>
      </c>
      <c r="H83" s="39">
        <f t="shared" si="42"/>
        <v>25.53820567748663</v>
      </c>
      <c r="I83" s="39">
        <f t="shared" si="42"/>
        <v>29.440273375887273</v>
      </c>
      <c r="J83" s="39">
        <f t="shared" si="44"/>
        <v>-2.5168881755850236</v>
      </c>
      <c r="K83" s="39">
        <f t="shared" si="45"/>
        <v>-49.609278351461271</v>
      </c>
      <c r="L83" s="39">
        <f t="shared" si="45"/>
        <v>81.671383901645868</v>
      </c>
      <c r="M83" s="39">
        <f t="shared" si="42"/>
        <v>24.925236059468176</v>
      </c>
      <c r="N83" s="39">
        <f t="shared" si="42"/>
        <v>20.054759261302621</v>
      </c>
      <c r="O83" s="39">
        <f t="shared" si="42"/>
        <v>-100</v>
      </c>
      <c r="P83" s="39">
        <f t="shared" si="46"/>
        <v>16.862361148344718</v>
      </c>
      <c r="Q83" s="39">
        <f t="shared" si="47"/>
        <v>-10.976352005255265</v>
      </c>
      <c r="R83" s="39">
        <f t="shared" si="47"/>
        <v>0.25089956463774854</v>
      </c>
      <c r="S83" s="39">
        <f t="shared" si="43"/>
        <v>-10.984419126732774</v>
      </c>
      <c r="T83" s="39">
        <f t="shared" si="43"/>
        <v>12.906299844934651</v>
      </c>
      <c r="U83" s="39" t="str">
        <f t="shared" si="48"/>
        <v>--</v>
      </c>
    </row>
    <row r="84" spans="1:21" x14ac:dyDescent="0.2">
      <c r="A84" s="41"/>
      <c r="B84" s="42" t="s">
        <v>89</v>
      </c>
      <c r="C84" s="38" t="s">
        <v>28</v>
      </c>
      <c r="D84" s="38" t="s">
        <v>28</v>
      </c>
      <c r="E84" s="39" t="str">
        <f t="shared" si="42"/>
        <v>--</v>
      </c>
      <c r="F84" s="39" t="str">
        <f t="shared" si="42"/>
        <v>--</v>
      </c>
      <c r="G84" s="38" t="s">
        <v>28</v>
      </c>
      <c r="H84" s="39" t="str">
        <f t="shared" si="42"/>
        <v>--</v>
      </c>
      <c r="I84" s="39" t="str">
        <f t="shared" si="42"/>
        <v>--</v>
      </c>
      <c r="J84" s="39" t="str">
        <f t="shared" si="44"/>
        <v>--</v>
      </c>
      <c r="K84" s="39">
        <f t="shared" si="45"/>
        <v>-41.421697087379414</v>
      </c>
      <c r="L84" s="39">
        <f t="shared" si="45"/>
        <v>103.51693024163205</v>
      </c>
      <c r="M84" s="39">
        <f t="shared" si="42"/>
        <v>38.116635903405495</v>
      </c>
      <c r="N84" s="39">
        <f t="shared" si="42"/>
        <v>-7.8421902533165877</v>
      </c>
      <c r="O84" s="39">
        <f t="shared" si="42"/>
        <v>-100</v>
      </c>
      <c r="P84" s="39">
        <f t="shared" si="46"/>
        <v>-11.42702754100317</v>
      </c>
      <c r="Q84" s="39">
        <f t="shared" si="47"/>
        <v>-8.7242673381979614</v>
      </c>
      <c r="R84" s="39">
        <f t="shared" si="47"/>
        <v>22.646179439218272</v>
      </c>
      <c r="S84" s="39">
        <f t="shared" si="43"/>
        <v>-7.7313538460721247</v>
      </c>
      <c r="T84" s="39">
        <f t="shared" si="43"/>
        <v>-1.7379960899813511</v>
      </c>
      <c r="U84" s="39" t="str">
        <f t="shared" si="48"/>
        <v>--</v>
      </c>
    </row>
    <row r="85" spans="1:21" x14ac:dyDescent="0.2">
      <c r="A85" s="41"/>
      <c r="B85" s="42" t="s">
        <v>5</v>
      </c>
      <c r="C85" s="38" t="s">
        <v>28</v>
      </c>
      <c r="D85" s="38" t="s">
        <v>28</v>
      </c>
      <c r="E85" s="39">
        <f t="shared" si="42"/>
        <v>14.011256537300739</v>
      </c>
      <c r="F85" s="39">
        <f t="shared" si="42"/>
        <v>23.623195220551992</v>
      </c>
      <c r="G85" s="38" t="s">
        <v>28</v>
      </c>
      <c r="H85" s="39">
        <f t="shared" si="42"/>
        <v>26.719266840742705</v>
      </c>
      <c r="I85" s="39">
        <f t="shared" si="42"/>
        <v>30.146498343433564</v>
      </c>
      <c r="J85" s="39">
        <f t="shared" si="44"/>
        <v>33.620939584081754</v>
      </c>
      <c r="K85" s="39">
        <f t="shared" si="45"/>
        <v>-43.193353180358976</v>
      </c>
      <c r="L85" s="39">
        <f t="shared" si="45"/>
        <v>76.557134247631723</v>
      </c>
      <c r="M85" s="39">
        <f t="shared" si="42"/>
        <v>40.010840905254923</v>
      </c>
      <c r="N85" s="39">
        <f t="shared" si="42"/>
        <v>13.657005215187667</v>
      </c>
      <c r="O85" s="39">
        <f t="shared" si="42"/>
        <v>6.0711041118321134</v>
      </c>
      <c r="P85" s="39">
        <f t="shared" si="46"/>
        <v>6.0765916054295275</v>
      </c>
      <c r="Q85" s="39">
        <f t="shared" si="47"/>
        <v>13.306475449696791</v>
      </c>
      <c r="R85" s="39">
        <f t="shared" si="47"/>
        <v>3.5546052617602584</v>
      </c>
      <c r="S85" s="39">
        <f t="shared" si="43"/>
        <v>-2.3773197553051943</v>
      </c>
      <c r="T85" s="39">
        <f t="shared" si="43"/>
        <v>-6.8441339739987939</v>
      </c>
      <c r="U85" s="39">
        <f t="shared" si="48"/>
        <v>18.481777110659863</v>
      </c>
    </row>
    <row r="86" spans="1:21" x14ac:dyDescent="0.2">
      <c r="A86" s="41"/>
      <c r="B86" s="42" t="s">
        <v>90</v>
      </c>
      <c r="C86" s="38" t="s">
        <v>28</v>
      </c>
      <c r="D86" s="38" t="s">
        <v>28</v>
      </c>
      <c r="E86" s="39">
        <f t="shared" si="42"/>
        <v>99.460297630200841</v>
      </c>
      <c r="F86" s="39">
        <f t="shared" si="42"/>
        <v>93.520743399951812</v>
      </c>
      <c r="G86" s="38" t="s">
        <v>28</v>
      </c>
      <c r="H86" s="39">
        <f t="shared" si="42"/>
        <v>5.0101273988258725</v>
      </c>
      <c r="I86" s="39">
        <f t="shared" si="42"/>
        <v>2.8618892958526772</v>
      </c>
      <c r="J86" s="39">
        <f t="shared" si="44"/>
        <v>-6.5964150582636023</v>
      </c>
      <c r="K86" s="39">
        <f t="shared" si="45"/>
        <v>-27.695989711453507</v>
      </c>
      <c r="L86" s="39">
        <f t="shared" si="45"/>
        <v>108.44833022064856</v>
      </c>
      <c r="M86" s="39">
        <f t="shared" si="42"/>
        <v>-20.616728348373243</v>
      </c>
      <c r="N86" s="39">
        <f t="shared" si="42"/>
        <v>-11.333437552286583</v>
      </c>
      <c r="O86" s="39">
        <f t="shared" si="42"/>
        <v>-16.688857666324225</v>
      </c>
      <c r="P86" s="39">
        <f t="shared" si="46"/>
        <v>-16.66608996120091</v>
      </c>
      <c r="Q86" s="39">
        <f t="shared" si="47"/>
        <v>-16.093973860677096</v>
      </c>
      <c r="R86" s="39">
        <f t="shared" si="47"/>
        <v>-8.9395853849412816</v>
      </c>
      <c r="S86" s="39">
        <f t="shared" si="43"/>
        <v>5.3221443591211539</v>
      </c>
      <c r="T86" s="39">
        <f t="shared" si="43"/>
        <v>-25.348277189621044</v>
      </c>
      <c r="U86" s="39">
        <f t="shared" si="48"/>
        <v>35.679066611334321</v>
      </c>
    </row>
    <row r="87" spans="1:21" x14ac:dyDescent="0.2">
      <c r="A87" s="41"/>
      <c r="B87" s="42" t="s">
        <v>91</v>
      </c>
      <c r="C87" s="38" t="s">
        <v>28</v>
      </c>
      <c r="D87" s="38" t="s">
        <v>28</v>
      </c>
      <c r="E87" s="39">
        <f t="shared" ref="E87:I98" si="49">IF(D25=0,"--",(E25/D25)*100-100)</f>
        <v>7.4514341786399996</v>
      </c>
      <c r="F87" s="39">
        <f t="shared" si="49"/>
        <v>18.683947958424966</v>
      </c>
      <c r="G87" s="38" t="s">
        <v>28</v>
      </c>
      <c r="H87" s="39">
        <f t="shared" si="49"/>
        <v>39.619971912616961</v>
      </c>
      <c r="I87" s="39">
        <f t="shared" si="49"/>
        <v>43.244770937132984</v>
      </c>
      <c r="J87" s="39">
        <f t="shared" si="44"/>
        <v>24.683698940246174</v>
      </c>
      <c r="K87" s="39">
        <f t="shared" si="45"/>
        <v>-45.900756625518135</v>
      </c>
      <c r="L87" s="39">
        <f t="shared" si="45"/>
        <v>66.944421477916848</v>
      </c>
      <c r="M87" s="39">
        <f t="shared" si="45"/>
        <v>30.194220317264438</v>
      </c>
      <c r="N87" s="39">
        <f t="shared" si="45"/>
        <v>12.195536765401485</v>
      </c>
      <c r="O87" s="39">
        <f t="shared" si="45"/>
        <v>9.1480203902425359</v>
      </c>
      <c r="P87" s="39">
        <f t="shared" si="46"/>
        <v>9.2012820463996121</v>
      </c>
      <c r="Q87" s="39">
        <f t="shared" si="47"/>
        <v>-2.8247796485184722</v>
      </c>
      <c r="R87" s="39">
        <f t="shared" si="47"/>
        <v>3.6710784346156231</v>
      </c>
      <c r="S87" s="39">
        <f t="shared" ref="S87:S98" si="50">IF(R25=0,"--",(S25/R25)*100-100)</f>
        <v>2.6891891708453102</v>
      </c>
      <c r="T87" s="39">
        <f t="shared" ref="T87:T98" si="51">IF(S25=0,"--",(T25/S25)*100-100)</f>
        <v>-8.9650446713807241</v>
      </c>
      <c r="U87" s="39">
        <f t="shared" si="48"/>
        <v>18.175534036316108</v>
      </c>
    </row>
    <row r="88" spans="1:21" x14ac:dyDescent="0.2">
      <c r="A88" s="41"/>
      <c r="B88" s="42" t="s">
        <v>92</v>
      </c>
      <c r="C88" s="38" t="s">
        <v>28</v>
      </c>
      <c r="D88" s="38" t="s">
        <v>28</v>
      </c>
      <c r="E88" s="39">
        <f t="shared" si="49"/>
        <v>-51.818582658922828</v>
      </c>
      <c r="F88" s="39">
        <f t="shared" si="49"/>
        <v>290.57154569480053</v>
      </c>
      <c r="G88" s="38" t="s">
        <v>28</v>
      </c>
      <c r="H88" s="39">
        <f t="shared" si="49"/>
        <v>28.704883249471635</v>
      </c>
      <c r="I88" s="39">
        <f t="shared" si="49"/>
        <v>72.507444111681991</v>
      </c>
      <c r="J88" s="39">
        <f t="shared" si="44"/>
        <v>175.1755813414124</v>
      </c>
      <c r="K88" s="39">
        <f t="shared" si="45"/>
        <v>-63.300897692022545</v>
      </c>
      <c r="L88" s="39">
        <f t="shared" si="45"/>
        <v>37.158239078227098</v>
      </c>
      <c r="M88" s="39">
        <f t="shared" si="45"/>
        <v>-1.2467964160493494</v>
      </c>
      <c r="N88" s="39">
        <f t="shared" si="45"/>
        <v>-39.480109535662379</v>
      </c>
      <c r="O88" s="39">
        <f t="shared" si="45"/>
        <v>-100</v>
      </c>
      <c r="P88" s="39">
        <f t="shared" si="46"/>
        <v>7.4087321196642648</v>
      </c>
      <c r="Q88" s="39">
        <f t="shared" si="47"/>
        <v>-3.8701875418631886</v>
      </c>
      <c r="R88" s="39">
        <f t="shared" si="47"/>
        <v>-6.2982608766533303</v>
      </c>
      <c r="S88" s="39">
        <f t="shared" si="50"/>
        <v>-30.355504621671358</v>
      </c>
      <c r="T88" s="39">
        <f t="shared" si="51"/>
        <v>-27.217616807326877</v>
      </c>
      <c r="U88" s="39" t="str">
        <f t="shared" si="48"/>
        <v>--</v>
      </c>
    </row>
    <row r="89" spans="1:21" x14ac:dyDescent="0.2">
      <c r="A89" s="41"/>
      <c r="B89" s="42" t="s">
        <v>93</v>
      </c>
      <c r="C89" s="38" t="s">
        <v>28</v>
      </c>
      <c r="D89" s="38" t="s">
        <v>28</v>
      </c>
      <c r="E89" s="39" t="str">
        <f t="shared" si="49"/>
        <v>--</v>
      </c>
      <c r="F89" s="39" t="str">
        <f t="shared" si="49"/>
        <v>--</v>
      </c>
      <c r="G89" s="38" t="s">
        <v>28</v>
      </c>
      <c r="H89" s="39" t="str">
        <f t="shared" si="49"/>
        <v>--</v>
      </c>
      <c r="I89" s="39" t="str">
        <f t="shared" si="49"/>
        <v>--</v>
      </c>
      <c r="J89" s="39" t="str">
        <f t="shared" si="44"/>
        <v>--</v>
      </c>
      <c r="K89" s="39">
        <f t="shared" si="45"/>
        <v>-53.01234726797675</v>
      </c>
      <c r="L89" s="39">
        <f t="shared" si="45"/>
        <v>55.561633827699808</v>
      </c>
      <c r="M89" s="39">
        <f t="shared" si="45"/>
        <v>46.179405474947686</v>
      </c>
      <c r="N89" s="39">
        <f t="shared" si="45"/>
        <v>-3.0320414022438342</v>
      </c>
      <c r="O89" s="39">
        <f t="shared" si="45"/>
        <v>-100</v>
      </c>
      <c r="P89" s="39">
        <f t="shared" si="46"/>
        <v>-2.1443110787196673</v>
      </c>
      <c r="Q89" s="39">
        <f t="shared" si="47"/>
        <v>-1.8126337143618798</v>
      </c>
      <c r="R89" s="39">
        <f t="shared" si="47"/>
        <v>-6.6292482845409495</v>
      </c>
      <c r="S89" s="39">
        <f t="shared" si="50"/>
        <v>-57.207470180137356</v>
      </c>
      <c r="T89" s="39">
        <f t="shared" si="51"/>
        <v>-10.688268470503672</v>
      </c>
      <c r="U89" s="39" t="str">
        <f t="shared" si="48"/>
        <v>--</v>
      </c>
    </row>
    <row r="90" spans="1:21" x14ac:dyDescent="0.2">
      <c r="A90" s="41"/>
      <c r="B90" s="42" t="s">
        <v>20</v>
      </c>
      <c r="C90" s="38" t="s">
        <v>28</v>
      </c>
      <c r="D90" s="38" t="s">
        <v>28</v>
      </c>
      <c r="E90" s="39">
        <f t="shared" si="49"/>
        <v>9.6710571691258025</v>
      </c>
      <c r="F90" s="39">
        <f t="shared" si="49"/>
        <v>46.300828002914585</v>
      </c>
      <c r="G90" s="38" t="s">
        <v>28</v>
      </c>
      <c r="H90" s="39">
        <f t="shared" si="49"/>
        <v>8.9582644983435102</v>
      </c>
      <c r="I90" s="39">
        <f t="shared" si="49"/>
        <v>-12.354981580972705</v>
      </c>
      <c r="J90" s="39">
        <f t="shared" si="44"/>
        <v>7.9363359011136652</v>
      </c>
      <c r="K90" s="39">
        <f t="shared" si="45"/>
        <v>-49.419390137559013</v>
      </c>
      <c r="L90" s="39">
        <f t="shared" si="45"/>
        <v>52.555718081013993</v>
      </c>
      <c r="M90" s="39">
        <f t="shared" si="45"/>
        <v>10.786520619183506</v>
      </c>
      <c r="N90" s="39">
        <f t="shared" si="45"/>
        <v>-10.318453040970894</v>
      </c>
      <c r="O90" s="39">
        <f t="shared" si="45"/>
        <v>-57.941769332583597</v>
      </c>
      <c r="P90" s="39">
        <f t="shared" si="46"/>
        <v>-15.842179550221772</v>
      </c>
      <c r="Q90" s="39">
        <f t="shared" si="47"/>
        <v>-26.071191517480173</v>
      </c>
      <c r="R90" s="39">
        <f t="shared" si="47"/>
        <v>-14.244051516496995</v>
      </c>
      <c r="S90" s="39">
        <f t="shared" si="50"/>
        <v>-50.080877007718918</v>
      </c>
      <c r="T90" s="39">
        <f t="shared" si="51"/>
        <v>-34.478198276780773</v>
      </c>
      <c r="U90" s="39">
        <f t="shared" si="48"/>
        <v>3.4364662582678847</v>
      </c>
    </row>
    <row r="91" spans="1:21" x14ac:dyDescent="0.2">
      <c r="A91" s="41"/>
      <c r="B91" s="42" t="s">
        <v>9</v>
      </c>
      <c r="C91" s="38" t="s">
        <v>28</v>
      </c>
      <c r="D91" s="38" t="s">
        <v>28</v>
      </c>
      <c r="E91" s="39" t="str">
        <f t="shared" si="49"/>
        <v>--</v>
      </c>
      <c r="F91" s="39" t="str">
        <f t="shared" si="49"/>
        <v>--</v>
      </c>
      <c r="G91" s="38" t="s">
        <v>28</v>
      </c>
      <c r="H91" s="39" t="str">
        <f t="shared" si="49"/>
        <v>--</v>
      </c>
      <c r="I91" s="39" t="str">
        <f t="shared" si="49"/>
        <v>--</v>
      </c>
      <c r="J91" s="39" t="str">
        <f t="shared" si="44"/>
        <v>--</v>
      </c>
      <c r="K91" s="39">
        <f t="shared" si="45"/>
        <v>-46.947615813144552</v>
      </c>
      <c r="L91" s="39">
        <f t="shared" si="45"/>
        <v>62.131313804206968</v>
      </c>
      <c r="M91" s="39">
        <f t="shared" si="45"/>
        <v>28.783063674317077</v>
      </c>
      <c r="N91" s="39">
        <f t="shared" si="45"/>
        <v>17.629108082084358</v>
      </c>
      <c r="O91" s="39">
        <f t="shared" si="45"/>
        <v>-100</v>
      </c>
      <c r="P91" s="39">
        <f t="shared" si="46"/>
        <v>41.295172943056144</v>
      </c>
      <c r="Q91" s="39">
        <f t="shared" si="47"/>
        <v>23.100390891862503</v>
      </c>
      <c r="R91" s="39">
        <f t="shared" si="47"/>
        <v>-0.72567209233000085</v>
      </c>
      <c r="S91" s="39">
        <f t="shared" si="50"/>
        <v>22.769005102764964</v>
      </c>
      <c r="T91" s="39">
        <f t="shared" si="51"/>
        <v>7.3085777778715766</v>
      </c>
      <c r="U91" s="39" t="str">
        <f t="shared" si="48"/>
        <v>--</v>
      </c>
    </row>
    <row r="92" spans="1:21" x14ac:dyDescent="0.2">
      <c r="A92" s="41"/>
      <c r="B92" s="42" t="s">
        <v>94</v>
      </c>
      <c r="C92" s="38" t="s">
        <v>28</v>
      </c>
      <c r="D92" s="38" t="s">
        <v>28</v>
      </c>
      <c r="E92" s="39" t="str">
        <f t="shared" si="49"/>
        <v>--</v>
      </c>
      <c r="F92" s="39" t="str">
        <f t="shared" si="49"/>
        <v>--</v>
      </c>
      <c r="G92" s="38" t="s">
        <v>28</v>
      </c>
      <c r="H92" s="39" t="str">
        <f t="shared" si="49"/>
        <v>--</v>
      </c>
      <c r="I92" s="39" t="str">
        <f t="shared" si="49"/>
        <v>--</v>
      </c>
      <c r="J92" s="39" t="str">
        <f t="shared" si="44"/>
        <v>--</v>
      </c>
      <c r="K92" s="39">
        <f t="shared" si="45"/>
        <v>-41.931862736232759</v>
      </c>
      <c r="L92" s="39">
        <f t="shared" si="45"/>
        <v>78.62806772733137</v>
      </c>
      <c r="M92" s="39">
        <f t="shared" si="45"/>
        <v>45.80940155577494</v>
      </c>
      <c r="N92" s="39">
        <f t="shared" si="45"/>
        <v>12.695917069152713</v>
      </c>
      <c r="O92" s="39">
        <f t="shared" si="45"/>
        <v>-100</v>
      </c>
      <c r="P92" s="39">
        <f t="shared" si="46"/>
        <v>0.84809134986818435</v>
      </c>
      <c r="Q92" s="39">
        <f t="shared" si="47"/>
        <v>-1.2680343140662842</v>
      </c>
      <c r="R92" s="39">
        <f t="shared" si="47"/>
        <v>-8.1491762975706195</v>
      </c>
      <c r="S92" s="39">
        <f t="shared" si="50"/>
        <v>-14.60515831079698</v>
      </c>
      <c r="T92" s="39">
        <f t="shared" si="51"/>
        <v>-13.798572233912509</v>
      </c>
      <c r="U92" s="39" t="str">
        <f t="shared" si="48"/>
        <v>--</v>
      </c>
    </row>
    <row r="93" spans="1:21" x14ac:dyDescent="0.2">
      <c r="A93" s="41"/>
      <c r="B93" s="42" t="s">
        <v>12</v>
      </c>
      <c r="C93" s="38" t="s">
        <v>28</v>
      </c>
      <c r="D93" s="38" t="s">
        <v>28</v>
      </c>
      <c r="E93" s="39">
        <f t="shared" si="49"/>
        <v>233.96048821570861</v>
      </c>
      <c r="F93" s="39">
        <f t="shared" si="49"/>
        <v>-0.77063259529668926</v>
      </c>
      <c r="G93" s="38" t="s">
        <v>28</v>
      </c>
      <c r="H93" s="39">
        <f t="shared" si="49"/>
        <v>100.18864489306409</v>
      </c>
      <c r="I93" s="39">
        <f t="shared" si="49"/>
        <v>35.015365300017748</v>
      </c>
      <c r="J93" s="39">
        <f t="shared" si="44"/>
        <v>32.777760497940903</v>
      </c>
      <c r="K93" s="39">
        <f t="shared" si="45"/>
        <v>-40.91652751857923</v>
      </c>
      <c r="L93" s="39">
        <f t="shared" si="45"/>
        <v>93.519439522845573</v>
      </c>
      <c r="M93" s="39">
        <f t="shared" si="45"/>
        <v>33.571466451044671</v>
      </c>
      <c r="N93" s="39">
        <f t="shared" si="45"/>
        <v>17.692170337910667</v>
      </c>
      <c r="O93" s="39">
        <f t="shared" si="45"/>
        <v>-100</v>
      </c>
      <c r="P93" s="39">
        <f t="shared" si="46"/>
        <v>-0.25206183120788239</v>
      </c>
      <c r="Q93" s="39">
        <f t="shared" si="47"/>
        <v>20.32521502422891</v>
      </c>
      <c r="R93" s="39">
        <f t="shared" si="47"/>
        <v>27.401146643563123</v>
      </c>
      <c r="S93" s="39">
        <f t="shared" si="50"/>
        <v>-18.864763205592041</v>
      </c>
      <c r="T93" s="39">
        <f t="shared" si="51"/>
        <v>-9.332935599943454</v>
      </c>
      <c r="U93" s="39" t="str">
        <f t="shared" si="48"/>
        <v>--</v>
      </c>
    </row>
    <row r="94" spans="1:21" x14ac:dyDescent="0.2">
      <c r="A94" s="41"/>
      <c r="B94" s="42" t="s">
        <v>14</v>
      </c>
      <c r="C94" s="38" t="s">
        <v>28</v>
      </c>
      <c r="D94" s="38" t="s">
        <v>28</v>
      </c>
      <c r="E94" s="39" t="str">
        <f t="shared" si="49"/>
        <v>--</v>
      </c>
      <c r="F94" s="39" t="str">
        <f t="shared" si="49"/>
        <v>--</v>
      </c>
      <c r="G94" s="38" t="s">
        <v>28</v>
      </c>
      <c r="H94" s="39" t="str">
        <f t="shared" si="49"/>
        <v>--</v>
      </c>
      <c r="I94" s="39" t="str">
        <f t="shared" si="49"/>
        <v>--</v>
      </c>
      <c r="J94" s="39" t="str">
        <f t="shared" si="44"/>
        <v>--</v>
      </c>
      <c r="K94" s="39">
        <f t="shared" si="45"/>
        <v>-37.456252818983629</v>
      </c>
      <c r="L94" s="39">
        <f t="shared" si="45"/>
        <v>60.623735963240705</v>
      </c>
      <c r="M94" s="39">
        <f t="shared" si="45"/>
        <v>0.50395115962086834</v>
      </c>
      <c r="N94" s="39">
        <f t="shared" si="45"/>
        <v>-6.0236335888829018</v>
      </c>
      <c r="O94" s="39">
        <f t="shared" si="45"/>
        <v>-100</v>
      </c>
      <c r="P94" s="39">
        <f t="shared" si="46"/>
        <v>3.0216726593909726</v>
      </c>
      <c r="Q94" s="39">
        <f t="shared" si="47"/>
        <v>-24.040839072359759</v>
      </c>
      <c r="R94" s="39">
        <f t="shared" si="47"/>
        <v>-0.65601501482700542</v>
      </c>
      <c r="S94" s="39">
        <f t="shared" si="50"/>
        <v>3.4560176105083826</v>
      </c>
      <c r="T94" s="39">
        <f t="shared" si="51"/>
        <v>-18.521496865457507</v>
      </c>
      <c r="U94" s="39" t="str">
        <f t="shared" si="48"/>
        <v>--</v>
      </c>
    </row>
    <row r="95" spans="1:21" x14ac:dyDescent="0.2">
      <c r="A95" s="41"/>
      <c r="B95" s="42" t="s">
        <v>95</v>
      </c>
      <c r="C95" s="38" t="s">
        <v>28</v>
      </c>
      <c r="D95" s="38" t="s">
        <v>28</v>
      </c>
      <c r="E95" s="39">
        <f t="shared" si="49"/>
        <v>6.625778907867911</v>
      </c>
      <c r="F95" s="39">
        <f t="shared" si="49"/>
        <v>31.926514089855516</v>
      </c>
      <c r="G95" s="38" t="s">
        <v>28</v>
      </c>
      <c r="H95" s="39">
        <f t="shared" si="49"/>
        <v>51.462852353475796</v>
      </c>
      <c r="I95" s="39">
        <f t="shared" si="49"/>
        <v>28.024113850838603</v>
      </c>
      <c r="J95" s="39">
        <f t="shared" si="44"/>
        <v>45.706217138293624</v>
      </c>
      <c r="K95" s="39">
        <f t="shared" si="45"/>
        <v>-34.141444963214141</v>
      </c>
      <c r="L95" s="39">
        <f t="shared" si="45"/>
        <v>84.124176347584523</v>
      </c>
      <c r="M95" s="39">
        <f t="shared" si="45"/>
        <v>38.060867631176677</v>
      </c>
      <c r="N95" s="39">
        <f t="shared" si="45"/>
        <v>22.567033071819267</v>
      </c>
      <c r="O95" s="39">
        <f t="shared" si="45"/>
        <v>-42.485028793384259</v>
      </c>
      <c r="P95" s="39">
        <f t="shared" si="46"/>
        <v>15.051256037917909</v>
      </c>
      <c r="Q95" s="39">
        <f t="shared" si="47"/>
        <v>-1.4965026251481106</v>
      </c>
      <c r="R95" s="39">
        <f t="shared" si="47"/>
        <v>1.1926153904537387</v>
      </c>
      <c r="S95" s="39">
        <f t="shared" si="50"/>
        <v>-50.807476634314241</v>
      </c>
      <c r="T95" s="39">
        <f t="shared" si="51"/>
        <v>-11.138774628429942</v>
      </c>
      <c r="U95" s="39">
        <f t="shared" si="48"/>
        <v>17.482534250747349</v>
      </c>
    </row>
    <row r="96" spans="1:21" x14ac:dyDescent="0.2">
      <c r="A96" s="43"/>
      <c r="B96" s="35" t="s">
        <v>79</v>
      </c>
      <c r="C96" s="38" t="s">
        <v>28</v>
      </c>
      <c r="D96" s="38" t="s">
        <v>28</v>
      </c>
      <c r="E96" s="39">
        <f t="shared" si="49"/>
        <v>28.747052846897532</v>
      </c>
      <c r="F96" s="39">
        <f t="shared" si="49"/>
        <v>51.482493294837042</v>
      </c>
      <c r="G96" s="38" t="s">
        <v>28</v>
      </c>
      <c r="H96" s="39">
        <f t="shared" si="49"/>
        <v>38.464269286512376</v>
      </c>
      <c r="I96" s="39">
        <f t="shared" si="49"/>
        <v>27.600696517671921</v>
      </c>
      <c r="J96" s="39">
        <f t="shared" si="44"/>
        <v>67.682186707163339</v>
      </c>
      <c r="K96" s="39">
        <f t="shared" si="45"/>
        <v>-44.291415186917391</v>
      </c>
      <c r="L96" s="39">
        <f t="shared" si="45"/>
        <v>82.167520551093475</v>
      </c>
      <c r="M96" s="39">
        <f t="shared" si="45"/>
        <v>28.10481919306639</v>
      </c>
      <c r="N96" s="39">
        <f t="shared" si="45"/>
        <v>9.4126482573175565</v>
      </c>
      <c r="O96" s="39">
        <f t="shared" si="45"/>
        <v>-75.836531813178283</v>
      </c>
      <c r="P96" s="39">
        <f t="shared" si="46"/>
        <v>7.210574007213765</v>
      </c>
      <c r="Q96" s="39">
        <f t="shared" si="47"/>
        <v>5.4817694829328616</v>
      </c>
      <c r="R96" s="39">
        <f t="shared" si="47"/>
        <v>1.5869021109604375</v>
      </c>
      <c r="S96" s="39">
        <f t="shared" si="50"/>
        <v>-12.413022503667079</v>
      </c>
      <c r="T96" s="39">
        <f t="shared" si="51"/>
        <v>-8.4687123875597052</v>
      </c>
      <c r="U96" s="39">
        <f t="shared" si="48"/>
        <v>23.978191752783616</v>
      </c>
    </row>
    <row r="97" spans="1:21" x14ac:dyDescent="0.2">
      <c r="A97" s="43"/>
      <c r="B97" s="35" t="s">
        <v>80</v>
      </c>
      <c r="C97" s="38" t="s">
        <v>28</v>
      </c>
      <c r="D97" s="38" t="s">
        <v>28</v>
      </c>
      <c r="E97" s="39">
        <f t="shared" si="49"/>
        <v>7.3563979482552497</v>
      </c>
      <c r="F97" s="39">
        <f t="shared" si="49"/>
        <v>28.399514726673004</v>
      </c>
      <c r="G97" s="38" t="s">
        <v>28</v>
      </c>
      <c r="H97" s="39">
        <f t="shared" si="49"/>
        <v>50.609309349852481</v>
      </c>
      <c r="I97" s="39">
        <f t="shared" si="49"/>
        <v>9.6202859230529327</v>
      </c>
      <c r="J97" s="39">
        <f t="shared" si="44"/>
        <v>-46.226902192772677</v>
      </c>
      <c r="K97" s="39">
        <f t="shared" si="45"/>
        <v>-45.045113084305335</v>
      </c>
      <c r="L97" s="39">
        <f t="shared" si="45"/>
        <v>77.887101401017532</v>
      </c>
      <c r="M97" s="39">
        <f t="shared" si="45"/>
        <v>27.60622754831823</v>
      </c>
      <c r="N97" s="39">
        <f t="shared" si="45"/>
        <v>14.285553846279669</v>
      </c>
      <c r="O97" s="39">
        <f t="shared" si="45"/>
        <v>129.06803175601755</v>
      </c>
      <c r="P97" s="39">
        <f t="shared" si="46"/>
        <v>14.118170615962697</v>
      </c>
      <c r="Q97" s="39">
        <f t="shared" si="47"/>
        <v>20.22107886974706</v>
      </c>
      <c r="R97" s="39">
        <f t="shared" si="47"/>
        <v>-2.6122361311087587</v>
      </c>
      <c r="S97" s="39">
        <f t="shared" si="50"/>
        <v>-0.93440404703692082</v>
      </c>
      <c r="T97" s="39">
        <f t="shared" si="51"/>
        <v>-5.9255167652847547</v>
      </c>
      <c r="U97" s="39">
        <f t="shared" si="48"/>
        <v>13.053991899284682</v>
      </c>
    </row>
    <row r="98" spans="1:21" x14ac:dyDescent="0.2">
      <c r="A98" s="43"/>
      <c r="B98" s="35" t="s">
        <v>81</v>
      </c>
      <c r="C98" s="38" t="s">
        <v>28</v>
      </c>
      <c r="D98" s="38" t="s">
        <v>28</v>
      </c>
      <c r="E98" s="39">
        <f t="shared" si="49"/>
        <v>15.561310897836506</v>
      </c>
      <c r="F98" s="39">
        <f t="shared" si="49"/>
        <v>38.263821761027884</v>
      </c>
      <c r="G98" s="38" t="s">
        <v>28</v>
      </c>
      <c r="H98" s="39">
        <f t="shared" si="49"/>
        <v>44.26178161022537</v>
      </c>
      <c r="I98" s="39">
        <f t="shared" si="49"/>
        <v>18.639977501201614</v>
      </c>
      <c r="J98" s="39">
        <f t="shared" si="44"/>
        <v>15.230252550216633</v>
      </c>
      <c r="K98" s="39">
        <f t="shared" si="45"/>
        <v>-44.453371907987481</v>
      </c>
      <c r="L98" s="39">
        <f t="shared" si="45"/>
        <v>81.25753061747173</v>
      </c>
      <c r="M98" s="39">
        <f t="shared" si="45"/>
        <v>28.000792765180847</v>
      </c>
      <c r="N98" s="39">
        <f t="shared" si="45"/>
        <v>10.426199934614758</v>
      </c>
      <c r="O98" s="39">
        <f t="shared" si="45"/>
        <v>-31.727376551891808</v>
      </c>
      <c r="P98" s="39">
        <f t="shared" si="46"/>
        <v>8.6975504121816982</v>
      </c>
      <c r="Q98" s="39">
        <f t="shared" si="47"/>
        <v>8.8128818953497898</v>
      </c>
      <c r="R98" s="39">
        <f t="shared" si="47"/>
        <v>0.53839197164940344</v>
      </c>
      <c r="S98" s="39">
        <f t="shared" si="50"/>
        <v>-9.6366704116696695</v>
      </c>
      <c r="T98" s="39">
        <f t="shared" si="51"/>
        <v>-7.7943469244141852</v>
      </c>
      <c r="U98" s="39">
        <f t="shared" si="48"/>
        <v>18.830981077267865</v>
      </c>
    </row>
    <row r="99" spans="1:21" ht="13.5" thickBot="1" x14ac:dyDescent="0.25">
      <c r="A99" s="44"/>
      <c r="B99" s="75"/>
      <c r="C99" s="40"/>
      <c r="D99" s="40"/>
      <c r="E99" s="40"/>
      <c r="F99" s="40"/>
      <c r="G99" s="40"/>
      <c r="H99" s="40"/>
      <c r="I99" s="40"/>
      <c r="J99" s="40"/>
      <c r="K99" s="40"/>
      <c r="L99" s="40"/>
      <c r="M99" s="40"/>
      <c r="N99" s="40"/>
      <c r="O99" s="40"/>
      <c r="P99" s="40"/>
      <c r="Q99" s="40"/>
      <c r="R99" s="40"/>
      <c r="S99" s="40"/>
      <c r="T99" s="40"/>
      <c r="U99" s="40"/>
    </row>
    <row r="100" spans="1:21" ht="13.5" thickTop="1" x14ac:dyDescent="0.2">
      <c r="A100" s="214" t="s">
        <v>668</v>
      </c>
      <c r="B100" s="215"/>
      <c r="C100" s="215"/>
      <c r="D100" s="215"/>
      <c r="E100" s="215"/>
      <c r="F100" s="215"/>
      <c r="G100" s="215"/>
      <c r="H100" s="215"/>
      <c r="I100" s="215"/>
      <c r="J100" s="215"/>
      <c r="K100" s="215"/>
      <c r="L100" s="215"/>
      <c r="M100" s="215"/>
      <c r="N100" s="215"/>
      <c r="O100" s="215"/>
      <c r="P100" s="215"/>
      <c r="Q100" s="215"/>
      <c r="R100" s="215"/>
      <c r="S100" s="215"/>
      <c r="T100" s="215"/>
      <c r="U100" s="215"/>
    </row>
    <row r="101" spans="1:21" x14ac:dyDescent="0.2">
      <c r="A101" s="43"/>
    </row>
    <row r="102" spans="1:21" x14ac:dyDescent="0.2">
      <c r="A102" s="43"/>
    </row>
    <row r="103" spans="1:21" x14ac:dyDescent="0.2">
      <c r="A103" s="43"/>
    </row>
    <row r="104" spans="1:21" x14ac:dyDescent="0.2">
      <c r="A104" s="43"/>
    </row>
    <row r="105" spans="1:21" x14ac:dyDescent="0.2">
      <c r="A105" s="43"/>
    </row>
    <row r="106" spans="1:21" x14ac:dyDescent="0.2">
      <c r="A106" s="43"/>
    </row>
    <row r="107" spans="1:21" x14ac:dyDescent="0.2">
      <c r="A107" s="43"/>
    </row>
    <row r="108" spans="1:21" x14ac:dyDescent="0.2">
      <c r="A108" s="43"/>
    </row>
    <row r="109" spans="1:21" x14ac:dyDescent="0.2">
      <c r="A109" s="43"/>
    </row>
    <row r="110" spans="1:21" x14ac:dyDescent="0.2">
      <c r="A110" s="43"/>
    </row>
    <row r="111" spans="1:21" x14ac:dyDescent="0.2">
      <c r="A111" s="43"/>
    </row>
    <row r="112" spans="1:21" x14ac:dyDescent="0.2">
      <c r="A112" s="43"/>
    </row>
    <row r="113" spans="1:1" x14ac:dyDescent="0.2">
      <c r="A113" s="43"/>
    </row>
    <row r="114" spans="1:1" x14ac:dyDescent="0.2">
      <c r="A114" s="43"/>
    </row>
    <row r="115" spans="1:1" x14ac:dyDescent="0.2">
      <c r="A115" s="43"/>
    </row>
    <row r="116" spans="1:1" x14ac:dyDescent="0.2">
      <c r="A116" s="43"/>
    </row>
    <row r="117" spans="1:1" x14ac:dyDescent="0.2">
      <c r="A117" s="43"/>
    </row>
    <row r="118" spans="1:1" x14ac:dyDescent="0.2">
      <c r="A118" s="43"/>
    </row>
    <row r="119" spans="1:1" x14ac:dyDescent="0.2">
      <c r="A119" s="43"/>
    </row>
    <row r="120" spans="1:1" x14ac:dyDescent="0.2">
      <c r="A120" s="43"/>
    </row>
    <row r="121" spans="1:1" x14ac:dyDescent="0.2">
      <c r="A121" s="43"/>
    </row>
    <row r="122" spans="1:1" x14ac:dyDescent="0.2">
      <c r="A122" s="43"/>
    </row>
    <row r="123" spans="1:1" x14ac:dyDescent="0.2">
      <c r="A123" s="43"/>
    </row>
    <row r="124" spans="1:1" x14ac:dyDescent="0.2">
      <c r="A124" s="43"/>
    </row>
    <row r="125" spans="1:1" x14ac:dyDescent="0.2">
      <c r="A125" s="43"/>
    </row>
    <row r="126" spans="1:1" x14ac:dyDescent="0.2">
      <c r="A126" s="43"/>
    </row>
    <row r="127" spans="1:1" x14ac:dyDescent="0.2">
      <c r="A127" s="43"/>
    </row>
    <row r="128" spans="1:1" x14ac:dyDescent="0.2">
      <c r="A128" s="43"/>
    </row>
    <row r="129" spans="1:1" x14ac:dyDescent="0.2">
      <c r="A129" s="43"/>
    </row>
    <row r="130" spans="1:1" x14ac:dyDescent="0.2">
      <c r="A130" s="43"/>
    </row>
    <row r="131" spans="1:1" x14ac:dyDescent="0.2">
      <c r="A131" s="43"/>
    </row>
    <row r="132" spans="1:1" x14ac:dyDescent="0.2">
      <c r="A132" s="43"/>
    </row>
    <row r="133" spans="1:1" x14ac:dyDescent="0.2">
      <c r="A133" s="43"/>
    </row>
    <row r="134" spans="1:1" x14ac:dyDescent="0.2">
      <c r="A134" s="43"/>
    </row>
    <row r="135" spans="1:1" x14ac:dyDescent="0.2">
      <c r="A135" s="43"/>
    </row>
    <row r="136" spans="1:1" x14ac:dyDescent="0.2">
      <c r="A136" s="43"/>
    </row>
    <row r="137" spans="1:1" x14ac:dyDescent="0.2">
      <c r="A137" s="43"/>
    </row>
    <row r="138" spans="1:1" x14ac:dyDescent="0.2">
      <c r="A138" s="43"/>
    </row>
    <row r="139" spans="1:1" x14ac:dyDescent="0.2">
      <c r="A139" s="43"/>
    </row>
    <row r="140" spans="1:1" x14ac:dyDescent="0.2">
      <c r="A140" s="43"/>
    </row>
    <row r="141" spans="1:1" x14ac:dyDescent="0.2">
      <c r="A141" s="43"/>
    </row>
    <row r="142" spans="1:1" x14ac:dyDescent="0.2">
      <c r="A142" s="43"/>
    </row>
    <row r="143" spans="1:1" x14ac:dyDescent="0.2">
      <c r="A143" s="43"/>
    </row>
    <row r="144" spans="1:1" x14ac:dyDescent="0.2">
      <c r="A144" s="43"/>
    </row>
    <row r="145" spans="1:1" x14ac:dyDescent="0.2">
      <c r="A145" s="43"/>
    </row>
    <row r="146" spans="1:1" x14ac:dyDescent="0.2">
      <c r="A146" s="43"/>
    </row>
    <row r="147" spans="1:1" x14ac:dyDescent="0.2">
      <c r="A147" s="43"/>
    </row>
    <row r="148" spans="1:1" x14ac:dyDescent="0.2">
      <c r="A148" s="43"/>
    </row>
    <row r="149" spans="1:1" x14ac:dyDescent="0.2">
      <c r="A149" s="43"/>
    </row>
    <row r="150" spans="1:1" x14ac:dyDescent="0.2">
      <c r="A150" s="43"/>
    </row>
    <row r="151" spans="1:1" x14ac:dyDescent="0.2">
      <c r="A151" s="43"/>
    </row>
    <row r="152" spans="1:1" x14ac:dyDescent="0.2">
      <c r="A152" s="43"/>
    </row>
    <row r="153" spans="1:1" x14ac:dyDescent="0.2">
      <c r="A153" s="43"/>
    </row>
    <row r="154" spans="1:1" x14ac:dyDescent="0.2">
      <c r="A154" s="43"/>
    </row>
    <row r="155" spans="1:1" x14ac:dyDescent="0.2">
      <c r="A155" s="43"/>
    </row>
    <row r="156" spans="1:1" x14ac:dyDescent="0.2">
      <c r="A156" s="43"/>
    </row>
    <row r="157" spans="1:1" x14ac:dyDescent="0.2">
      <c r="A157" s="43"/>
    </row>
    <row r="158" spans="1:1" x14ac:dyDescent="0.2">
      <c r="A158" s="43"/>
    </row>
    <row r="159" spans="1:1" x14ac:dyDescent="0.2">
      <c r="A159" s="43"/>
    </row>
    <row r="160" spans="1:1" x14ac:dyDescent="0.2">
      <c r="A160" s="43"/>
    </row>
    <row r="161" spans="1:1" x14ac:dyDescent="0.2">
      <c r="A161" s="43"/>
    </row>
    <row r="162" spans="1:1" x14ac:dyDescent="0.2">
      <c r="A162" s="43"/>
    </row>
    <row r="163" spans="1:1" x14ac:dyDescent="0.2">
      <c r="A163" s="43"/>
    </row>
    <row r="164" spans="1:1" x14ac:dyDescent="0.2">
      <c r="A164" s="43"/>
    </row>
  </sheetData>
  <mergeCells count="6">
    <mergeCell ref="C2:U2"/>
    <mergeCell ref="A100:U100"/>
    <mergeCell ref="C7:U8"/>
    <mergeCell ref="C38:U39"/>
    <mergeCell ref="C69:U70"/>
    <mergeCell ref="C4:U4"/>
  </mergeCells>
  <phoneticPr fontId="7" type="noConversion"/>
  <hyperlinks>
    <hyperlink ref="A1" location="INDICE!A1" display="ÍNDICE"/>
  </hyperlinks>
  <pageMargins left="0.75" right="0.75" top="1" bottom="1" header="0" footer="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zoomScale="70" workbookViewId="0">
      <selection activeCell="G17" sqref="G17"/>
    </sheetView>
  </sheetViews>
  <sheetFormatPr baseColWidth="10" defaultColWidth="10.85546875" defaultRowHeight="12.75" x14ac:dyDescent="0.2"/>
  <cols>
    <col min="1" max="1" width="3" style="1" customWidth="1"/>
    <col min="2" max="2" width="8.42578125" style="1" bestFit="1" customWidth="1"/>
    <col min="3" max="3" width="13" style="1" bestFit="1" customWidth="1"/>
    <col min="4" max="6" width="13.42578125" style="1" bestFit="1" customWidth="1"/>
    <col min="7" max="7" width="14" style="1" bestFit="1" customWidth="1"/>
    <col min="8" max="8" width="13.42578125" style="1" bestFit="1" customWidth="1"/>
    <col min="9" max="10" width="14" style="1" bestFit="1" customWidth="1"/>
    <col min="11" max="11" width="11" style="1" customWidth="1"/>
    <col min="12" max="12" width="13.28515625" style="1" customWidth="1"/>
    <col min="13" max="15" width="11.42578125" style="1" customWidth="1"/>
    <col min="16" max="20" width="11.85546875" style="1" customWidth="1"/>
    <col min="21" max="21" width="12" style="1" customWidth="1"/>
    <col min="22" max="16384" width="10.85546875" style="1"/>
  </cols>
  <sheetData>
    <row r="1" spans="1:21" x14ac:dyDescent="0.2">
      <c r="A1" s="5" t="s">
        <v>75</v>
      </c>
    </row>
    <row r="2" spans="1:21" x14ac:dyDescent="0.2">
      <c r="C2" s="201" t="s">
        <v>184</v>
      </c>
      <c r="D2" s="201"/>
      <c r="E2" s="201"/>
      <c r="F2" s="201"/>
      <c r="G2" s="201"/>
      <c r="H2" s="201"/>
      <c r="I2" s="201"/>
      <c r="J2" s="201"/>
      <c r="K2" s="201"/>
      <c r="L2" s="201"/>
      <c r="M2" s="201"/>
      <c r="N2" s="201"/>
      <c r="O2" s="201"/>
      <c r="P2" s="201"/>
      <c r="Q2" s="201"/>
      <c r="R2" s="201"/>
      <c r="S2" s="201"/>
      <c r="T2" s="201"/>
      <c r="U2" s="201"/>
    </row>
    <row r="3" spans="1:21" x14ac:dyDescent="0.2">
      <c r="A3" s="74"/>
      <c r="B3" s="74"/>
      <c r="C3" s="74"/>
      <c r="D3" s="110"/>
      <c r="E3" s="74"/>
      <c r="F3" s="30"/>
      <c r="G3" s="30"/>
      <c r="H3" s="30"/>
      <c r="I3" s="30"/>
      <c r="J3" s="30"/>
      <c r="K3" s="30"/>
      <c r="L3" s="30"/>
      <c r="M3" s="30"/>
      <c r="N3" s="30"/>
      <c r="O3" s="30"/>
      <c r="P3" s="30"/>
      <c r="Q3" s="30"/>
      <c r="R3" s="30"/>
      <c r="S3" s="30"/>
      <c r="T3" s="30"/>
    </row>
    <row r="4" spans="1:21" hidden="1" x14ac:dyDescent="0.2">
      <c r="B4" s="68"/>
      <c r="C4" s="68"/>
      <c r="D4" s="68"/>
      <c r="E4" s="68"/>
      <c r="F4" s="68"/>
      <c r="G4" s="68"/>
      <c r="H4" s="68"/>
      <c r="I4" s="68"/>
      <c r="J4" s="108"/>
      <c r="K4" s="108"/>
      <c r="L4" s="108"/>
      <c r="M4" s="108"/>
      <c r="N4" s="108"/>
      <c r="O4" s="108"/>
      <c r="P4" s="108"/>
      <c r="Q4" s="108"/>
      <c r="R4" s="108"/>
      <c r="S4" s="108"/>
      <c r="T4" s="108"/>
      <c r="U4" s="108"/>
    </row>
    <row r="5" spans="1:21" ht="19.5" customHeight="1" thickBot="1" x14ac:dyDescent="0.25">
      <c r="A5" s="34"/>
      <c r="B5" s="32"/>
      <c r="C5" s="216" t="s">
        <v>751</v>
      </c>
      <c r="D5" s="216"/>
      <c r="E5" s="216"/>
      <c r="F5" s="216"/>
      <c r="G5" s="216"/>
      <c r="H5" s="216"/>
      <c r="I5" s="216"/>
      <c r="J5" s="216"/>
      <c r="K5" s="216"/>
      <c r="L5" s="216"/>
      <c r="M5" s="216"/>
      <c r="N5" s="216"/>
      <c r="O5" s="216"/>
      <c r="P5" s="216"/>
      <c r="Q5" s="216"/>
      <c r="R5" s="216"/>
      <c r="S5" s="216"/>
      <c r="T5" s="216"/>
      <c r="U5" s="216"/>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77"/>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77"/>
      <c r="C8" s="205"/>
      <c r="D8" s="205"/>
      <c r="E8" s="205"/>
      <c r="F8" s="205"/>
      <c r="G8" s="205"/>
      <c r="H8" s="205"/>
      <c r="I8" s="205"/>
      <c r="J8" s="205"/>
      <c r="K8" s="205"/>
      <c r="L8" s="205"/>
      <c r="M8" s="205"/>
      <c r="N8" s="205"/>
      <c r="O8" s="205"/>
      <c r="P8" s="205"/>
      <c r="Q8" s="205"/>
      <c r="R8" s="205"/>
      <c r="S8" s="205"/>
      <c r="T8" s="205"/>
      <c r="U8" s="205"/>
    </row>
    <row r="9" spans="1:21" ht="13.5" thickTop="1" x14ac:dyDescent="0.2">
      <c r="A9" s="35">
        <v>1</v>
      </c>
      <c r="B9" s="36">
        <v>854231</v>
      </c>
      <c r="C9" s="9">
        <v>0</v>
      </c>
      <c r="D9" s="9">
        <v>0</v>
      </c>
      <c r="E9" s="9">
        <v>0</v>
      </c>
      <c r="F9" s="9">
        <v>0</v>
      </c>
      <c r="G9" s="9">
        <v>0</v>
      </c>
      <c r="H9" s="9">
        <v>0</v>
      </c>
      <c r="I9" s="9">
        <v>0</v>
      </c>
      <c r="J9" s="9">
        <v>79868.114493000001</v>
      </c>
      <c r="K9" s="9">
        <v>40449.776850499999</v>
      </c>
      <c r="L9" s="14">
        <v>70975.088243999999</v>
      </c>
      <c r="M9" s="14">
        <v>86048.223201999994</v>
      </c>
      <c r="N9" s="14">
        <v>98049.070892000003</v>
      </c>
      <c r="O9" s="14">
        <v>0</v>
      </c>
      <c r="P9" s="14">
        <v>108333.29938900001</v>
      </c>
      <c r="Q9" s="14">
        <v>115301.65016799999</v>
      </c>
      <c r="R9" s="14">
        <v>105654.387844</v>
      </c>
      <c r="S9" s="14">
        <v>108245.081741</v>
      </c>
      <c r="T9" s="14">
        <v>105081.417008</v>
      </c>
      <c r="U9" s="9">
        <f>(SUM(C9:N9)+P9+Q9+R9+S9+T9)</f>
        <v>918006.10983149987</v>
      </c>
    </row>
    <row r="10" spans="1:21" x14ac:dyDescent="0.2">
      <c r="A10" s="35">
        <v>2</v>
      </c>
      <c r="B10" s="36">
        <v>901380</v>
      </c>
      <c r="C10" s="9">
        <v>29.084928000000001</v>
      </c>
      <c r="D10" s="9">
        <v>676.09038599999997</v>
      </c>
      <c r="E10" s="9">
        <v>1016.8792989999999</v>
      </c>
      <c r="F10" s="9">
        <v>4212.7969249999996</v>
      </c>
      <c r="G10" s="9">
        <v>21222.096863999999</v>
      </c>
      <c r="H10" s="9">
        <v>27666.438246999998</v>
      </c>
      <c r="I10" s="9">
        <v>32807.319469000002</v>
      </c>
      <c r="J10" s="9">
        <v>41778.479016999998</v>
      </c>
      <c r="K10" s="9">
        <v>22511.301788000001</v>
      </c>
      <c r="L10" s="14">
        <v>35087.275266999997</v>
      </c>
      <c r="M10" s="14">
        <v>46817.730329999999</v>
      </c>
      <c r="N10" s="14">
        <v>47350.188440999998</v>
      </c>
      <c r="O10" s="14">
        <v>40557.833278999999</v>
      </c>
      <c r="P10" s="14">
        <v>50533.263082999998</v>
      </c>
      <c r="Q10" s="14">
        <v>49870.121601999999</v>
      </c>
      <c r="R10" s="14">
        <v>44163.612804999997</v>
      </c>
      <c r="S10" s="14">
        <v>40152.889268999999</v>
      </c>
      <c r="T10" s="14">
        <v>32520.807786000001</v>
      </c>
      <c r="U10" s="9">
        <f t="shared" ref="U10:U36" si="0">(SUM(C10:N10)+P10+Q10+R10+S10+T10)</f>
        <v>498416.37550599995</v>
      </c>
    </row>
    <row r="11" spans="1:21" x14ac:dyDescent="0.2">
      <c r="A11" s="35">
        <v>3</v>
      </c>
      <c r="B11" s="36">
        <v>852990</v>
      </c>
      <c r="C11" s="9">
        <v>19880.785776000001</v>
      </c>
      <c r="D11" s="9">
        <v>54627.943103999998</v>
      </c>
      <c r="E11" s="9">
        <v>54286.174639999997</v>
      </c>
      <c r="F11" s="9">
        <v>64428.424400000004</v>
      </c>
      <c r="G11" s="9">
        <v>195796.870368</v>
      </c>
      <c r="H11" s="9">
        <v>260125.42456000001</v>
      </c>
      <c r="I11" s="9">
        <v>308278.32367999997</v>
      </c>
      <c r="J11" s="9">
        <v>122545.10894400001</v>
      </c>
      <c r="K11" s="9">
        <v>16319.563714</v>
      </c>
      <c r="L11" s="14">
        <v>24206.259795999998</v>
      </c>
      <c r="M11" s="14">
        <v>28449.816299999999</v>
      </c>
      <c r="N11" s="14">
        <v>29714.733779999999</v>
      </c>
      <c r="O11" s="14">
        <v>4870.2801920000002</v>
      </c>
      <c r="P11" s="14">
        <v>28524.386008000001</v>
      </c>
      <c r="Q11" s="14">
        <v>29011.261864</v>
      </c>
      <c r="R11" s="14">
        <v>31556.518972000002</v>
      </c>
      <c r="S11" s="14">
        <v>7166.7729410000002</v>
      </c>
      <c r="T11" s="14">
        <v>9086.3280859999995</v>
      </c>
      <c r="U11" s="9">
        <f t="shared" si="0"/>
        <v>1284004.6969330001</v>
      </c>
    </row>
    <row r="12" spans="1:21" x14ac:dyDescent="0.2">
      <c r="A12" s="35">
        <v>4</v>
      </c>
      <c r="B12" s="36">
        <v>854232</v>
      </c>
      <c r="C12" s="9">
        <v>0</v>
      </c>
      <c r="D12" s="9">
        <v>0</v>
      </c>
      <c r="E12" s="9">
        <v>0</v>
      </c>
      <c r="F12" s="9">
        <v>0</v>
      </c>
      <c r="G12" s="9">
        <v>0</v>
      </c>
      <c r="H12" s="9">
        <v>0</v>
      </c>
      <c r="I12" s="9">
        <v>0</v>
      </c>
      <c r="J12" s="9">
        <v>25672.387126000001</v>
      </c>
      <c r="K12" s="9">
        <v>11408.993361000001</v>
      </c>
      <c r="L12" s="14">
        <v>21756.679240000001</v>
      </c>
      <c r="M12" s="14">
        <v>34938.608222000003</v>
      </c>
      <c r="N12" s="14">
        <v>35115.224480999997</v>
      </c>
      <c r="O12" s="14">
        <v>0</v>
      </c>
      <c r="P12" s="14">
        <v>38026.235976999997</v>
      </c>
      <c r="Q12" s="14">
        <v>46173.825083999996</v>
      </c>
      <c r="R12" s="14">
        <v>54447.918981000003</v>
      </c>
      <c r="S12" s="14">
        <v>61447.668376000001</v>
      </c>
      <c r="T12" s="14">
        <v>63858.929465000001</v>
      </c>
      <c r="U12" s="9">
        <f t="shared" si="0"/>
        <v>392846.47031300003</v>
      </c>
    </row>
    <row r="13" spans="1:21" x14ac:dyDescent="0.2">
      <c r="A13" s="35">
        <v>5</v>
      </c>
      <c r="B13" s="36">
        <v>854239</v>
      </c>
      <c r="C13" s="9">
        <v>0</v>
      </c>
      <c r="D13" s="9">
        <v>0</v>
      </c>
      <c r="E13" s="9">
        <v>0</v>
      </c>
      <c r="F13" s="9">
        <v>0</v>
      </c>
      <c r="G13" s="9">
        <v>0</v>
      </c>
      <c r="H13" s="9">
        <v>0</v>
      </c>
      <c r="I13" s="9">
        <v>0</v>
      </c>
      <c r="J13" s="9">
        <v>19367.282749000002</v>
      </c>
      <c r="K13" s="9">
        <v>11025.316165</v>
      </c>
      <c r="L13" s="14">
        <v>23652.129577</v>
      </c>
      <c r="M13" s="14">
        <v>30831.225074000002</v>
      </c>
      <c r="N13" s="14">
        <v>31339.390729999999</v>
      </c>
      <c r="O13" s="14">
        <v>0</v>
      </c>
      <c r="P13" s="14">
        <v>36596.050831</v>
      </c>
      <c r="Q13" s="14">
        <v>50032.344671999999</v>
      </c>
      <c r="R13" s="14">
        <v>49208.824522000003</v>
      </c>
      <c r="S13" s="14">
        <v>49438.411097999997</v>
      </c>
      <c r="T13" s="14">
        <v>50098.457589999998</v>
      </c>
      <c r="U13" s="9">
        <f t="shared" si="0"/>
        <v>351589.43300800002</v>
      </c>
    </row>
    <row r="14" spans="1:21" x14ac:dyDescent="0.2">
      <c r="A14" s="35">
        <v>6</v>
      </c>
      <c r="B14" s="36">
        <v>847170</v>
      </c>
      <c r="C14" s="9">
        <v>0</v>
      </c>
      <c r="D14" s="9">
        <v>1737.2923069999999</v>
      </c>
      <c r="E14" s="9">
        <v>1844.1489469999999</v>
      </c>
      <c r="F14" s="9">
        <v>3054.4842290000001</v>
      </c>
      <c r="G14" s="9">
        <v>8208.6526969999995</v>
      </c>
      <c r="H14" s="9">
        <v>11418.292312</v>
      </c>
      <c r="I14" s="9">
        <v>13294.971229000001</v>
      </c>
      <c r="J14" s="9">
        <v>14888.139880999999</v>
      </c>
      <c r="K14" s="9">
        <v>8672.1085089999997</v>
      </c>
      <c r="L14" s="14">
        <v>16679.563728000001</v>
      </c>
      <c r="M14" s="14">
        <v>20768.718435999999</v>
      </c>
      <c r="N14" s="14">
        <v>22354.989454999999</v>
      </c>
      <c r="O14" s="14">
        <v>0</v>
      </c>
      <c r="P14" s="14">
        <v>25587.293798999999</v>
      </c>
      <c r="Q14" s="14">
        <v>19057.789272999999</v>
      </c>
      <c r="R14" s="14">
        <v>18740.629024999998</v>
      </c>
      <c r="S14" s="14">
        <v>17373.409376</v>
      </c>
      <c r="T14" s="14">
        <v>18325.457902999999</v>
      </c>
      <c r="U14" s="9">
        <f t="shared" si="0"/>
        <v>222005.94110600001</v>
      </c>
    </row>
    <row r="15" spans="1:21" x14ac:dyDescent="0.2">
      <c r="A15" s="35">
        <v>7</v>
      </c>
      <c r="B15" s="36">
        <v>847330</v>
      </c>
      <c r="C15" s="9">
        <v>1351.1373530000001</v>
      </c>
      <c r="D15" s="9">
        <v>5366.9073120000003</v>
      </c>
      <c r="E15" s="9">
        <v>6626.7695030000004</v>
      </c>
      <c r="F15" s="9">
        <v>9345.5688239999999</v>
      </c>
      <c r="G15" s="9">
        <v>13660.114188</v>
      </c>
      <c r="H15" s="9">
        <v>15685.008980000001</v>
      </c>
      <c r="I15" s="9">
        <v>18185.640931999998</v>
      </c>
      <c r="J15" s="9">
        <v>16839.483597999999</v>
      </c>
      <c r="K15" s="9">
        <v>7486.7656100000004</v>
      </c>
      <c r="L15" s="14">
        <v>13115.729411</v>
      </c>
      <c r="M15" s="14">
        <v>18654.082023999999</v>
      </c>
      <c r="N15" s="14">
        <v>16698.585586000001</v>
      </c>
      <c r="O15" s="14">
        <v>9571.4296909999994</v>
      </c>
      <c r="P15" s="14">
        <v>17136.668215999998</v>
      </c>
      <c r="Q15" s="14">
        <v>16933.220098999998</v>
      </c>
      <c r="R15" s="14">
        <v>18935.935197999999</v>
      </c>
      <c r="S15" s="14">
        <v>15963.064114000001</v>
      </c>
      <c r="T15" s="14">
        <v>12742.30654</v>
      </c>
      <c r="U15" s="9">
        <f t="shared" si="0"/>
        <v>224726.98748799998</v>
      </c>
    </row>
    <row r="16" spans="1:21" x14ac:dyDescent="0.2">
      <c r="A16" s="35">
        <v>8</v>
      </c>
      <c r="B16" s="36">
        <v>844399</v>
      </c>
      <c r="C16" s="9">
        <v>0</v>
      </c>
      <c r="D16" s="9">
        <v>0</v>
      </c>
      <c r="E16" s="9">
        <v>0</v>
      </c>
      <c r="F16" s="9">
        <v>0</v>
      </c>
      <c r="G16" s="9">
        <v>0</v>
      </c>
      <c r="H16" s="9">
        <v>0</v>
      </c>
      <c r="I16" s="9">
        <v>0</v>
      </c>
      <c r="J16" s="9">
        <v>44367.803963999999</v>
      </c>
      <c r="K16" s="9">
        <v>6897.7404809999998</v>
      </c>
      <c r="L16" s="14">
        <v>19191.553328000002</v>
      </c>
      <c r="M16" s="14">
        <v>21786.305955</v>
      </c>
      <c r="N16" s="14">
        <v>23108.832086999999</v>
      </c>
      <c r="O16" s="14">
        <v>0</v>
      </c>
      <c r="P16" s="14">
        <v>22697.567450999999</v>
      </c>
      <c r="Q16" s="14">
        <v>21889.442063999999</v>
      </c>
      <c r="R16" s="14">
        <v>19220.220999000001</v>
      </c>
      <c r="S16" s="14">
        <v>5371.833208</v>
      </c>
      <c r="T16" s="14">
        <v>4717.8378510000002</v>
      </c>
      <c r="U16" s="9">
        <f t="shared" si="0"/>
        <v>189249.137388</v>
      </c>
    </row>
    <row r="17" spans="1:21" x14ac:dyDescent="0.2">
      <c r="A17" s="35">
        <v>9</v>
      </c>
      <c r="B17" s="36">
        <v>851770</v>
      </c>
      <c r="C17" s="9">
        <v>0</v>
      </c>
      <c r="D17" s="9">
        <v>0</v>
      </c>
      <c r="E17" s="9">
        <v>0</v>
      </c>
      <c r="F17" s="9">
        <v>0</v>
      </c>
      <c r="G17" s="9">
        <v>0</v>
      </c>
      <c r="H17" s="9">
        <v>0</v>
      </c>
      <c r="I17" s="9">
        <v>0</v>
      </c>
      <c r="J17" s="9">
        <v>13857.944745999999</v>
      </c>
      <c r="K17" s="9">
        <v>6801.592772</v>
      </c>
      <c r="L17" s="14">
        <v>13915.942016999999</v>
      </c>
      <c r="M17" s="14">
        <v>16990.080925999999</v>
      </c>
      <c r="N17" s="14">
        <v>24205.786540000001</v>
      </c>
      <c r="O17" s="14">
        <v>0</v>
      </c>
      <c r="P17" s="14">
        <v>32473.919967000002</v>
      </c>
      <c r="Q17" s="14">
        <v>39749.071400000001</v>
      </c>
      <c r="R17" s="14">
        <v>36728.825601999997</v>
      </c>
      <c r="S17" s="14">
        <v>39927.680957999997</v>
      </c>
      <c r="T17" s="14">
        <v>38178.573538999997</v>
      </c>
      <c r="U17" s="9">
        <f t="shared" si="0"/>
        <v>262829.41846700001</v>
      </c>
    </row>
    <row r="18" spans="1:21" x14ac:dyDescent="0.2">
      <c r="A18" s="35">
        <v>10</v>
      </c>
      <c r="B18" s="36">
        <v>853400</v>
      </c>
      <c r="C18" s="9">
        <v>398.41625199999999</v>
      </c>
      <c r="D18" s="9">
        <v>1584.01343</v>
      </c>
      <c r="E18" s="9">
        <v>1934.4485340000001</v>
      </c>
      <c r="F18" s="9">
        <v>2529.0824969999999</v>
      </c>
      <c r="G18" s="9">
        <v>5081.8099089999996</v>
      </c>
      <c r="H18" s="9">
        <v>6568.6817680000004</v>
      </c>
      <c r="I18" s="9">
        <v>8713.0256590000008</v>
      </c>
      <c r="J18" s="9">
        <v>10770.420307</v>
      </c>
      <c r="K18" s="9">
        <v>5539.2981010000003</v>
      </c>
      <c r="L18" s="14">
        <v>9468.7608099999998</v>
      </c>
      <c r="M18" s="14">
        <v>12079.573736</v>
      </c>
      <c r="N18" s="14">
        <v>14037.547227999999</v>
      </c>
      <c r="O18" s="14">
        <v>8963.4690969999992</v>
      </c>
      <c r="P18" s="14">
        <v>14485.026569</v>
      </c>
      <c r="Q18" s="14">
        <v>13647.687172</v>
      </c>
      <c r="R18" s="14">
        <v>13445.895736</v>
      </c>
      <c r="S18" s="14">
        <v>12164.842644</v>
      </c>
      <c r="T18" s="14">
        <v>10353.089258</v>
      </c>
      <c r="U18" s="9">
        <f t="shared" si="0"/>
        <v>142801.61960999999</v>
      </c>
    </row>
    <row r="19" spans="1:21" x14ac:dyDescent="0.2">
      <c r="A19" s="35">
        <v>11</v>
      </c>
      <c r="B19" s="36">
        <v>852580</v>
      </c>
      <c r="C19" s="9">
        <v>0</v>
      </c>
      <c r="D19" s="9">
        <v>0</v>
      </c>
      <c r="E19" s="9">
        <v>0</v>
      </c>
      <c r="F19" s="9">
        <v>0</v>
      </c>
      <c r="G19" s="9">
        <v>0</v>
      </c>
      <c r="H19" s="9">
        <v>0</v>
      </c>
      <c r="I19" s="9">
        <v>0</v>
      </c>
      <c r="J19" s="9">
        <v>12182.644952000001</v>
      </c>
      <c r="K19" s="9">
        <v>3184.3489559999998</v>
      </c>
      <c r="L19" s="14">
        <v>6440.6058000000003</v>
      </c>
      <c r="M19" s="14">
        <v>8844.6874499999994</v>
      </c>
      <c r="N19" s="14">
        <v>13153.065634000001</v>
      </c>
      <c r="O19" s="14">
        <v>0</v>
      </c>
      <c r="P19" s="14">
        <v>19854.342573999998</v>
      </c>
      <c r="Q19" s="14">
        <v>26708.571425999999</v>
      </c>
      <c r="R19" s="14">
        <v>20658.371442</v>
      </c>
      <c r="S19" s="14">
        <v>9670.2401690000006</v>
      </c>
      <c r="T19" s="14">
        <v>5790.922759</v>
      </c>
      <c r="U19" s="9">
        <f t="shared" si="0"/>
        <v>126487.80116199999</v>
      </c>
    </row>
    <row r="20" spans="1:21" x14ac:dyDescent="0.2">
      <c r="A20" s="35">
        <v>12</v>
      </c>
      <c r="B20" s="36">
        <v>852290</v>
      </c>
      <c r="C20" s="9">
        <v>4295.8740600000001</v>
      </c>
      <c r="D20" s="9">
        <v>7933.6463999999996</v>
      </c>
      <c r="E20" s="9">
        <v>7570.9766520000003</v>
      </c>
      <c r="F20" s="9">
        <v>10639.250599999999</v>
      </c>
      <c r="G20" s="9">
        <v>11632.514080000001</v>
      </c>
      <c r="H20" s="9">
        <v>12593.086324</v>
      </c>
      <c r="I20" s="9">
        <v>11366.707584</v>
      </c>
      <c r="J20" s="9">
        <v>9364.0997879999995</v>
      </c>
      <c r="K20" s="9">
        <v>2691.0888599999998</v>
      </c>
      <c r="L20" s="14">
        <v>4503.9792699999998</v>
      </c>
      <c r="M20" s="14">
        <v>4334.4835119999998</v>
      </c>
      <c r="N20" s="14">
        <v>3605.5417619999998</v>
      </c>
      <c r="O20" s="14">
        <v>442.972533</v>
      </c>
      <c r="P20" s="14">
        <v>2582.7510820000002</v>
      </c>
      <c r="Q20" s="14">
        <v>2034.456402</v>
      </c>
      <c r="R20" s="14">
        <v>1884.8602760000001</v>
      </c>
      <c r="S20" s="14">
        <v>704.33012399999996</v>
      </c>
      <c r="T20" s="14">
        <v>532.14783599999998</v>
      </c>
      <c r="U20" s="9">
        <f t="shared" si="0"/>
        <v>98269.794612000027</v>
      </c>
    </row>
    <row r="21" spans="1:21" x14ac:dyDescent="0.2">
      <c r="A21" s="35">
        <v>13</v>
      </c>
      <c r="B21" s="36">
        <v>853690</v>
      </c>
      <c r="C21" s="9">
        <v>110.04617399999999</v>
      </c>
      <c r="D21" s="9">
        <v>540.10647900000004</v>
      </c>
      <c r="E21" s="9">
        <v>707.08183499999996</v>
      </c>
      <c r="F21" s="9">
        <v>792.37153799999999</v>
      </c>
      <c r="G21" s="9">
        <v>1792.970896</v>
      </c>
      <c r="H21" s="9">
        <v>2457.3105500000001</v>
      </c>
      <c r="I21" s="9">
        <v>3299.9993909999998</v>
      </c>
      <c r="J21" s="9">
        <v>4315.843406</v>
      </c>
      <c r="K21" s="9">
        <v>2587.8177934999999</v>
      </c>
      <c r="L21" s="14">
        <v>4926.708095</v>
      </c>
      <c r="M21" s="14">
        <v>6649.5977949999997</v>
      </c>
      <c r="N21" s="14">
        <v>7553.3262109999996</v>
      </c>
      <c r="O21" s="14">
        <v>5378.1083150000004</v>
      </c>
      <c r="P21" s="14">
        <v>7997.3631429999996</v>
      </c>
      <c r="Q21" s="14">
        <v>8369.5763889999998</v>
      </c>
      <c r="R21" s="14">
        <v>9059.1463540000004</v>
      </c>
      <c r="S21" s="14">
        <v>8815.1536620000006</v>
      </c>
      <c r="T21" s="14">
        <v>8868.8166020000008</v>
      </c>
      <c r="U21" s="9">
        <f t="shared" si="0"/>
        <v>78843.236313500005</v>
      </c>
    </row>
    <row r="22" spans="1:21" x14ac:dyDescent="0.2">
      <c r="A22" s="35">
        <v>14</v>
      </c>
      <c r="B22" s="36">
        <v>850440</v>
      </c>
      <c r="C22" s="9">
        <v>123.213739</v>
      </c>
      <c r="D22" s="9">
        <v>472.47103800000002</v>
      </c>
      <c r="E22" s="9">
        <v>636.94670399999995</v>
      </c>
      <c r="F22" s="9">
        <v>862.25646600000005</v>
      </c>
      <c r="G22" s="9">
        <v>1876.6004680000001</v>
      </c>
      <c r="H22" s="9">
        <v>2301.3604140000002</v>
      </c>
      <c r="I22" s="9">
        <v>3067.0827450000002</v>
      </c>
      <c r="J22" s="9">
        <v>4363.6868750000003</v>
      </c>
      <c r="K22" s="9">
        <v>2305.4710009999999</v>
      </c>
      <c r="L22" s="14">
        <v>4689.8802109999997</v>
      </c>
      <c r="M22" s="14">
        <v>6583.4017590000003</v>
      </c>
      <c r="N22" s="14">
        <v>7709.9083979999996</v>
      </c>
      <c r="O22" s="14">
        <v>3486.372355</v>
      </c>
      <c r="P22" s="14">
        <v>6284.680222</v>
      </c>
      <c r="Q22" s="14">
        <v>7490.3669579999996</v>
      </c>
      <c r="R22" s="14">
        <v>7392.4145930000004</v>
      </c>
      <c r="S22" s="14">
        <v>6591.9222090000003</v>
      </c>
      <c r="T22" s="14">
        <v>5928.5486350000001</v>
      </c>
      <c r="U22" s="9">
        <f t="shared" si="0"/>
        <v>68680.212435000009</v>
      </c>
    </row>
    <row r="23" spans="1:21" x14ac:dyDescent="0.2">
      <c r="A23" s="35">
        <v>15</v>
      </c>
      <c r="B23" s="36">
        <v>854140</v>
      </c>
      <c r="C23" s="9">
        <v>50.307251000000001</v>
      </c>
      <c r="D23" s="9">
        <v>460.258894</v>
      </c>
      <c r="E23" s="9">
        <v>526.21556699999996</v>
      </c>
      <c r="F23" s="9">
        <v>936.68962499999998</v>
      </c>
      <c r="G23" s="9">
        <v>2063.3155929999998</v>
      </c>
      <c r="H23" s="9">
        <v>2565.2633649999998</v>
      </c>
      <c r="I23" s="9">
        <v>3000.8849399999999</v>
      </c>
      <c r="J23" s="9">
        <v>3832.0138259999999</v>
      </c>
      <c r="K23" s="9">
        <v>2211.1728625000001</v>
      </c>
      <c r="L23" s="14">
        <v>4288.2399420000002</v>
      </c>
      <c r="M23" s="14">
        <v>7253.9007540000002</v>
      </c>
      <c r="N23" s="14">
        <v>8004.958721</v>
      </c>
      <c r="O23" s="14">
        <v>6432.6106449999997</v>
      </c>
      <c r="P23" s="14">
        <v>7894.2731889999995</v>
      </c>
      <c r="Q23" s="14">
        <v>9010.6414679999998</v>
      </c>
      <c r="R23" s="14">
        <v>10419.266831999999</v>
      </c>
      <c r="S23" s="14">
        <v>11853.244572</v>
      </c>
      <c r="T23" s="14">
        <v>9199.6354260000007</v>
      </c>
      <c r="U23" s="9">
        <f t="shared" si="0"/>
        <v>83570.282827499992</v>
      </c>
    </row>
    <row r="24" spans="1:21" x14ac:dyDescent="0.2">
      <c r="A24" s="35">
        <v>16</v>
      </c>
      <c r="B24" s="36">
        <v>900190</v>
      </c>
      <c r="C24" s="9">
        <v>10.249446000000001</v>
      </c>
      <c r="D24" s="9">
        <v>126.236155</v>
      </c>
      <c r="E24" s="9">
        <v>197.54765</v>
      </c>
      <c r="F24" s="9">
        <v>276.74694</v>
      </c>
      <c r="G24" s="9">
        <v>1357.9433240000001</v>
      </c>
      <c r="H24" s="9">
        <v>2182.8572129999998</v>
      </c>
      <c r="I24" s="9">
        <v>2808.320502</v>
      </c>
      <c r="J24" s="9">
        <v>3430.065306</v>
      </c>
      <c r="K24" s="9">
        <v>1906.998799</v>
      </c>
      <c r="L24" s="14">
        <v>3213.847855</v>
      </c>
      <c r="M24" s="14">
        <v>3673.7899379999999</v>
      </c>
      <c r="N24" s="14">
        <v>3531.128659</v>
      </c>
      <c r="O24" s="14">
        <v>2984.0479369999998</v>
      </c>
      <c r="P24" s="14">
        <v>3803.6926319999998</v>
      </c>
      <c r="Q24" s="14">
        <v>3635.9436369999999</v>
      </c>
      <c r="R24" s="14">
        <v>3855.842009</v>
      </c>
      <c r="S24" s="14">
        <v>3270.3905420000001</v>
      </c>
      <c r="T24" s="14">
        <v>2348.7657210000002</v>
      </c>
      <c r="U24" s="9">
        <f t="shared" si="0"/>
        <v>39630.366328000011</v>
      </c>
    </row>
    <row r="25" spans="1:21" x14ac:dyDescent="0.2">
      <c r="A25" s="35">
        <v>17</v>
      </c>
      <c r="B25" s="36">
        <v>853890</v>
      </c>
      <c r="C25" s="9">
        <v>243.00540599999999</v>
      </c>
      <c r="D25" s="9">
        <v>827.92883700000004</v>
      </c>
      <c r="E25" s="9">
        <v>813.64605300000005</v>
      </c>
      <c r="F25" s="9">
        <v>1057.378802</v>
      </c>
      <c r="G25" s="9">
        <v>2066.7788639999999</v>
      </c>
      <c r="H25" s="9">
        <v>2280.5288019999998</v>
      </c>
      <c r="I25" s="9">
        <v>2728.7326579999999</v>
      </c>
      <c r="J25" s="9">
        <v>3309.9661110000002</v>
      </c>
      <c r="K25" s="9">
        <v>1806.2750834999999</v>
      </c>
      <c r="L25" s="14">
        <v>3261.8429460000002</v>
      </c>
      <c r="M25" s="14">
        <v>4361.5186519999997</v>
      </c>
      <c r="N25" s="14">
        <v>4443.1504459999996</v>
      </c>
      <c r="O25" s="14">
        <v>3576.1858440000001</v>
      </c>
      <c r="P25" s="14">
        <v>3992.8255349999999</v>
      </c>
      <c r="Q25" s="14">
        <v>3977.5146639999998</v>
      </c>
      <c r="R25" s="14">
        <v>4205.112924</v>
      </c>
      <c r="S25" s="14">
        <v>3560.339082</v>
      </c>
      <c r="T25" s="14">
        <v>3448.296249</v>
      </c>
      <c r="U25" s="9">
        <f t="shared" si="0"/>
        <v>46384.841114499999</v>
      </c>
    </row>
    <row r="26" spans="1:21" x14ac:dyDescent="0.2">
      <c r="A26" s="35">
        <v>18</v>
      </c>
      <c r="B26" s="36">
        <v>854233</v>
      </c>
      <c r="C26" s="9">
        <v>0</v>
      </c>
      <c r="D26" s="9">
        <v>0</v>
      </c>
      <c r="E26" s="9">
        <v>0</v>
      </c>
      <c r="F26" s="9">
        <v>0</v>
      </c>
      <c r="G26" s="9">
        <v>0</v>
      </c>
      <c r="H26" s="9">
        <v>0</v>
      </c>
      <c r="I26" s="9">
        <v>0</v>
      </c>
      <c r="J26" s="9">
        <v>3572.3659870000001</v>
      </c>
      <c r="K26" s="9">
        <v>1752.13123</v>
      </c>
      <c r="L26" s="14">
        <v>3521.436095</v>
      </c>
      <c r="M26" s="14">
        <v>5141.1268220000002</v>
      </c>
      <c r="N26" s="14">
        <v>5657.3741</v>
      </c>
      <c r="O26" s="14">
        <v>0</v>
      </c>
      <c r="P26" s="14">
        <v>9171.6297809999996</v>
      </c>
      <c r="Q26" s="14">
        <v>19522.717742000001</v>
      </c>
      <c r="R26" s="14">
        <v>8999.3155360000001</v>
      </c>
      <c r="S26" s="14">
        <v>11167.717559999999</v>
      </c>
      <c r="T26" s="14">
        <v>10570.886747</v>
      </c>
      <c r="U26" s="9">
        <f t="shared" si="0"/>
        <v>79076.7016</v>
      </c>
    </row>
    <row r="27" spans="1:21" x14ac:dyDescent="0.2">
      <c r="A27" s="35">
        <v>19</v>
      </c>
      <c r="B27" s="36">
        <v>853224</v>
      </c>
      <c r="C27" s="9">
        <v>8.9530759999999994</v>
      </c>
      <c r="D27" s="9">
        <v>329.01246200000003</v>
      </c>
      <c r="E27" s="9">
        <v>404.06508500000001</v>
      </c>
      <c r="F27" s="9">
        <v>804.72365200000002</v>
      </c>
      <c r="G27" s="9">
        <v>1607.9435470000001</v>
      </c>
      <c r="H27" s="9">
        <v>2054.0528490000002</v>
      </c>
      <c r="I27" s="9">
        <v>2804.4844659999999</v>
      </c>
      <c r="J27" s="9">
        <v>3812.8269190000001</v>
      </c>
      <c r="K27" s="9">
        <v>1743.577125</v>
      </c>
      <c r="L27" s="14">
        <v>3174.767523</v>
      </c>
      <c r="M27" s="14">
        <v>4310.8525220000001</v>
      </c>
      <c r="N27" s="14">
        <v>4638.2145399999999</v>
      </c>
      <c r="O27" s="14">
        <v>3503.6988350000001</v>
      </c>
      <c r="P27" s="14">
        <v>4878.0899209999998</v>
      </c>
      <c r="Q27" s="14">
        <v>7415.3005730000004</v>
      </c>
      <c r="R27" s="14">
        <v>7136.0140369999999</v>
      </c>
      <c r="S27" s="14">
        <v>6930.0235409999996</v>
      </c>
      <c r="T27" s="14">
        <v>5372.8780200000001</v>
      </c>
      <c r="U27" s="9">
        <f t="shared" si="0"/>
        <v>57425.779858000009</v>
      </c>
    </row>
    <row r="28" spans="1:21" x14ac:dyDescent="0.2">
      <c r="A28" s="35">
        <v>20</v>
      </c>
      <c r="B28" s="36">
        <v>901390</v>
      </c>
      <c r="C28" s="9">
        <v>7.0166550000000001</v>
      </c>
      <c r="D28" s="9">
        <v>202.16629499999999</v>
      </c>
      <c r="E28" s="9">
        <v>307.26923099999999</v>
      </c>
      <c r="F28" s="9">
        <v>410.340149</v>
      </c>
      <c r="G28" s="9">
        <v>1876.721401</v>
      </c>
      <c r="H28" s="9">
        <v>2834.6280350000002</v>
      </c>
      <c r="I28" s="9">
        <v>2938.2028909999999</v>
      </c>
      <c r="J28" s="9">
        <v>3161.3277370000001</v>
      </c>
      <c r="K28" s="9">
        <v>1600.626692</v>
      </c>
      <c r="L28" s="14">
        <v>2873.860842</v>
      </c>
      <c r="M28" s="14">
        <v>3922.2971889999999</v>
      </c>
      <c r="N28" s="14">
        <v>5064.5512699999999</v>
      </c>
      <c r="O28" s="14">
        <v>3921.5841729999997</v>
      </c>
      <c r="P28" s="14">
        <v>4721.6257189999997</v>
      </c>
      <c r="Q28" s="14">
        <v>4751.1123319999997</v>
      </c>
      <c r="R28" s="14">
        <v>4782.2388080000001</v>
      </c>
      <c r="S28" s="14">
        <v>5057.6584359999997</v>
      </c>
      <c r="T28" s="14">
        <v>4593.4192679999996</v>
      </c>
      <c r="U28" s="9">
        <f t="shared" si="0"/>
        <v>49105.06295</v>
      </c>
    </row>
    <row r="29" spans="1:21" x14ac:dyDescent="0.2">
      <c r="A29" s="35">
        <v>21</v>
      </c>
      <c r="B29" s="36">
        <v>851762</v>
      </c>
      <c r="C29" s="9">
        <v>0</v>
      </c>
      <c r="D29" s="9">
        <v>0</v>
      </c>
      <c r="E29" s="9">
        <v>0</v>
      </c>
      <c r="F29" s="9">
        <v>0</v>
      </c>
      <c r="G29" s="9">
        <v>0</v>
      </c>
      <c r="H29" s="9">
        <v>0</v>
      </c>
      <c r="I29" s="9">
        <v>0</v>
      </c>
      <c r="J29" s="9">
        <v>2726.5316979999998</v>
      </c>
      <c r="K29" s="9">
        <v>1539.6211034999999</v>
      </c>
      <c r="L29" s="14">
        <v>3187.1389079999999</v>
      </c>
      <c r="M29" s="14">
        <v>4290.5620419999996</v>
      </c>
      <c r="N29" s="14">
        <v>5147.9326709999996</v>
      </c>
      <c r="O29" s="14">
        <v>0</v>
      </c>
      <c r="P29" s="14">
        <v>4763.3471740000005</v>
      </c>
      <c r="Q29" s="14">
        <v>5186.1930149999998</v>
      </c>
      <c r="R29" s="14">
        <v>5143.1769560000002</v>
      </c>
      <c r="S29" s="14">
        <v>5303.8545260000001</v>
      </c>
      <c r="T29" s="14">
        <v>5021.133597</v>
      </c>
      <c r="U29" s="9">
        <f t="shared" si="0"/>
        <v>42309.491690499999</v>
      </c>
    </row>
    <row r="30" spans="1:21" x14ac:dyDescent="0.2">
      <c r="A30" s="35">
        <v>22</v>
      </c>
      <c r="B30" s="36">
        <v>854121</v>
      </c>
      <c r="C30" s="9">
        <v>123.782106</v>
      </c>
      <c r="D30" s="9">
        <v>632.93170099999998</v>
      </c>
      <c r="E30" s="9">
        <v>634.92713700000002</v>
      </c>
      <c r="F30" s="9">
        <v>1047.294326</v>
      </c>
      <c r="G30" s="9">
        <v>1816.9248829999999</v>
      </c>
      <c r="H30" s="9">
        <v>2166.7760539999999</v>
      </c>
      <c r="I30" s="9">
        <v>2533.1528530000001</v>
      </c>
      <c r="J30" s="9">
        <v>2867.6639279999999</v>
      </c>
      <c r="K30" s="9">
        <v>1486.302866</v>
      </c>
      <c r="L30" s="14">
        <v>2455.0369529999998</v>
      </c>
      <c r="M30" s="14">
        <v>2948.7532470000001</v>
      </c>
      <c r="N30" s="14">
        <v>2747.1995790000001</v>
      </c>
      <c r="O30" s="14">
        <v>1717.2792770000001</v>
      </c>
      <c r="P30" s="14">
        <v>2843.546601</v>
      </c>
      <c r="Q30" s="14">
        <v>2925.4803670000001</v>
      </c>
      <c r="R30" s="14">
        <v>3392.2345329999998</v>
      </c>
      <c r="S30" s="14">
        <v>2362.7053599999999</v>
      </c>
      <c r="T30" s="14">
        <v>2302.838366</v>
      </c>
      <c r="U30" s="9">
        <f t="shared" si="0"/>
        <v>35287.550860000003</v>
      </c>
    </row>
    <row r="31" spans="1:21" x14ac:dyDescent="0.2">
      <c r="A31" s="35">
        <v>23</v>
      </c>
      <c r="B31" s="36">
        <v>853710</v>
      </c>
      <c r="C31" s="9">
        <v>264.10633899999999</v>
      </c>
      <c r="D31" s="9">
        <v>399.56502699999999</v>
      </c>
      <c r="E31" s="9">
        <v>549.61164900000006</v>
      </c>
      <c r="F31" s="9">
        <v>729.20344399999999</v>
      </c>
      <c r="G31" s="9">
        <v>1197.6424010000001</v>
      </c>
      <c r="H31" s="9">
        <v>1288.3037939999999</v>
      </c>
      <c r="I31" s="9">
        <v>1640.9616980000001</v>
      </c>
      <c r="J31" s="9">
        <v>2247.2759820000001</v>
      </c>
      <c r="K31" s="9">
        <v>1436.8520825000001</v>
      </c>
      <c r="L31" s="14">
        <v>2532.5838800000001</v>
      </c>
      <c r="M31" s="14">
        <v>3347.978529</v>
      </c>
      <c r="N31" s="14">
        <v>3731.5740949999999</v>
      </c>
      <c r="O31" s="14">
        <v>3406.0532820000003</v>
      </c>
      <c r="P31" s="14">
        <v>3553.6918970000002</v>
      </c>
      <c r="Q31" s="14">
        <v>3888.0182110000001</v>
      </c>
      <c r="R31" s="14">
        <v>4571.1097479999999</v>
      </c>
      <c r="S31" s="14">
        <v>4252.6026380000003</v>
      </c>
      <c r="T31" s="14">
        <v>4517.7658410000004</v>
      </c>
      <c r="U31" s="9">
        <f t="shared" si="0"/>
        <v>40148.847255499997</v>
      </c>
    </row>
    <row r="32" spans="1:21" x14ac:dyDescent="0.2">
      <c r="A32" s="35">
        <v>24</v>
      </c>
      <c r="B32" s="36">
        <v>852351</v>
      </c>
      <c r="C32" s="9">
        <v>0</v>
      </c>
      <c r="D32" s="9">
        <v>0</v>
      </c>
      <c r="E32" s="9">
        <v>0</v>
      </c>
      <c r="F32" s="9">
        <v>0</v>
      </c>
      <c r="G32" s="9">
        <v>0</v>
      </c>
      <c r="H32" s="9">
        <v>0</v>
      </c>
      <c r="I32" s="9">
        <v>0</v>
      </c>
      <c r="J32" s="9">
        <v>2437.9502480000001</v>
      </c>
      <c r="K32" s="9">
        <v>1246.0258309999999</v>
      </c>
      <c r="L32" s="14">
        <v>2028.1735630000001</v>
      </c>
      <c r="M32" s="14">
        <v>2355.9109619999999</v>
      </c>
      <c r="N32" s="14">
        <v>2830.5605759999999</v>
      </c>
      <c r="O32" s="14">
        <v>0</v>
      </c>
      <c r="P32" s="14">
        <v>2256.311201</v>
      </c>
      <c r="Q32" s="14">
        <v>1659.094186</v>
      </c>
      <c r="R32" s="14">
        <v>1766.8770039999999</v>
      </c>
      <c r="S32" s="14">
        <v>2281.8369560000001</v>
      </c>
      <c r="T32" s="14">
        <v>1857.1655639999999</v>
      </c>
      <c r="U32" s="9">
        <f t="shared" si="0"/>
        <v>20719.906091000001</v>
      </c>
    </row>
    <row r="33" spans="1:21" x14ac:dyDescent="0.2">
      <c r="A33" s="35">
        <v>25</v>
      </c>
      <c r="B33" s="36">
        <v>854110</v>
      </c>
      <c r="C33" s="9">
        <v>161.88679099999999</v>
      </c>
      <c r="D33" s="9">
        <v>786.81810099999996</v>
      </c>
      <c r="E33" s="9">
        <v>832.74484500000005</v>
      </c>
      <c r="F33" s="9">
        <v>1148.8335979999999</v>
      </c>
      <c r="G33" s="9">
        <v>1780.729977</v>
      </c>
      <c r="H33" s="9">
        <v>1932.3427340000001</v>
      </c>
      <c r="I33" s="9">
        <v>2235.4975639999998</v>
      </c>
      <c r="J33" s="9">
        <v>2490.4928829999999</v>
      </c>
      <c r="K33" s="9">
        <v>1232.400594</v>
      </c>
      <c r="L33" s="14">
        <v>2221.1004419999999</v>
      </c>
      <c r="M33" s="14">
        <v>2796.39957</v>
      </c>
      <c r="N33" s="14">
        <v>2921.6889649999998</v>
      </c>
      <c r="O33" s="14">
        <v>1403.8257120000001</v>
      </c>
      <c r="P33" s="14">
        <v>3128.121357</v>
      </c>
      <c r="Q33" s="14">
        <v>3583.4927619999999</v>
      </c>
      <c r="R33" s="14">
        <v>4110.6951310000004</v>
      </c>
      <c r="S33" s="14">
        <v>3735.4822709999999</v>
      </c>
      <c r="T33" s="14">
        <v>3264.254351</v>
      </c>
      <c r="U33" s="9">
        <f t="shared" si="0"/>
        <v>38362.981936000011</v>
      </c>
    </row>
    <row r="34" spans="1:21" x14ac:dyDescent="0.2">
      <c r="B34" s="35" t="s">
        <v>79</v>
      </c>
      <c r="C34" s="9">
        <f>SUM(C9:C33)</f>
        <v>27057.865351999997</v>
      </c>
      <c r="D34" s="9">
        <f t="shared" ref="D34:J34" si="1">SUM(D9:D33)</f>
        <v>76703.387928000011</v>
      </c>
      <c r="E34" s="9">
        <f t="shared" si="1"/>
        <v>78889.453330999997</v>
      </c>
      <c r="F34" s="9">
        <f t="shared" si="1"/>
        <v>102275.44601500001</v>
      </c>
      <c r="G34" s="9">
        <f t="shared" si="1"/>
        <v>273039.62946000003</v>
      </c>
      <c r="H34" s="9">
        <f t="shared" si="1"/>
        <v>356120.35600100004</v>
      </c>
      <c r="I34" s="9">
        <f t="shared" si="1"/>
        <v>419703.30826100009</v>
      </c>
      <c r="J34" s="9">
        <f t="shared" si="1"/>
        <v>454069.92047100002</v>
      </c>
      <c r="K34" s="9">
        <f t="shared" ref="K34:Q34" si="2">SUM(K9:K33)</f>
        <v>165843.16823099999</v>
      </c>
      <c r="L34" s="9">
        <f t="shared" si="2"/>
        <v>301368.18374300003</v>
      </c>
      <c r="M34" s="9">
        <f t="shared" si="2"/>
        <v>388179.62494800001</v>
      </c>
      <c r="N34" s="9">
        <f t="shared" si="2"/>
        <v>422714.52484699996</v>
      </c>
      <c r="O34" s="9">
        <f t="shared" si="2"/>
        <v>100215.75116699998</v>
      </c>
      <c r="P34" s="9">
        <f t="shared" si="2"/>
        <v>462120.00331800012</v>
      </c>
      <c r="Q34" s="9">
        <f t="shared" si="2"/>
        <v>511824.89352999994</v>
      </c>
      <c r="R34" s="9">
        <f t="shared" ref="R34:T34" si="3">SUM(R9:R33)</f>
        <v>489479.44586699997</v>
      </c>
      <c r="S34" s="9">
        <f t="shared" si="3"/>
        <v>442809.15537300002</v>
      </c>
      <c r="T34" s="9">
        <f t="shared" si="3"/>
        <v>418580.680008</v>
      </c>
      <c r="U34" s="9">
        <f t="shared" si="0"/>
        <v>5390779.0466839997</v>
      </c>
    </row>
    <row r="35" spans="1:21" x14ac:dyDescent="0.2">
      <c r="B35" s="35" t="s">
        <v>80</v>
      </c>
      <c r="C35" s="9">
        <f t="shared" ref="C35:J35" si="4">C36-C34</f>
        <v>16677.085730000003</v>
      </c>
      <c r="D35" s="9">
        <f t="shared" si="4"/>
        <v>51361.984622499993</v>
      </c>
      <c r="E35" s="9">
        <f t="shared" si="4"/>
        <v>58759.914793000004</v>
      </c>
      <c r="F35" s="9">
        <f t="shared" si="4"/>
        <v>75316.468624999994</v>
      </c>
      <c r="G35" s="9">
        <f t="shared" si="4"/>
        <v>134818.18137399998</v>
      </c>
      <c r="H35" s="9">
        <f t="shared" si="4"/>
        <v>157840.93493199995</v>
      </c>
      <c r="I35" s="9">
        <f t="shared" si="4"/>
        <v>198583.96563999995</v>
      </c>
      <c r="J35" s="9">
        <f t="shared" si="4"/>
        <v>83270.389965999988</v>
      </c>
      <c r="K35" s="9">
        <f t="shared" ref="K35:Q35" si="5">K36-K34</f>
        <v>39419.271301000117</v>
      </c>
      <c r="L35" s="9">
        <f t="shared" si="5"/>
        <v>74066.203469999484</v>
      </c>
      <c r="M35" s="9">
        <f t="shared" si="5"/>
        <v>94762.816688000108</v>
      </c>
      <c r="N35" s="9">
        <f t="shared" si="5"/>
        <v>110623.11538600008</v>
      </c>
      <c r="O35" s="9">
        <f t="shared" si="5"/>
        <v>288637.47348000004</v>
      </c>
      <c r="P35" s="9">
        <f t="shared" si="5"/>
        <v>119631.64026999963</v>
      </c>
      <c r="Q35" s="9">
        <f t="shared" si="5"/>
        <v>126421.74673399999</v>
      </c>
      <c r="R35" s="9">
        <f t="shared" ref="R35:T35" si="6">R36-R34</f>
        <v>128979.48969800066</v>
      </c>
      <c r="S35" s="9">
        <f t="shared" si="6"/>
        <v>127867.96635199996</v>
      </c>
      <c r="T35" s="9">
        <f t="shared" si="6"/>
        <v>125595.91926</v>
      </c>
      <c r="U35" s="9">
        <f t="shared" si="0"/>
        <v>1723997.0948414998</v>
      </c>
    </row>
    <row r="36" spans="1:21" x14ac:dyDescent="0.2">
      <c r="B36" s="35" t="s">
        <v>81</v>
      </c>
      <c r="C36" s="9">
        <v>43734.951082</v>
      </c>
      <c r="D36" s="9">
        <v>128065.3725505</v>
      </c>
      <c r="E36" s="9">
        <v>137649.368124</v>
      </c>
      <c r="F36" s="9">
        <v>177591.91464</v>
      </c>
      <c r="G36" s="9">
        <v>407857.810834</v>
      </c>
      <c r="H36" s="9">
        <v>513961.29093299998</v>
      </c>
      <c r="I36" s="9">
        <v>618287.27390100004</v>
      </c>
      <c r="J36" s="9">
        <v>537340.31043700001</v>
      </c>
      <c r="K36" s="9">
        <v>205262.43953200011</v>
      </c>
      <c r="L36" s="14">
        <v>375434.38721299951</v>
      </c>
      <c r="M36" s="14">
        <v>482942.44163600012</v>
      </c>
      <c r="N36" s="14">
        <v>533337.64023300004</v>
      </c>
      <c r="O36" s="14">
        <v>388853.22464700002</v>
      </c>
      <c r="P36" s="14">
        <v>581751.64358799974</v>
      </c>
      <c r="Q36" s="14">
        <v>638246.64026399993</v>
      </c>
      <c r="R36" s="14">
        <v>618458.93556500063</v>
      </c>
      <c r="S36" s="14">
        <v>570677.12172499998</v>
      </c>
      <c r="T36" s="14">
        <v>544176.59926799999</v>
      </c>
      <c r="U36" s="9">
        <f t="shared" si="0"/>
        <v>7114776.1415255005</v>
      </c>
    </row>
    <row r="38" spans="1:21" x14ac:dyDescent="0.2">
      <c r="C38" s="202" t="s">
        <v>76</v>
      </c>
      <c r="D38" s="202"/>
      <c r="E38" s="202"/>
      <c r="F38" s="202"/>
      <c r="G38" s="202"/>
      <c r="H38" s="202"/>
      <c r="I38" s="202"/>
      <c r="J38" s="202"/>
      <c r="K38" s="202"/>
      <c r="L38" s="202"/>
      <c r="M38" s="202"/>
      <c r="N38" s="202"/>
      <c r="O38" s="202"/>
      <c r="P38" s="202"/>
      <c r="Q38" s="202"/>
      <c r="R38" s="202"/>
      <c r="S38" s="202"/>
      <c r="T38" s="202"/>
      <c r="U38" s="202"/>
    </row>
    <row r="39" spans="1:21" ht="13.5" thickBot="1" x14ac:dyDescent="0.25">
      <c r="C39" s="203"/>
      <c r="D39" s="203"/>
      <c r="E39" s="203"/>
      <c r="F39" s="203"/>
      <c r="G39" s="203"/>
      <c r="H39" s="203"/>
      <c r="I39" s="203"/>
      <c r="J39" s="203"/>
      <c r="K39" s="203"/>
      <c r="L39" s="203"/>
      <c r="M39" s="203"/>
      <c r="N39" s="203"/>
      <c r="O39" s="203"/>
      <c r="P39" s="203"/>
      <c r="Q39" s="203"/>
      <c r="R39" s="203"/>
      <c r="S39" s="203"/>
      <c r="T39" s="203"/>
      <c r="U39" s="203"/>
    </row>
    <row r="40" spans="1:21" ht="13.5" thickTop="1" x14ac:dyDescent="0.2">
      <c r="A40" s="35">
        <v>1</v>
      </c>
      <c r="B40" s="36">
        <v>901380</v>
      </c>
      <c r="C40" s="37">
        <f>C9/C$36*100</f>
        <v>0</v>
      </c>
      <c r="D40" s="37">
        <f t="shared" ref="D40:U40" si="7">D9/D$36*100</f>
        <v>0</v>
      </c>
      <c r="E40" s="37">
        <f t="shared" si="7"/>
        <v>0</v>
      </c>
      <c r="F40" s="37">
        <f t="shared" si="7"/>
        <v>0</v>
      </c>
      <c r="G40" s="37">
        <f t="shared" si="7"/>
        <v>0</v>
      </c>
      <c r="H40" s="37">
        <f t="shared" si="7"/>
        <v>0</v>
      </c>
      <c r="I40" s="37">
        <f t="shared" si="7"/>
        <v>0</v>
      </c>
      <c r="J40" s="37">
        <f t="shared" si="7"/>
        <v>14.863600020636097</v>
      </c>
      <c r="K40" s="37">
        <f t="shared" si="7"/>
        <v>19.706370509249425</v>
      </c>
      <c r="L40" s="37">
        <f t="shared" ref="L40:Q40" si="8">L9/L$36*100</f>
        <v>18.904791532516938</v>
      </c>
      <c r="M40" s="37">
        <f t="shared" si="8"/>
        <v>17.817490405379537</v>
      </c>
      <c r="N40" s="37">
        <f t="shared" si="8"/>
        <v>18.384052332995875</v>
      </c>
      <c r="O40" s="37">
        <f t="shared" si="8"/>
        <v>0</v>
      </c>
      <c r="P40" s="37">
        <f t="shared" si="8"/>
        <v>18.621915482841739</v>
      </c>
      <c r="Q40" s="37">
        <f t="shared" si="8"/>
        <v>18.06537518478866</v>
      </c>
      <c r="R40" s="37">
        <f t="shared" ref="R40:T40" si="9">R9/R$36*100</f>
        <v>17.083492818723389</v>
      </c>
      <c r="S40" s="37">
        <f t="shared" si="9"/>
        <v>18.967832706137735</v>
      </c>
      <c r="T40" s="37">
        <f t="shared" si="9"/>
        <v>19.310168270622157</v>
      </c>
      <c r="U40" s="37">
        <f t="shared" si="7"/>
        <v>12.902810876557917</v>
      </c>
    </row>
    <row r="41" spans="1:21" x14ac:dyDescent="0.2">
      <c r="A41" s="35">
        <v>2</v>
      </c>
      <c r="B41" s="35" t="s">
        <v>0</v>
      </c>
      <c r="C41" s="37">
        <f t="shared" ref="C41:U67" si="10">C10/C$36*100</f>
        <v>6.6502710716350819E-2</v>
      </c>
      <c r="D41" s="37">
        <f t="shared" si="10"/>
        <v>0.52792599009025432</v>
      </c>
      <c r="E41" s="37">
        <f t="shared" si="10"/>
        <v>0.73874607116536473</v>
      </c>
      <c r="F41" s="37">
        <f t="shared" si="10"/>
        <v>2.3721783356747075</v>
      </c>
      <c r="G41" s="37">
        <f t="shared" si="10"/>
        <v>5.2033076970144112</v>
      </c>
      <c r="H41" s="37">
        <f t="shared" si="10"/>
        <v>5.3829809238701207</v>
      </c>
      <c r="I41" s="37">
        <f t="shared" si="10"/>
        <v>5.3061612059401853</v>
      </c>
      <c r="J41" s="37">
        <f t="shared" si="10"/>
        <v>7.7750502252516718</v>
      </c>
      <c r="K41" s="37">
        <f t="shared" si="10"/>
        <v>10.96708284249468</v>
      </c>
      <c r="L41" s="37">
        <f t="shared" ref="L41:M65" si="11">L10/L$36*100</f>
        <v>9.3457809039462152</v>
      </c>
      <c r="M41" s="37">
        <f t="shared" si="11"/>
        <v>9.6942671204050264</v>
      </c>
      <c r="N41" s="37">
        <f t="shared" ref="N41:Q65" si="12">N10/N$36*100</f>
        <v>8.8780886382431294</v>
      </c>
      <c r="O41" s="37">
        <f t="shared" si="12"/>
        <v>10.430113654276186</v>
      </c>
      <c r="P41" s="37">
        <f t="shared" si="12"/>
        <v>8.6863979913029663</v>
      </c>
      <c r="Q41" s="37">
        <f t="shared" si="12"/>
        <v>7.8136128662380528</v>
      </c>
      <c r="R41" s="37">
        <f t="shared" ref="R41:T41" si="13">R10/R$36*100</f>
        <v>7.1409127211742511</v>
      </c>
      <c r="S41" s="37">
        <f t="shared" si="13"/>
        <v>7.0360082331019091</v>
      </c>
      <c r="T41" s="37">
        <f t="shared" si="13"/>
        <v>5.9761496230718887</v>
      </c>
      <c r="U41" s="37">
        <f t="shared" si="10"/>
        <v>7.0053697486978557</v>
      </c>
    </row>
    <row r="42" spans="1:21" x14ac:dyDescent="0.2">
      <c r="A42" s="35">
        <v>3</v>
      </c>
      <c r="B42" s="35" t="s">
        <v>1</v>
      </c>
      <c r="C42" s="37">
        <f t="shared" si="10"/>
        <v>45.457432291909747</v>
      </c>
      <c r="D42" s="37">
        <f t="shared" si="10"/>
        <v>42.656294996884164</v>
      </c>
      <c r="E42" s="37">
        <f t="shared" si="10"/>
        <v>39.438012233442919</v>
      </c>
      <c r="F42" s="37">
        <f t="shared" si="10"/>
        <v>36.278917613228117</v>
      </c>
      <c r="G42" s="37">
        <f t="shared" si="10"/>
        <v>48.006159295473253</v>
      </c>
      <c r="H42" s="37">
        <f t="shared" si="10"/>
        <v>50.611870806027291</v>
      </c>
      <c r="I42" s="37">
        <f t="shared" si="10"/>
        <v>49.860046727948891</v>
      </c>
      <c r="J42" s="37">
        <f t="shared" si="10"/>
        <v>22.805865587180378</v>
      </c>
      <c r="K42" s="37">
        <f t="shared" si="10"/>
        <v>7.9505845059664724</v>
      </c>
      <c r="L42" s="37">
        <f t="shared" si="11"/>
        <v>6.4475340087232826</v>
      </c>
      <c r="M42" s="37">
        <f t="shared" si="11"/>
        <v>5.8909331314150659</v>
      </c>
      <c r="N42" s="37">
        <f t="shared" si="12"/>
        <v>5.5714675917151606</v>
      </c>
      <c r="O42" s="37">
        <f t="shared" si="12"/>
        <v>1.2524726254800196</v>
      </c>
      <c r="P42" s="37">
        <f t="shared" si="12"/>
        <v>4.9031895865516724</v>
      </c>
      <c r="Q42" s="37">
        <f t="shared" si="12"/>
        <v>4.545462527150943</v>
      </c>
      <c r="R42" s="37">
        <f t="shared" ref="R42:T42" si="14">R11/R$36*100</f>
        <v>5.1024436963096287</v>
      </c>
      <c r="S42" s="37">
        <f t="shared" si="14"/>
        <v>1.2558367364258123</v>
      </c>
      <c r="T42" s="37">
        <f t="shared" si="14"/>
        <v>1.6697388491571465</v>
      </c>
      <c r="U42" s="37">
        <f t="shared" si="10"/>
        <v>18.047014711241395</v>
      </c>
    </row>
    <row r="43" spans="1:21" x14ac:dyDescent="0.2">
      <c r="A43" s="35">
        <v>4</v>
      </c>
      <c r="B43" s="35" t="s">
        <v>2</v>
      </c>
      <c r="C43" s="37">
        <f t="shared" si="10"/>
        <v>0</v>
      </c>
      <c r="D43" s="37">
        <f t="shared" si="10"/>
        <v>0</v>
      </c>
      <c r="E43" s="37">
        <f t="shared" si="10"/>
        <v>0</v>
      </c>
      <c r="F43" s="37">
        <f t="shared" si="10"/>
        <v>0</v>
      </c>
      <c r="G43" s="37">
        <f t="shared" si="10"/>
        <v>0</v>
      </c>
      <c r="H43" s="37">
        <f t="shared" si="10"/>
        <v>0</v>
      </c>
      <c r="I43" s="37">
        <f t="shared" si="10"/>
        <v>0</v>
      </c>
      <c r="J43" s="37">
        <f t="shared" si="10"/>
        <v>4.777677502944373</v>
      </c>
      <c r="K43" s="37">
        <f t="shared" si="10"/>
        <v>5.5582469871314943</v>
      </c>
      <c r="L43" s="37">
        <f t="shared" si="11"/>
        <v>5.7950683211275837</v>
      </c>
      <c r="M43" s="37">
        <f t="shared" si="11"/>
        <v>7.2345284261294385</v>
      </c>
      <c r="N43" s="37">
        <f t="shared" si="12"/>
        <v>6.5840514210958654</v>
      </c>
      <c r="O43" s="37">
        <f t="shared" si="12"/>
        <v>0</v>
      </c>
      <c r="P43" s="37">
        <f t="shared" si="12"/>
        <v>6.5365068403537547</v>
      </c>
      <c r="Q43" s="37">
        <f t="shared" si="12"/>
        <v>7.2344799284647969</v>
      </c>
      <c r="R43" s="37">
        <f t="shared" ref="R43:T43" si="15">R12/R$36*100</f>
        <v>8.8038050466937552</v>
      </c>
      <c r="S43" s="37">
        <f t="shared" si="15"/>
        <v>10.767501628637328</v>
      </c>
      <c r="T43" s="37">
        <f t="shared" si="15"/>
        <v>11.734964265442494</v>
      </c>
      <c r="U43" s="37">
        <f t="shared" si="10"/>
        <v>5.5215577060836187</v>
      </c>
    </row>
    <row r="44" spans="1:21" x14ac:dyDescent="0.2">
      <c r="A44" s="35">
        <v>5</v>
      </c>
      <c r="B44" s="35" t="s">
        <v>3</v>
      </c>
      <c r="C44" s="37">
        <f t="shared" si="10"/>
        <v>0</v>
      </c>
      <c r="D44" s="37">
        <f t="shared" si="10"/>
        <v>0</v>
      </c>
      <c r="E44" s="37">
        <f t="shared" si="10"/>
        <v>0</v>
      </c>
      <c r="F44" s="37">
        <f t="shared" si="10"/>
        <v>0</v>
      </c>
      <c r="G44" s="37">
        <f t="shared" si="10"/>
        <v>0</v>
      </c>
      <c r="H44" s="37">
        <f t="shared" si="10"/>
        <v>0</v>
      </c>
      <c r="I44" s="37">
        <f t="shared" si="10"/>
        <v>0</v>
      </c>
      <c r="J44" s="37">
        <f t="shared" si="10"/>
        <v>3.6042862172855168</v>
      </c>
      <c r="K44" s="37">
        <f t="shared" si="10"/>
        <v>5.3713266733737566</v>
      </c>
      <c r="L44" s="37">
        <f t="shared" si="11"/>
        <v>6.299936921755962</v>
      </c>
      <c r="M44" s="37">
        <f t="shared" si="11"/>
        <v>6.3840371886879828</v>
      </c>
      <c r="N44" s="37">
        <f t="shared" si="12"/>
        <v>5.8760883098947811</v>
      </c>
      <c r="O44" s="37">
        <f t="shared" si="12"/>
        <v>0</v>
      </c>
      <c r="P44" s="37">
        <f t="shared" si="12"/>
        <v>6.2906656533518204</v>
      </c>
      <c r="Q44" s="37">
        <f t="shared" si="12"/>
        <v>7.8390298539299739</v>
      </c>
      <c r="R44" s="37">
        <f t="shared" ref="R44:T44" si="16">R13/R$36*100</f>
        <v>7.9566842181760524</v>
      </c>
      <c r="S44" s="37">
        <f t="shared" si="16"/>
        <v>8.6631142577717632</v>
      </c>
      <c r="T44" s="37">
        <f t="shared" si="16"/>
        <v>9.2062866461714847</v>
      </c>
      <c r="U44" s="37">
        <f t="shared" si="10"/>
        <v>4.9416794852608632</v>
      </c>
    </row>
    <row r="45" spans="1:21" x14ac:dyDescent="0.2">
      <c r="A45" s="35">
        <v>6</v>
      </c>
      <c r="B45" s="35" t="s">
        <v>4</v>
      </c>
      <c r="C45" s="37">
        <f t="shared" si="10"/>
        <v>0</v>
      </c>
      <c r="D45" s="37">
        <f t="shared" si="10"/>
        <v>1.3565667849167689</v>
      </c>
      <c r="E45" s="37">
        <f t="shared" si="10"/>
        <v>1.3397438521757088</v>
      </c>
      <c r="F45" s="37">
        <f t="shared" si="10"/>
        <v>1.7199455477417449</v>
      </c>
      <c r="G45" s="37">
        <f t="shared" si="10"/>
        <v>2.0126260865801977</v>
      </c>
      <c r="H45" s="37">
        <f t="shared" si="10"/>
        <v>2.2216249576446194</v>
      </c>
      <c r="I45" s="37">
        <f t="shared" si="10"/>
        <v>2.1502902922644966</v>
      </c>
      <c r="J45" s="37">
        <f t="shared" si="10"/>
        <v>2.7707096586317892</v>
      </c>
      <c r="K45" s="37">
        <f t="shared" si="10"/>
        <v>4.2248881620877503</v>
      </c>
      <c r="L45" s="37">
        <f t="shared" si="11"/>
        <v>4.4427373453505714</v>
      </c>
      <c r="M45" s="37">
        <f t="shared" si="11"/>
        <v>4.3004541836589398</v>
      </c>
      <c r="N45" s="37">
        <f t="shared" si="12"/>
        <v>4.1915266744034305</v>
      </c>
      <c r="O45" s="37">
        <f t="shared" si="12"/>
        <v>0</v>
      </c>
      <c r="P45" s="37">
        <f t="shared" si="12"/>
        <v>4.3983191248396514</v>
      </c>
      <c r="Q45" s="37">
        <f t="shared" si="12"/>
        <v>2.9859599832937729</v>
      </c>
      <c r="R45" s="37">
        <f t="shared" ref="R45:T45" si="17">R14/R$36*100</f>
        <v>3.0302139636610264</v>
      </c>
      <c r="S45" s="37">
        <f t="shared" si="17"/>
        <v>3.0443500737308273</v>
      </c>
      <c r="T45" s="37">
        <f t="shared" si="17"/>
        <v>3.3675571363506842</v>
      </c>
      <c r="U45" s="37">
        <f t="shared" si="10"/>
        <v>3.120350334148378</v>
      </c>
    </row>
    <row r="46" spans="1:21" x14ac:dyDescent="0.2">
      <c r="A46" s="35">
        <v>7</v>
      </c>
      <c r="B46" s="35" t="s">
        <v>5</v>
      </c>
      <c r="C46" s="37">
        <f t="shared" si="10"/>
        <v>3.0893766188664786</v>
      </c>
      <c r="D46" s="37">
        <f t="shared" si="10"/>
        <v>4.1907560217994666</v>
      </c>
      <c r="E46" s="37">
        <f t="shared" si="10"/>
        <v>4.8142389560628747</v>
      </c>
      <c r="F46" s="37">
        <f t="shared" si="10"/>
        <v>5.262384181703645</v>
      </c>
      <c r="G46" s="37">
        <f t="shared" si="10"/>
        <v>3.3492344207083793</v>
      </c>
      <c r="H46" s="37">
        <f t="shared" si="10"/>
        <v>3.0517879958482514</v>
      </c>
      <c r="I46" s="37">
        <f t="shared" si="10"/>
        <v>2.9412931010629011</v>
      </c>
      <c r="J46" s="37">
        <f t="shared" si="10"/>
        <v>3.1338582404705573</v>
      </c>
      <c r="K46" s="37">
        <f t="shared" si="10"/>
        <v>3.647411395416464</v>
      </c>
      <c r="L46" s="37">
        <f t="shared" si="11"/>
        <v>3.4934811135344677</v>
      </c>
      <c r="M46" s="37">
        <f t="shared" si="11"/>
        <v>3.8625890822119584</v>
      </c>
      <c r="N46" s="37">
        <f t="shared" si="12"/>
        <v>3.1309595135090906</v>
      </c>
      <c r="O46" s="37">
        <f t="shared" si="12"/>
        <v>2.4614505125137947</v>
      </c>
      <c r="P46" s="37">
        <f t="shared" si="12"/>
        <v>2.9457017276836948</v>
      </c>
      <c r="Q46" s="37">
        <f t="shared" si="12"/>
        <v>2.6530840948878098</v>
      </c>
      <c r="R46" s="37">
        <f t="shared" ref="R46:T46" si="18">R15/R$36*100</f>
        <v>3.0617934528993178</v>
      </c>
      <c r="S46" s="37">
        <f t="shared" si="18"/>
        <v>2.7972146606732804</v>
      </c>
      <c r="T46" s="37">
        <f t="shared" si="18"/>
        <v>2.3415756129793772</v>
      </c>
      <c r="U46" s="37">
        <f t="shared" si="10"/>
        <v>3.1585953376154379</v>
      </c>
    </row>
    <row r="47" spans="1:21" x14ac:dyDescent="0.2">
      <c r="A47" s="35">
        <v>8</v>
      </c>
      <c r="B47" s="35" t="s">
        <v>6</v>
      </c>
      <c r="C47" s="37">
        <f t="shared" si="10"/>
        <v>0</v>
      </c>
      <c r="D47" s="37">
        <f t="shared" si="10"/>
        <v>0</v>
      </c>
      <c r="E47" s="37">
        <f t="shared" si="10"/>
        <v>0</v>
      </c>
      <c r="F47" s="37">
        <f t="shared" si="10"/>
        <v>0</v>
      </c>
      <c r="G47" s="37">
        <f t="shared" si="10"/>
        <v>0</v>
      </c>
      <c r="H47" s="37">
        <f t="shared" si="10"/>
        <v>0</v>
      </c>
      <c r="I47" s="37">
        <f t="shared" si="10"/>
        <v>0</v>
      </c>
      <c r="J47" s="37">
        <f t="shared" si="10"/>
        <v>8.2569282635648946</v>
      </c>
      <c r="K47" s="37">
        <f t="shared" si="10"/>
        <v>3.3604494308490627</v>
      </c>
      <c r="L47" s="37">
        <f t="shared" si="11"/>
        <v>5.1118261889824801</v>
      </c>
      <c r="M47" s="37">
        <f t="shared" si="11"/>
        <v>4.5111599388940462</v>
      </c>
      <c r="N47" s="37">
        <f t="shared" si="12"/>
        <v>4.3328710264860373</v>
      </c>
      <c r="O47" s="37">
        <f t="shared" si="12"/>
        <v>0</v>
      </c>
      <c r="P47" s="37">
        <f t="shared" si="12"/>
        <v>3.9015906016201236</v>
      </c>
      <c r="Q47" s="37">
        <f t="shared" si="12"/>
        <v>3.4296211970572692</v>
      </c>
      <c r="R47" s="37">
        <f t="shared" ref="R47:T47" si="19">R16/R$36*100</f>
        <v>3.1077602559725546</v>
      </c>
      <c r="S47" s="37">
        <f t="shared" si="19"/>
        <v>0.94130866710801819</v>
      </c>
      <c r="T47" s="37">
        <f t="shared" si="19"/>
        <v>0.86696816021604151</v>
      </c>
      <c r="U47" s="37">
        <f t="shared" si="10"/>
        <v>2.6599450723887785</v>
      </c>
    </row>
    <row r="48" spans="1:21" x14ac:dyDescent="0.2">
      <c r="A48" s="35">
        <v>9</v>
      </c>
      <c r="B48" s="35" t="s">
        <v>7</v>
      </c>
      <c r="C48" s="37">
        <f t="shared" si="10"/>
        <v>0</v>
      </c>
      <c r="D48" s="37">
        <f t="shared" si="10"/>
        <v>0</v>
      </c>
      <c r="E48" s="37">
        <f t="shared" si="10"/>
        <v>0</v>
      </c>
      <c r="F48" s="37">
        <f t="shared" si="10"/>
        <v>0</v>
      </c>
      <c r="G48" s="37">
        <f t="shared" si="10"/>
        <v>0</v>
      </c>
      <c r="H48" s="37">
        <f t="shared" si="10"/>
        <v>0</v>
      </c>
      <c r="I48" s="37">
        <f t="shared" si="10"/>
        <v>0</v>
      </c>
      <c r="J48" s="37">
        <f t="shared" si="10"/>
        <v>2.5789884877108546</v>
      </c>
      <c r="K48" s="37">
        <f t="shared" si="10"/>
        <v>3.3136080753535238</v>
      </c>
      <c r="L48" s="37">
        <f t="shared" si="11"/>
        <v>3.7066242440666226</v>
      </c>
      <c r="M48" s="37">
        <f t="shared" si="11"/>
        <v>3.5180343372690444</v>
      </c>
      <c r="N48" s="37">
        <f t="shared" si="12"/>
        <v>4.5385483254894927</v>
      </c>
      <c r="O48" s="37">
        <f t="shared" si="12"/>
        <v>0</v>
      </c>
      <c r="P48" s="37">
        <f t="shared" si="12"/>
        <v>5.5820933769459602</v>
      </c>
      <c r="Q48" s="37">
        <f t="shared" si="12"/>
        <v>6.2278543892621929</v>
      </c>
      <c r="R48" s="37">
        <f t="shared" ref="R48:T48" si="20">R17/R$36*100</f>
        <v>5.9387654523005535</v>
      </c>
      <c r="S48" s="37">
        <f t="shared" si="20"/>
        <v>6.9965448829120049</v>
      </c>
      <c r="T48" s="37">
        <f t="shared" si="20"/>
        <v>7.0158425758027745</v>
      </c>
      <c r="U48" s="37">
        <f t="shared" si="10"/>
        <v>3.6941347589700269</v>
      </c>
    </row>
    <row r="49" spans="1:21" x14ac:dyDescent="0.2">
      <c r="A49" s="35">
        <v>10</v>
      </c>
      <c r="B49" s="35" t="s">
        <v>8</v>
      </c>
      <c r="C49" s="37">
        <f t="shared" si="10"/>
        <v>0.91097907312848514</v>
      </c>
      <c r="D49" s="37">
        <f t="shared" si="10"/>
        <v>1.2368787896785887</v>
      </c>
      <c r="E49" s="37">
        <f t="shared" si="10"/>
        <v>1.405345015646837</v>
      </c>
      <c r="F49" s="37">
        <f t="shared" si="10"/>
        <v>1.4240977705132307</v>
      </c>
      <c r="G49" s="37">
        <f t="shared" si="10"/>
        <v>1.2459758705144228</v>
      </c>
      <c r="H49" s="37">
        <f t="shared" si="10"/>
        <v>1.278049900621075</v>
      </c>
      <c r="I49" s="37">
        <f t="shared" si="10"/>
        <v>1.4092196341073531</v>
      </c>
      <c r="J49" s="37">
        <f t="shared" si="10"/>
        <v>2.0043946262361731</v>
      </c>
      <c r="K49" s="37">
        <f t="shared" si="10"/>
        <v>2.698641852659279</v>
      </c>
      <c r="L49" s="37">
        <f t="shared" si="11"/>
        <v>2.5220813895845877</v>
      </c>
      <c r="M49" s="37">
        <f t="shared" si="11"/>
        <v>2.5012450127761867</v>
      </c>
      <c r="N49" s="37">
        <f t="shared" si="12"/>
        <v>2.6320188505479183</v>
      </c>
      <c r="O49" s="37">
        <f t="shared" si="12"/>
        <v>2.3051034500580556</v>
      </c>
      <c r="P49" s="37">
        <f t="shared" si="12"/>
        <v>2.4898986927931035</v>
      </c>
      <c r="Q49" s="37">
        <f t="shared" si="12"/>
        <v>2.1383092853187393</v>
      </c>
      <c r="R49" s="37">
        <f t="shared" ref="R49:T49" si="21">R18/R$36*100</f>
        <v>2.1740967690468147</v>
      </c>
      <c r="S49" s="37">
        <f t="shared" si="21"/>
        <v>2.1316506621518361</v>
      </c>
      <c r="T49" s="37">
        <f t="shared" si="21"/>
        <v>1.9025237895062879</v>
      </c>
      <c r="U49" s="37">
        <f t="shared" si="10"/>
        <v>2.0071133197928201</v>
      </c>
    </row>
    <row r="50" spans="1:21" x14ac:dyDescent="0.2">
      <c r="A50" s="35">
        <v>11</v>
      </c>
      <c r="B50" s="35" t="s">
        <v>9</v>
      </c>
      <c r="C50" s="37">
        <f t="shared" si="10"/>
        <v>0</v>
      </c>
      <c r="D50" s="37">
        <f t="shared" si="10"/>
        <v>0</v>
      </c>
      <c r="E50" s="37">
        <f t="shared" si="10"/>
        <v>0</v>
      </c>
      <c r="F50" s="37">
        <f t="shared" si="10"/>
        <v>0</v>
      </c>
      <c r="G50" s="37">
        <f t="shared" si="10"/>
        <v>0</v>
      </c>
      <c r="H50" s="37">
        <f t="shared" si="10"/>
        <v>0</v>
      </c>
      <c r="I50" s="37">
        <f t="shared" si="10"/>
        <v>0</v>
      </c>
      <c r="J50" s="37">
        <f t="shared" si="10"/>
        <v>2.2672121773429361</v>
      </c>
      <c r="K50" s="37">
        <f t="shared" si="10"/>
        <v>1.5513549206860928</v>
      </c>
      <c r="L50" s="37">
        <f t="shared" si="11"/>
        <v>1.7155076943833538</v>
      </c>
      <c r="M50" s="37">
        <f t="shared" si="11"/>
        <v>1.8314164768865673</v>
      </c>
      <c r="N50" s="37">
        <f t="shared" si="12"/>
        <v>2.4661798908949684</v>
      </c>
      <c r="O50" s="37">
        <f t="shared" si="12"/>
        <v>0</v>
      </c>
      <c r="P50" s="37">
        <f t="shared" si="12"/>
        <v>3.4128554328693861</v>
      </c>
      <c r="Q50" s="37">
        <f t="shared" si="12"/>
        <v>4.1846787340631275</v>
      </c>
      <c r="R50" s="37">
        <f t="shared" ref="R50:T50" si="22">R19/R$36*100</f>
        <v>3.340297997817316</v>
      </c>
      <c r="S50" s="37">
        <f t="shared" si="22"/>
        <v>1.6945203865487937</v>
      </c>
      <c r="T50" s="37">
        <f t="shared" si="22"/>
        <v>1.0641623999983956</v>
      </c>
      <c r="U50" s="37">
        <f t="shared" si="10"/>
        <v>1.777818425287508</v>
      </c>
    </row>
    <row r="51" spans="1:21" x14ac:dyDescent="0.2">
      <c r="A51" s="35">
        <v>12</v>
      </c>
      <c r="B51" s="35" t="s">
        <v>10</v>
      </c>
      <c r="C51" s="37">
        <f t="shared" si="10"/>
        <v>9.8225194123243309</v>
      </c>
      <c r="D51" s="37">
        <f t="shared" si="10"/>
        <v>6.1949973220680912</v>
      </c>
      <c r="E51" s="37">
        <f t="shared" si="10"/>
        <v>5.5001899065600979</v>
      </c>
      <c r="F51" s="37">
        <f t="shared" si="10"/>
        <v>5.990841768650915</v>
      </c>
      <c r="G51" s="37">
        <f t="shared" si="10"/>
        <v>2.8521003572822314</v>
      </c>
      <c r="H51" s="37">
        <f t="shared" si="10"/>
        <v>2.4502013179124096</v>
      </c>
      <c r="I51" s="37">
        <f t="shared" si="10"/>
        <v>1.8384184931194352</v>
      </c>
      <c r="J51" s="37">
        <f t="shared" si="10"/>
        <v>1.7426758436165912</v>
      </c>
      <c r="K51" s="37">
        <f t="shared" si="10"/>
        <v>1.3110478790643345</v>
      </c>
      <c r="L51" s="37">
        <f t="shared" si="11"/>
        <v>1.199671480131282</v>
      </c>
      <c r="M51" s="37">
        <f t="shared" si="11"/>
        <v>0.89751555015886464</v>
      </c>
      <c r="N51" s="37">
        <f t="shared" si="12"/>
        <v>0.67603362110816723</v>
      </c>
      <c r="O51" s="37">
        <f t="shared" si="12"/>
        <v>0.11391766993886429</v>
      </c>
      <c r="P51" s="37">
        <f t="shared" si="12"/>
        <v>0.44396111475864103</v>
      </c>
      <c r="Q51" s="37">
        <f t="shared" si="12"/>
        <v>0.31875708756703858</v>
      </c>
      <c r="R51" s="37">
        <f t="shared" ref="R51:T51" si="23">R20/R$36*100</f>
        <v>0.3047672476876841</v>
      </c>
      <c r="S51" s="37">
        <f t="shared" si="23"/>
        <v>0.12342007366109294</v>
      </c>
      <c r="T51" s="37">
        <f t="shared" si="23"/>
        <v>9.77895478629216E-2</v>
      </c>
      <c r="U51" s="37">
        <f t="shared" si="10"/>
        <v>1.3812071196231579</v>
      </c>
    </row>
    <row r="52" spans="1:21" x14ac:dyDescent="0.2">
      <c r="A52" s="35">
        <v>13</v>
      </c>
      <c r="B52" s="35" t="s">
        <v>11</v>
      </c>
      <c r="C52" s="37">
        <f t="shared" si="10"/>
        <v>0.25162066328523164</v>
      </c>
      <c r="D52" s="37">
        <f t="shared" si="10"/>
        <v>0.42174279295288813</v>
      </c>
      <c r="E52" s="37">
        <f t="shared" si="10"/>
        <v>0.51368331336111372</v>
      </c>
      <c r="F52" s="37">
        <f t="shared" si="10"/>
        <v>0.44617545770945244</v>
      </c>
      <c r="G52" s="37">
        <f t="shared" si="10"/>
        <v>0.43960685522576576</v>
      </c>
      <c r="H52" s="37">
        <f t="shared" si="10"/>
        <v>0.47811198885021383</v>
      </c>
      <c r="I52" s="37">
        <f t="shared" si="10"/>
        <v>0.53373238141860813</v>
      </c>
      <c r="J52" s="37">
        <f t="shared" si="10"/>
        <v>0.80318623452799898</v>
      </c>
      <c r="K52" s="37">
        <f t="shared" si="10"/>
        <v>1.2607361577696552</v>
      </c>
      <c r="L52" s="37">
        <f t="shared" si="11"/>
        <v>1.3122687379738804</v>
      </c>
      <c r="M52" s="37">
        <f t="shared" si="11"/>
        <v>1.3768924040873356</v>
      </c>
      <c r="N52" s="37">
        <f t="shared" si="12"/>
        <v>1.4162372278281665</v>
      </c>
      <c r="O52" s="37">
        <f t="shared" si="12"/>
        <v>1.3830689767025164</v>
      </c>
      <c r="P52" s="37">
        <f t="shared" si="12"/>
        <v>1.3747040049041588</v>
      </c>
      <c r="Q52" s="37">
        <f t="shared" si="12"/>
        <v>1.3113388870387261</v>
      </c>
      <c r="R52" s="37">
        <f t="shared" ref="R52:T52" si="24">R21/R$36*100</f>
        <v>1.4647935106190855</v>
      </c>
      <c r="S52" s="37">
        <f t="shared" si="24"/>
        <v>1.5446832063907199</v>
      </c>
      <c r="T52" s="37">
        <f t="shared" si="24"/>
        <v>1.6297680962264645</v>
      </c>
      <c r="U52" s="37">
        <f t="shared" si="10"/>
        <v>1.1081618696803437</v>
      </c>
    </row>
    <row r="53" spans="1:21" x14ac:dyDescent="0.2">
      <c r="A53" s="35">
        <v>14</v>
      </c>
      <c r="B53" s="35" t="s">
        <v>12</v>
      </c>
      <c r="C53" s="37">
        <f t="shared" si="10"/>
        <v>0.28172831100001183</v>
      </c>
      <c r="D53" s="37">
        <f t="shared" si="10"/>
        <v>0.36892957759810568</v>
      </c>
      <c r="E53" s="37">
        <f t="shared" si="10"/>
        <v>0.46273129523283618</v>
      </c>
      <c r="F53" s="37">
        <f t="shared" si="10"/>
        <v>0.48552687083074519</v>
      </c>
      <c r="G53" s="37">
        <f t="shared" si="10"/>
        <v>0.46011144525163578</v>
      </c>
      <c r="H53" s="37">
        <f t="shared" si="10"/>
        <v>0.44776921036646822</v>
      </c>
      <c r="I53" s="37">
        <f t="shared" si="10"/>
        <v>0.49606111502969419</v>
      </c>
      <c r="J53" s="37">
        <f t="shared" si="10"/>
        <v>0.81208999031752649</v>
      </c>
      <c r="K53" s="37">
        <f t="shared" si="10"/>
        <v>1.1231821107926472</v>
      </c>
      <c r="L53" s="37">
        <f t="shared" si="11"/>
        <v>1.2491877064897723</v>
      </c>
      <c r="M53" s="37">
        <f t="shared" si="11"/>
        <v>1.3631855872302883</v>
      </c>
      <c r="N53" s="37">
        <f t="shared" si="12"/>
        <v>1.4455961508045374</v>
      </c>
      <c r="O53" s="37">
        <f t="shared" si="12"/>
        <v>0.89657797184655474</v>
      </c>
      <c r="P53" s="37">
        <f t="shared" si="12"/>
        <v>1.0803029593932443</v>
      </c>
      <c r="Q53" s="37">
        <f t="shared" si="12"/>
        <v>1.1735850195626154</v>
      </c>
      <c r="R53" s="37">
        <f t="shared" ref="R53:T53" si="25">R22/R$36*100</f>
        <v>1.1952959473770997</v>
      </c>
      <c r="S53" s="37">
        <f t="shared" si="25"/>
        <v>1.1551053928838837</v>
      </c>
      <c r="T53" s="37">
        <f t="shared" si="25"/>
        <v>1.0894530641293281</v>
      </c>
      <c r="U53" s="37">
        <f t="shared" si="10"/>
        <v>0.96531796740795384</v>
      </c>
    </row>
    <row r="54" spans="1:21" x14ac:dyDescent="0.2">
      <c r="A54" s="35">
        <v>15</v>
      </c>
      <c r="B54" s="35" t="s">
        <v>13</v>
      </c>
      <c r="C54" s="37">
        <f t="shared" si="10"/>
        <v>0.11502756892462826</v>
      </c>
      <c r="D54" s="37">
        <f t="shared" si="10"/>
        <v>0.35939371028535144</v>
      </c>
      <c r="E54" s="37">
        <f t="shared" si="10"/>
        <v>0.38228694702467808</v>
      </c>
      <c r="F54" s="37">
        <f t="shared" si="10"/>
        <v>0.52743934142428817</v>
      </c>
      <c r="G54" s="37">
        <f t="shared" si="10"/>
        <v>0.50589091055553648</v>
      </c>
      <c r="H54" s="37">
        <f t="shared" si="10"/>
        <v>0.49911606384660739</v>
      </c>
      <c r="I54" s="37">
        <f t="shared" si="10"/>
        <v>0.48535447302130641</v>
      </c>
      <c r="J54" s="37">
        <f t="shared" si="10"/>
        <v>0.71314467788272906</v>
      </c>
      <c r="K54" s="37">
        <f t="shared" si="10"/>
        <v>1.0772418312583105</v>
      </c>
      <c r="L54" s="37">
        <f t="shared" si="11"/>
        <v>1.1422075569138272</v>
      </c>
      <c r="M54" s="37">
        <f t="shared" si="11"/>
        <v>1.5020217998291725</v>
      </c>
      <c r="N54" s="37">
        <f t="shared" si="12"/>
        <v>1.5009176396218464</v>
      </c>
      <c r="O54" s="37">
        <f t="shared" si="12"/>
        <v>1.6542515883311775</v>
      </c>
      <c r="P54" s="37">
        <f t="shared" si="12"/>
        <v>1.3569833924853978</v>
      </c>
      <c r="Q54" s="37">
        <f t="shared" si="12"/>
        <v>1.4117804778843648</v>
      </c>
      <c r="R54" s="37">
        <f t="shared" ref="R54:T54" si="26">R23/R$36*100</f>
        <v>1.6847144139782462</v>
      </c>
      <c r="S54" s="37">
        <f t="shared" si="26"/>
        <v>2.0770491966054117</v>
      </c>
      <c r="T54" s="37">
        <f t="shared" si="26"/>
        <v>1.6905606449036774</v>
      </c>
      <c r="U54" s="37">
        <f t="shared" si="10"/>
        <v>1.1746017185240831</v>
      </c>
    </row>
    <row r="55" spans="1:21" x14ac:dyDescent="0.2">
      <c r="A55" s="35">
        <v>16</v>
      </c>
      <c r="B55" s="35" t="s">
        <v>14</v>
      </c>
      <c r="C55" s="37">
        <f t="shared" si="10"/>
        <v>2.3435366329284332E-2</v>
      </c>
      <c r="D55" s="37">
        <f t="shared" si="10"/>
        <v>9.8571653278267168E-2</v>
      </c>
      <c r="E55" s="37">
        <f t="shared" si="10"/>
        <v>0.14351511575559234</v>
      </c>
      <c r="F55" s="37">
        <f t="shared" si="10"/>
        <v>0.15583307413572237</v>
      </c>
      <c r="G55" s="37">
        <f t="shared" si="10"/>
        <v>0.33294527845947991</v>
      </c>
      <c r="H55" s="37">
        <f t="shared" si="10"/>
        <v>0.42471237649773846</v>
      </c>
      <c r="I55" s="37">
        <f t="shared" si="10"/>
        <v>0.45420965634328542</v>
      </c>
      <c r="J55" s="37">
        <f t="shared" si="10"/>
        <v>0.63834133404405269</v>
      </c>
      <c r="K55" s="37">
        <f t="shared" si="10"/>
        <v>0.92905394837359012</v>
      </c>
      <c r="L55" s="37">
        <f t="shared" si="11"/>
        <v>0.85603449349903327</v>
      </c>
      <c r="M55" s="37">
        <f t="shared" si="11"/>
        <v>0.76070968738112732</v>
      </c>
      <c r="N55" s="37">
        <f t="shared" si="12"/>
        <v>0.66208127696694175</v>
      </c>
      <c r="O55" s="37">
        <f t="shared" si="12"/>
        <v>0.76739698885329066</v>
      </c>
      <c r="P55" s="37">
        <f t="shared" si="12"/>
        <v>0.65383444532110324</v>
      </c>
      <c r="Q55" s="37">
        <f t="shared" si="12"/>
        <v>0.56967689410727695</v>
      </c>
      <c r="R55" s="37">
        <f t="shared" ref="R55:T55" si="27">R24/R$36*100</f>
        <v>0.62345966518819051</v>
      </c>
      <c r="S55" s="37">
        <f t="shared" si="27"/>
        <v>0.57307195566461633</v>
      </c>
      <c r="T55" s="37">
        <f t="shared" si="27"/>
        <v>0.43161828791599022</v>
      </c>
      <c r="U55" s="37">
        <f t="shared" si="10"/>
        <v>0.55701494382510175</v>
      </c>
    </row>
    <row r="56" spans="1:21" x14ac:dyDescent="0.2">
      <c r="A56" s="35">
        <v>17</v>
      </c>
      <c r="B56" s="35" t="s">
        <v>15</v>
      </c>
      <c r="C56" s="37">
        <f t="shared" si="10"/>
        <v>0.55563205168420493</v>
      </c>
      <c r="D56" s="37">
        <f t="shared" si="10"/>
        <v>0.64648922695596189</v>
      </c>
      <c r="E56" s="37">
        <f t="shared" si="10"/>
        <v>0.59110046351032675</v>
      </c>
      <c r="F56" s="37">
        <f t="shared" si="10"/>
        <v>0.59539805297072945</v>
      </c>
      <c r="G56" s="37">
        <f t="shared" si="10"/>
        <v>0.50674004741353074</v>
      </c>
      <c r="H56" s="37">
        <f t="shared" si="10"/>
        <v>0.44371606232448541</v>
      </c>
      <c r="I56" s="37">
        <f t="shared" si="10"/>
        <v>0.44133734805561009</v>
      </c>
      <c r="J56" s="37">
        <f t="shared" si="10"/>
        <v>0.61599065744911652</v>
      </c>
      <c r="K56" s="37">
        <f t="shared" si="10"/>
        <v>0.87998324857597943</v>
      </c>
      <c r="L56" s="37">
        <f t="shared" si="11"/>
        <v>0.86881837601876932</v>
      </c>
      <c r="M56" s="37">
        <f t="shared" si="11"/>
        <v>0.90311355473854416</v>
      </c>
      <c r="N56" s="37">
        <f t="shared" si="12"/>
        <v>0.83308398110789883</v>
      </c>
      <c r="O56" s="37">
        <f t="shared" si="12"/>
        <v>0.91967498720023544</v>
      </c>
      <c r="P56" s="37">
        <f t="shared" si="12"/>
        <v>0.68634538105881904</v>
      </c>
      <c r="Q56" s="37">
        <f t="shared" si="12"/>
        <v>0.62319398381083024</v>
      </c>
      <c r="R56" s="37">
        <f t="shared" ref="R56:T56" si="28">R25/R$36*100</f>
        <v>0.67993405579278565</v>
      </c>
      <c r="S56" s="37">
        <f t="shared" si="28"/>
        <v>0.62387976431192371</v>
      </c>
      <c r="T56" s="37">
        <f t="shared" si="28"/>
        <v>0.6336722772788248</v>
      </c>
      <c r="U56" s="37">
        <f t="shared" si="10"/>
        <v>0.65195081604569627</v>
      </c>
    </row>
    <row r="57" spans="1:21" x14ac:dyDescent="0.2">
      <c r="A57" s="35">
        <v>18</v>
      </c>
      <c r="B57" s="35" t="s">
        <v>16</v>
      </c>
      <c r="C57" s="37">
        <f t="shared" si="10"/>
        <v>0</v>
      </c>
      <c r="D57" s="37">
        <f t="shared" si="10"/>
        <v>0</v>
      </c>
      <c r="E57" s="37">
        <f t="shared" si="10"/>
        <v>0</v>
      </c>
      <c r="F57" s="37">
        <f t="shared" si="10"/>
        <v>0</v>
      </c>
      <c r="G57" s="37">
        <f t="shared" si="10"/>
        <v>0</v>
      </c>
      <c r="H57" s="37">
        <f t="shared" si="10"/>
        <v>0</v>
      </c>
      <c r="I57" s="37">
        <f t="shared" si="10"/>
        <v>0</v>
      </c>
      <c r="J57" s="37">
        <f t="shared" si="10"/>
        <v>0.66482374718820569</v>
      </c>
      <c r="K57" s="37">
        <f t="shared" si="10"/>
        <v>0.85360538147888732</v>
      </c>
      <c r="L57" s="37">
        <f t="shared" si="11"/>
        <v>0.93796312083744815</v>
      </c>
      <c r="M57" s="37">
        <f t="shared" si="11"/>
        <v>1.0645423509650727</v>
      </c>
      <c r="N57" s="37">
        <f t="shared" si="12"/>
        <v>1.0607490777377824</v>
      </c>
      <c r="O57" s="37">
        <f t="shared" si="12"/>
        <v>0</v>
      </c>
      <c r="P57" s="37">
        <f t="shared" si="12"/>
        <v>1.5765541674163979</v>
      </c>
      <c r="Q57" s="37">
        <f t="shared" si="12"/>
        <v>3.0588046235425161</v>
      </c>
      <c r="R57" s="37">
        <f t="shared" ref="R57:T57" si="29">R26/R$36*100</f>
        <v>1.4551193326649192</v>
      </c>
      <c r="S57" s="37">
        <f t="shared" si="29"/>
        <v>1.956924000430061</v>
      </c>
      <c r="T57" s="37">
        <f t="shared" si="29"/>
        <v>1.942547099823742</v>
      </c>
      <c r="U57" s="37">
        <f t="shared" si="10"/>
        <v>1.1114432840475137</v>
      </c>
    </row>
    <row r="58" spans="1:21" x14ac:dyDescent="0.2">
      <c r="A58" s="35">
        <v>19</v>
      </c>
      <c r="B58" s="35" t="s">
        <v>17</v>
      </c>
      <c r="C58" s="37">
        <f t="shared" si="10"/>
        <v>2.0471215306068602E-2</v>
      </c>
      <c r="D58" s="37">
        <f t="shared" si="10"/>
        <v>0.25690977619282729</v>
      </c>
      <c r="E58" s="37">
        <f t="shared" si="10"/>
        <v>0.29354663265580866</v>
      </c>
      <c r="F58" s="37">
        <f t="shared" si="10"/>
        <v>0.45313079349995794</v>
      </c>
      <c r="G58" s="37">
        <f t="shared" si="10"/>
        <v>0.39424120472574214</v>
      </c>
      <c r="H58" s="37">
        <f t="shared" si="10"/>
        <v>0.39965127437345599</v>
      </c>
      <c r="I58" s="37">
        <f t="shared" si="10"/>
        <v>0.45358922694712506</v>
      </c>
      <c r="J58" s="37">
        <f t="shared" si="10"/>
        <v>0.70957395991734962</v>
      </c>
      <c r="K58" s="37">
        <f t="shared" si="10"/>
        <v>0.84943798240699508</v>
      </c>
      <c r="L58" s="37">
        <f t="shared" si="11"/>
        <v>0.84562512948469537</v>
      </c>
      <c r="M58" s="37">
        <f t="shared" si="11"/>
        <v>0.89262242253894608</v>
      </c>
      <c r="N58" s="37">
        <f t="shared" si="12"/>
        <v>0.86965820338007571</v>
      </c>
      <c r="O58" s="37">
        <f t="shared" si="12"/>
        <v>0.90103376104972488</v>
      </c>
      <c r="P58" s="37">
        <f t="shared" si="12"/>
        <v>0.83851760021063126</v>
      </c>
      <c r="Q58" s="37">
        <f t="shared" si="12"/>
        <v>1.1618236752382727</v>
      </c>
      <c r="R58" s="37">
        <f t="shared" ref="R58:T58" si="30">R27/R$36*100</f>
        <v>1.153837971551144</v>
      </c>
      <c r="S58" s="37">
        <f t="shared" si="30"/>
        <v>1.2143510361958167</v>
      </c>
      <c r="T58" s="37">
        <f t="shared" si="30"/>
        <v>0.98734087927105574</v>
      </c>
      <c r="U58" s="37">
        <f t="shared" si="10"/>
        <v>0.80713403648547088</v>
      </c>
    </row>
    <row r="59" spans="1:21" x14ac:dyDescent="0.2">
      <c r="A59" s="35">
        <v>20</v>
      </c>
      <c r="B59" s="35" t="s">
        <v>18</v>
      </c>
      <c r="C59" s="37">
        <f t="shared" si="10"/>
        <v>1.6043587168633751E-2</v>
      </c>
      <c r="D59" s="37">
        <f t="shared" si="10"/>
        <v>0.15786179431155739</v>
      </c>
      <c r="E59" s="37">
        <f t="shared" si="10"/>
        <v>0.22322603814875466</v>
      </c>
      <c r="F59" s="37">
        <f t="shared" si="10"/>
        <v>0.23105790026072326</v>
      </c>
      <c r="G59" s="37">
        <f t="shared" si="10"/>
        <v>0.46014109602619191</v>
      </c>
      <c r="H59" s="37">
        <f t="shared" si="10"/>
        <v>0.55152558860109224</v>
      </c>
      <c r="I59" s="37">
        <f t="shared" si="10"/>
        <v>0.47521645924584632</v>
      </c>
      <c r="J59" s="37">
        <f t="shared" si="10"/>
        <v>0.5883287882178434</v>
      </c>
      <c r="K59" s="37">
        <f t="shared" si="10"/>
        <v>0.77979522003608692</v>
      </c>
      <c r="L59" s="37">
        <f t="shared" si="11"/>
        <v>0.76547618968358899</v>
      </c>
      <c r="M59" s="37">
        <f t="shared" si="11"/>
        <v>0.8121665960260096</v>
      </c>
      <c r="N59" s="37">
        <f t="shared" si="12"/>
        <v>0.94959569472491034</v>
      </c>
      <c r="O59" s="37">
        <f t="shared" si="12"/>
        <v>1.0084998463263366</v>
      </c>
      <c r="P59" s="37">
        <f t="shared" si="12"/>
        <v>0.81162223966897551</v>
      </c>
      <c r="Q59" s="37">
        <f t="shared" si="12"/>
        <v>0.74440068028165129</v>
      </c>
      <c r="R59" s="37">
        <f t="shared" ref="R59:T59" si="31">R28/R$36*100</f>
        <v>0.77325082281026924</v>
      </c>
      <c r="S59" s="37">
        <f t="shared" si="31"/>
        <v>0.88625568530101384</v>
      </c>
      <c r="T59" s="37">
        <f t="shared" si="31"/>
        <v>0.84410451941131692</v>
      </c>
      <c r="U59" s="37">
        <f t="shared" si="10"/>
        <v>0.69018423030062104</v>
      </c>
    </row>
    <row r="60" spans="1:21" x14ac:dyDescent="0.2">
      <c r="A60" s="35">
        <v>21</v>
      </c>
      <c r="B60" s="35" t="s">
        <v>19</v>
      </c>
      <c r="C60" s="37">
        <f t="shared" si="10"/>
        <v>0</v>
      </c>
      <c r="D60" s="37">
        <f t="shared" si="10"/>
        <v>0</v>
      </c>
      <c r="E60" s="37">
        <f t="shared" si="10"/>
        <v>0</v>
      </c>
      <c r="F60" s="37">
        <f t="shared" si="10"/>
        <v>0</v>
      </c>
      <c r="G60" s="37">
        <f t="shared" si="10"/>
        <v>0</v>
      </c>
      <c r="H60" s="37">
        <f t="shared" si="10"/>
        <v>0</v>
      </c>
      <c r="I60" s="37">
        <f t="shared" si="10"/>
        <v>0</v>
      </c>
      <c r="J60" s="37">
        <f t="shared" si="10"/>
        <v>0.5074124619056789</v>
      </c>
      <c r="K60" s="37">
        <f t="shared" si="10"/>
        <v>0.75007444470130413</v>
      </c>
      <c r="L60" s="37">
        <f t="shared" si="11"/>
        <v>0.84892034841544861</v>
      </c>
      <c r="M60" s="37">
        <f t="shared" si="11"/>
        <v>0.8884209943250031</v>
      </c>
      <c r="N60" s="37">
        <f t="shared" si="12"/>
        <v>0.96522958116194735</v>
      </c>
      <c r="O60" s="37">
        <f t="shared" si="12"/>
        <v>0</v>
      </c>
      <c r="P60" s="37">
        <f t="shared" si="12"/>
        <v>0.81879393492069497</v>
      </c>
      <c r="Q60" s="37">
        <f t="shared" si="12"/>
        <v>0.81256879203544552</v>
      </c>
      <c r="R60" s="37">
        <f t="shared" ref="R60:T60" si="32">R29/R$36*100</f>
        <v>0.83161171425252167</v>
      </c>
      <c r="S60" s="37">
        <f t="shared" si="32"/>
        <v>0.92939673312431148</v>
      </c>
      <c r="T60" s="37">
        <f t="shared" si="32"/>
        <v>0.92270296145666419</v>
      </c>
      <c r="U60" s="37">
        <f t="shared" si="10"/>
        <v>0.59467073663161374</v>
      </c>
    </row>
    <row r="61" spans="1:21" x14ac:dyDescent="0.2">
      <c r="A61" s="35">
        <v>22</v>
      </c>
      <c r="B61" s="35" t="s">
        <v>20</v>
      </c>
      <c r="C61" s="37">
        <f t="shared" si="10"/>
        <v>0.28302788259192779</v>
      </c>
      <c r="D61" s="37">
        <f t="shared" si="10"/>
        <v>0.49422547906180969</v>
      </c>
      <c r="E61" s="37">
        <f t="shared" si="10"/>
        <v>0.46126411305283477</v>
      </c>
      <c r="F61" s="37">
        <f t="shared" si="10"/>
        <v>0.58971959850930744</v>
      </c>
      <c r="G61" s="37">
        <f t="shared" si="10"/>
        <v>0.44547997727068089</v>
      </c>
      <c r="H61" s="37">
        <f t="shared" si="10"/>
        <v>0.42158351070887573</v>
      </c>
      <c r="I61" s="37">
        <f t="shared" si="10"/>
        <v>0.40970483461796231</v>
      </c>
      <c r="J61" s="37">
        <f t="shared" si="10"/>
        <v>0.53367742421331266</v>
      </c>
      <c r="K61" s="37">
        <f t="shared" si="10"/>
        <v>0.72409880219137102</v>
      </c>
      <c r="L61" s="37">
        <f t="shared" si="11"/>
        <v>0.65391904327803496</v>
      </c>
      <c r="M61" s="37">
        <f t="shared" si="11"/>
        <v>0.6105806805901961</v>
      </c>
      <c r="N61" s="37">
        <f t="shared" si="12"/>
        <v>0.51509576143919389</v>
      </c>
      <c r="O61" s="37">
        <f t="shared" si="12"/>
        <v>0.44162660051461367</v>
      </c>
      <c r="P61" s="37">
        <f t="shared" si="12"/>
        <v>0.48879047138778997</v>
      </c>
      <c r="Q61" s="37">
        <f t="shared" si="12"/>
        <v>0.45836204727845098</v>
      </c>
      <c r="R61" s="37">
        <f t="shared" ref="R61:T61" si="33">R30/R$36*100</f>
        <v>0.54849794188857226</v>
      </c>
      <c r="S61" s="37">
        <f t="shared" si="33"/>
        <v>0.41401788683208313</v>
      </c>
      <c r="T61" s="37">
        <f t="shared" si="33"/>
        <v>0.42317849924044265</v>
      </c>
      <c r="U61" s="37">
        <f t="shared" si="10"/>
        <v>0.4959755606932405</v>
      </c>
    </row>
    <row r="62" spans="1:21" x14ac:dyDescent="0.2">
      <c r="A62" s="35">
        <v>23</v>
      </c>
      <c r="B62" s="35" t="s">
        <v>21</v>
      </c>
      <c r="C62" s="37">
        <f t="shared" si="10"/>
        <v>0.60387935156213834</v>
      </c>
      <c r="D62" s="37">
        <f t="shared" si="10"/>
        <v>0.3120008313273282</v>
      </c>
      <c r="E62" s="37">
        <f t="shared" si="10"/>
        <v>0.39928381545848296</v>
      </c>
      <c r="F62" s="37">
        <f t="shared" si="10"/>
        <v>0.41060621790028129</v>
      </c>
      <c r="G62" s="37">
        <f t="shared" si="10"/>
        <v>0.29364213929139293</v>
      </c>
      <c r="H62" s="37">
        <f t="shared" si="10"/>
        <v>0.25066163867347419</v>
      </c>
      <c r="I62" s="37">
        <f t="shared" si="10"/>
        <v>0.26540441106713614</v>
      </c>
      <c r="J62" s="37">
        <f t="shared" si="10"/>
        <v>0.41822210959240513</v>
      </c>
      <c r="K62" s="37">
        <f t="shared" si="10"/>
        <v>0.70000731053184084</v>
      </c>
      <c r="L62" s="37">
        <f t="shared" si="11"/>
        <v>0.67457429746923003</v>
      </c>
      <c r="M62" s="37">
        <f t="shared" si="11"/>
        <v>0.69324586956128698</v>
      </c>
      <c r="N62" s="37">
        <f t="shared" si="12"/>
        <v>0.69966449271605535</v>
      </c>
      <c r="O62" s="37">
        <f t="shared" si="12"/>
        <v>0.87592260166853619</v>
      </c>
      <c r="P62" s="37">
        <f t="shared" si="12"/>
        <v>0.61086065439924175</v>
      </c>
      <c r="Q62" s="37">
        <f t="shared" si="12"/>
        <v>0.6091717473658439</v>
      </c>
      <c r="R62" s="37">
        <f t="shared" ref="R62:T62" si="34">R31/R$36*100</f>
        <v>0.73911289580188655</v>
      </c>
      <c r="S62" s="37">
        <f t="shared" si="34"/>
        <v>0.74518540801943356</v>
      </c>
      <c r="T62" s="37">
        <f t="shared" si="34"/>
        <v>0.83020215258742847</v>
      </c>
      <c r="U62" s="37">
        <f t="shared" si="10"/>
        <v>0.5643023259884542</v>
      </c>
    </row>
    <row r="63" spans="1:21" x14ac:dyDescent="0.2">
      <c r="A63" s="35">
        <v>24</v>
      </c>
      <c r="B63" s="35" t="s">
        <v>22</v>
      </c>
      <c r="C63" s="37">
        <f t="shared" si="10"/>
        <v>0</v>
      </c>
      <c r="D63" s="37">
        <f t="shared" si="10"/>
        <v>0</v>
      </c>
      <c r="E63" s="37">
        <f t="shared" si="10"/>
        <v>0</v>
      </c>
      <c r="F63" s="37">
        <f t="shared" si="10"/>
        <v>0</v>
      </c>
      <c r="G63" s="37">
        <f t="shared" si="10"/>
        <v>0</v>
      </c>
      <c r="H63" s="37">
        <f t="shared" si="10"/>
        <v>0</v>
      </c>
      <c r="I63" s="37">
        <f t="shared" si="10"/>
        <v>0</v>
      </c>
      <c r="J63" s="37">
        <f t="shared" si="10"/>
        <v>0.4537069340688959</v>
      </c>
      <c r="K63" s="37">
        <f t="shared" si="10"/>
        <v>0.60704034982773669</v>
      </c>
      <c r="L63" s="37">
        <f t="shared" si="11"/>
        <v>0.54022051044816333</v>
      </c>
      <c r="M63" s="37">
        <f t="shared" si="11"/>
        <v>0.48782437799817147</v>
      </c>
      <c r="N63" s="37">
        <f t="shared" si="12"/>
        <v>0.53072582215712516</v>
      </c>
      <c r="O63" s="37">
        <f t="shared" si="12"/>
        <v>0</v>
      </c>
      <c r="P63" s="37">
        <f t="shared" si="12"/>
        <v>0.38784784295305474</v>
      </c>
      <c r="Q63" s="37">
        <f t="shared" si="12"/>
        <v>0.25994561997439486</v>
      </c>
      <c r="R63" s="37">
        <f t="shared" ref="R63:T63" si="35">R32/R$36*100</f>
        <v>0.28569027018517373</v>
      </c>
      <c r="S63" s="37">
        <f t="shared" si="35"/>
        <v>0.39984728126171143</v>
      </c>
      <c r="T63" s="37">
        <f t="shared" si="35"/>
        <v>0.34127993862620498</v>
      </c>
      <c r="U63" s="37">
        <f t="shared" si="10"/>
        <v>0.29122358425401396</v>
      </c>
    </row>
    <row r="64" spans="1:21" x14ac:dyDescent="0.2">
      <c r="A64" s="35">
        <v>25</v>
      </c>
      <c r="B64" s="35" t="s">
        <v>23</v>
      </c>
      <c r="C64" s="37">
        <f t="shared" si="10"/>
        <v>0.37015427477322083</v>
      </c>
      <c r="D64" s="37">
        <f t="shared" si="10"/>
        <v>0.61438785936435247</v>
      </c>
      <c r="E64" s="37">
        <f t="shared" si="10"/>
        <v>0.60497542149981431</v>
      </c>
      <c r="F64" s="37">
        <f t="shared" si="10"/>
        <v>0.64689521498139291</v>
      </c>
      <c r="G64" s="37">
        <f t="shared" si="10"/>
        <v>0.43660558402907856</v>
      </c>
      <c r="H64" s="37">
        <f t="shared" si="10"/>
        <v>0.3759704802850416</v>
      </c>
      <c r="I64" s="37">
        <f t="shared" si="10"/>
        <v>0.36156292687304231</v>
      </c>
      <c r="J64" s="37">
        <f t="shared" si="10"/>
        <v>0.46348521311839969</v>
      </c>
      <c r="K64" s="37">
        <f t="shared" si="10"/>
        <v>0.6004023906224063</v>
      </c>
      <c r="L64" s="37">
        <f t="shared" si="11"/>
        <v>0.59160815248920651</v>
      </c>
      <c r="M64" s="37">
        <f t="shared" si="11"/>
        <v>0.57903371683942451</v>
      </c>
      <c r="N64" s="37">
        <f t="shared" si="12"/>
        <v>0.54781225711419834</v>
      </c>
      <c r="O64" s="37">
        <f t="shared" si="12"/>
        <v>0.3610168626669843</v>
      </c>
      <c r="P64" s="37">
        <f t="shared" si="12"/>
        <v>0.53770735183609653</v>
      </c>
      <c r="Q64" s="37">
        <f t="shared" si="12"/>
        <v>0.56145893075406528</v>
      </c>
      <c r="R64" s="37">
        <f t="shared" ref="R64:T64" si="36">R33/R$36*100</f>
        <v>0.66466743297105502</v>
      </c>
      <c r="S64" s="37">
        <f t="shared" si="36"/>
        <v>0.65457018142039136</v>
      </c>
      <c r="T64" s="37">
        <f t="shared" si="36"/>
        <v>0.59985202513134828</v>
      </c>
      <c r="U64" s="37">
        <f t="shared" si="10"/>
        <v>0.53920153175437069</v>
      </c>
    </row>
    <row r="65" spans="1:21" x14ac:dyDescent="0.2">
      <c r="B65" s="35" t="s">
        <v>79</v>
      </c>
      <c r="C65" s="37">
        <f t="shared" si="10"/>
        <v>61.867830379570741</v>
      </c>
      <c r="D65" s="37">
        <f t="shared" si="10"/>
        <v>59.893932606765787</v>
      </c>
      <c r="E65" s="37">
        <f t="shared" si="10"/>
        <v>57.311889190754037</v>
      </c>
      <c r="F65" s="37">
        <f t="shared" si="10"/>
        <v>57.590147739734967</v>
      </c>
      <c r="G65" s="37">
        <f t="shared" si="10"/>
        <v>66.944808265821933</v>
      </c>
      <c r="H65" s="37">
        <f t="shared" si="10"/>
        <v>69.289334096451228</v>
      </c>
      <c r="I65" s="37">
        <f t="shared" si="10"/>
        <v>67.881602287062904</v>
      </c>
      <c r="J65" s="37">
        <f t="shared" si="10"/>
        <v>84.503230383315355</v>
      </c>
      <c r="K65" s="37">
        <f t="shared" si="10"/>
        <v>80.795672412899151</v>
      </c>
      <c r="L65" s="37">
        <f t="shared" si="11"/>
        <v>80.27186480710445</v>
      </c>
      <c r="M65" s="37">
        <f t="shared" si="11"/>
        <v>80.378030895983244</v>
      </c>
      <c r="N65" s="37">
        <f t="shared" si="12"/>
        <v>79.258333363144601</v>
      </c>
      <c r="O65" s="37">
        <f t="shared" si="12"/>
        <v>25.772128097426883</v>
      </c>
      <c r="P65" s="37">
        <f t="shared" si="12"/>
        <v>79.435960071868138</v>
      </c>
      <c r="Q65" s="37">
        <f t="shared" si="12"/>
        <v>80.192336510896823</v>
      </c>
      <c r="R65" s="37">
        <f t="shared" ref="R65:T65" si="37">R34/R$36*100</f>
        <v>79.145019615543291</v>
      </c>
      <c r="S65" s="37">
        <f t="shared" si="37"/>
        <v>77.59364069730178</v>
      </c>
      <c r="T65" s="37">
        <f t="shared" si="37"/>
        <v>76.920007323184137</v>
      </c>
      <c r="U65" s="37">
        <f t="shared" si="10"/>
        <v>75.768779501306227</v>
      </c>
    </row>
    <row r="66" spans="1:21" x14ac:dyDescent="0.2">
      <c r="B66" s="35" t="s">
        <v>80</v>
      </c>
      <c r="C66" s="37">
        <f t="shared" si="10"/>
        <v>38.132169620429259</v>
      </c>
      <c r="D66" s="37">
        <f t="shared" si="10"/>
        <v>40.106067393234206</v>
      </c>
      <c r="E66" s="37">
        <f t="shared" si="10"/>
        <v>42.688110809245956</v>
      </c>
      <c r="F66" s="37">
        <f t="shared" si="10"/>
        <v>42.409852260265033</v>
      </c>
      <c r="G66" s="37">
        <f t="shared" ref="D66:U67" si="38">G35/G$36*100</f>
        <v>33.055191734178067</v>
      </c>
      <c r="H66" s="37">
        <f t="shared" si="38"/>
        <v>30.710665903548772</v>
      </c>
      <c r="I66" s="37">
        <f t="shared" si="38"/>
        <v>32.118397712937103</v>
      </c>
      <c r="J66" s="37">
        <f t="shared" si="38"/>
        <v>15.49676961668465</v>
      </c>
      <c r="K66" s="37">
        <f t="shared" si="38"/>
        <v>19.20432758710086</v>
      </c>
      <c r="L66" s="37">
        <f t="shared" ref="L66:Q67" si="39">L35/L$36*100</f>
        <v>19.728135192895543</v>
      </c>
      <c r="M66" s="37">
        <f t="shared" si="39"/>
        <v>19.62196910401676</v>
      </c>
      <c r="N66" s="37">
        <f t="shared" si="39"/>
        <v>20.741666636855406</v>
      </c>
      <c r="O66" s="37">
        <f t="shared" si="39"/>
        <v>74.227871902573114</v>
      </c>
      <c r="P66" s="37">
        <f t="shared" si="39"/>
        <v>20.564039928131862</v>
      </c>
      <c r="Q66" s="37">
        <f t="shared" si="39"/>
        <v>19.807663489103174</v>
      </c>
      <c r="R66" s="37">
        <f t="shared" ref="R66:T66" si="40">R35/R$36*100</f>
        <v>20.854980384456713</v>
      </c>
      <c r="S66" s="37">
        <f t="shared" si="40"/>
        <v>22.406359302698217</v>
      </c>
      <c r="T66" s="37">
        <f t="shared" si="40"/>
        <v>23.079992676815859</v>
      </c>
      <c r="U66" s="37">
        <f t="shared" si="38"/>
        <v>24.231220498693755</v>
      </c>
    </row>
    <row r="67" spans="1:21" x14ac:dyDescent="0.2">
      <c r="B67" s="35" t="s">
        <v>81</v>
      </c>
      <c r="C67" s="37">
        <f t="shared" si="10"/>
        <v>100</v>
      </c>
      <c r="D67" s="37">
        <f t="shared" si="38"/>
        <v>100</v>
      </c>
      <c r="E67" s="37">
        <f t="shared" si="38"/>
        <v>100</v>
      </c>
      <c r="F67" s="37">
        <f t="shared" si="38"/>
        <v>100</v>
      </c>
      <c r="G67" s="37">
        <f t="shared" si="38"/>
        <v>100</v>
      </c>
      <c r="H67" s="37">
        <f t="shared" si="38"/>
        <v>100</v>
      </c>
      <c r="I67" s="37">
        <f t="shared" si="38"/>
        <v>100</v>
      </c>
      <c r="J67" s="37">
        <f t="shared" si="38"/>
        <v>100</v>
      </c>
      <c r="K67" s="37">
        <f t="shared" si="38"/>
        <v>100</v>
      </c>
      <c r="L67" s="37">
        <f>L36/L$36*100</f>
        <v>100</v>
      </c>
      <c r="M67" s="37">
        <f t="shared" si="39"/>
        <v>100</v>
      </c>
      <c r="N67" s="37">
        <f t="shared" si="39"/>
        <v>100</v>
      </c>
      <c r="O67" s="37">
        <f t="shared" si="39"/>
        <v>100</v>
      </c>
      <c r="P67" s="37">
        <f t="shared" si="39"/>
        <v>100</v>
      </c>
      <c r="Q67" s="37">
        <f t="shared" si="39"/>
        <v>100</v>
      </c>
      <c r="R67" s="37">
        <f t="shared" ref="R67:T67" si="41">R36/R$36*100</f>
        <v>100</v>
      </c>
      <c r="S67" s="37">
        <f t="shared" si="41"/>
        <v>100</v>
      </c>
      <c r="T67" s="37">
        <f t="shared" si="41"/>
        <v>100</v>
      </c>
      <c r="U67" s="37">
        <f t="shared" si="38"/>
        <v>100</v>
      </c>
    </row>
    <row r="68" spans="1:21" x14ac:dyDescent="0.2">
      <c r="C68" s="37"/>
      <c r="D68" s="37"/>
      <c r="E68" s="37"/>
      <c r="F68" s="37"/>
      <c r="G68" s="37"/>
      <c r="H68" s="37"/>
      <c r="I68" s="37"/>
      <c r="J68" s="37"/>
      <c r="K68" s="37"/>
      <c r="L68" s="37"/>
      <c r="M68" s="37"/>
      <c r="N68" s="37"/>
      <c r="O68" s="37"/>
      <c r="P68" s="37"/>
      <c r="Q68" s="37"/>
      <c r="R68" s="37"/>
      <c r="S68" s="37"/>
      <c r="T68" s="37"/>
      <c r="U68" s="37"/>
    </row>
    <row r="69" spans="1:21" x14ac:dyDescent="0.2">
      <c r="C69" s="202" t="s">
        <v>77</v>
      </c>
      <c r="D69" s="202"/>
      <c r="E69" s="202"/>
      <c r="F69" s="202"/>
      <c r="G69" s="202"/>
      <c r="H69" s="202"/>
      <c r="I69" s="202"/>
      <c r="J69" s="202"/>
      <c r="K69" s="202"/>
      <c r="L69" s="202"/>
      <c r="M69" s="202"/>
      <c r="N69" s="202"/>
      <c r="O69" s="202"/>
      <c r="P69" s="202"/>
      <c r="Q69" s="202"/>
      <c r="R69" s="202"/>
      <c r="S69" s="202"/>
      <c r="T69" s="202"/>
      <c r="U69" s="202"/>
    </row>
    <row r="70" spans="1:21" ht="13.5" thickBot="1" x14ac:dyDescent="0.25">
      <c r="C70" s="203"/>
      <c r="D70" s="203"/>
      <c r="E70" s="203"/>
      <c r="F70" s="203"/>
      <c r="G70" s="203"/>
      <c r="H70" s="203"/>
      <c r="I70" s="203"/>
      <c r="J70" s="203"/>
      <c r="K70" s="203"/>
      <c r="L70" s="203"/>
      <c r="M70" s="203"/>
      <c r="N70" s="203"/>
      <c r="O70" s="203"/>
      <c r="P70" s="203"/>
      <c r="Q70" s="203"/>
      <c r="R70" s="203"/>
      <c r="S70" s="203"/>
      <c r="T70" s="203"/>
      <c r="U70" s="203"/>
    </row>
    <row r="71" spans="1:21" ht="13.5" thickTop="1" x14ac:dyDescent="0.2">
      <c r="A71" s="35">
        <v>1</v>
      </c>
      <c r="B71" s="36">
        <v>901380</v>
      </c>
      <c r="C71" s="38" t="s">
        <v>28</v>
      </c>
      <c r="D71" s="38" t="s">
        <v>28</v>
      </c>
      <c r="E71" s="39" t="str">
        <f>IF(D9=0,"--",(E9/D9)*100-100)</f>
        <v>--</v>
      </c>
      <c r="F71" s="39" t="str">
        <f>IF(E9=0,"--",(F9/E9)*100-100)</f>
        <v>--</v>
      </c>
      <c r="G71" s="38" t="s">
        <v>28</v>
      </c>
      <c r="H71" s="39" t="str">
        <f t="shared" ref="H71:O71" si="42">IF(G9=0,"--",(H9/G9)*100-100)</f>
        <v>--</v>
      </c>
      <c r="I71" s="39" t="str">
        <f t="shared" si="42"/>
        <v>--</v>
      </c>
      <c r="J71" s="39" t="str">
        <f t="shared" si="42"/>
        <v>--</v>
      </c>
      <c r="K71" s="39">
        <f t="shared" si="42"/>
        <v>-49.35428599100684</v>
      </c>
      <c r="L71" s="39">
        <f t="shared" si="42"/>
        <v>75.4647213662507</v>
      </c>
      <c r="M71" s="39">
        <f t="shared" si="42"/>
        <v>21.237219045337682</v>
      </c>
      <c r="N71" s="39">
        <f t="shared" si="42"/>
        <v>13.946653682584213</v>
      </c>
      <c r="O71" s="39">
        <f t="shared" si="42"/>
        <v>-100</v>
      </c>
      <c r="P71" s="39">
        <f>IF(N9=0,"--",(P9/N9)*100-100)</f>
        <v>10.488858694365348</v>
      </c>
      <c r="Q71" s="39">
        <f>IF(P9=0,"--",(Q9/P9)*100-100)</f>
        <v>6.4323258114554704</v>
      </c>
      <c r="R71" s="39">
        <f>IF(Q9=0,"--",(R9/Q9)*100-100)</f>
        <v>-8.3669768038388668</v>
      </c>
      <c r="S71" s="39">
        <v>-8.3669768038388668</v>
      </c>
      <c r="T71" s="39">
        <v>-8.3669768038388668</v>
      </c>
      <c r="U71" s="39" t="str">
        <f>IF(C9=0, "--", (POWER(R9/C9,1/21)*100-100))</f>
        <v>--</v>
      </c>
    </row>
    <row r="72" spans="1:21" x14ac:dyDescent="0.2">
      <c r="A72" s="35">
        <v>2</v>
      </c>
      <c r="B72" s="35" t="s">
        <v>0</v>
      </c>
      <c r="C72" s="38" t="s">
        <v>28</v>
      </c>
      <c r="D72" s="38" t="s">
        <v>28</v>
      </c>
      <c r="E72" s="39">
        <f t="shared" ref="E72:I87" si="43">IF(D10=0,"--",(E10/D10)*100-100)</f>
        <v>50.405821478431733</v>
      </c>
      <c r="F72" s="39">
        <f t="shared" si="43"/>
        <v>314.28682137033059</v>
      </c>
      <c r="G72" s="38" t="s">
        <v>28</v>
      </c>
      <c r="H72" s="39">
        <f t="shared" si="43"/>
        <v>30.36618588774715</v>
      </c>
      <c r="I72" s="39">
        <f t="shared" si="43"/>
        <v>18.581651805351029</v>
      </c>
      <c r="J72" s="39">
        <f t="shared" ref="J72:J98" si="44">IF(I10=0,"--",(J10/I10)*100-100)</f>
        <v>27.344994023290894</v>
      </c>
      <c r="K72" s="39">
        <f t="shared" ref="K72:O98" si="45">IF(J10=0,"--",(K10/J10)*100-100)</f>
        <v>-46.117469286423827</v>
      </c>
      <c r="L72" s="39">
        <f t="shared" si="45"/>
        <v>55.865154300866834</v>
      </c>
      <c r="M72" s="39">
        <f t="shared" ref="M72:O86" si="46">IF(L10=0,"--",(M10/L10)*100-100)</f>
        <v>33.432220010633415</v>
      </c>
      <c r="N72" s="39">
        <f t="shared" si="46"/>
        <v>1.1373001366083031</v>
      </c>
      <c r="O72" s="39">
        <f t="shared" si="46"/>
        <v>-14.344937973084342</v>
      </c>
      <c r="P72" s="39">
        <f t="shared" ref="P72:P98" si="47">IF(N10=0,"--",(P10/N10)*100-100)</f>
        <v>6.7224117723759775</v>
      </c>
      <c r="Q72" s="39">
        <f t="shared" ref="Q72:R98" si="48">IF(P10=0,"--",(Q10/P10)*100-100)</f>
        <v>-1.3122870769512787</v>
      </c>
      <c r="R72" s="39">
        <f t="shared" si="48"/>
        <v>-11.442740891113345</v>
      </c>
      <c r="S72" s="39">
        <v>-11.442740891113345</v>
      </c>
      <c r="T72" s="39">
        <v>-11.442740891113345</v>
      </c>
      <c r="U72" s="39">
        <f t="shared" ref="U72:U98" si="49">IF(C10=0, "--", (POWER(R10/C10,1/21)*100-100))</f>
        <v>41.74086415888695</v>
      </c>
    </row>
    <row r="73" spans="1:21" x14ac:dyDescent="0.2">
      <c r="A73" s="35">
        <v>3</v>
      </c>
      <c r="B73" s="35" t="s">
        <v>1</v>
      </c>
      <c r="C73" s="38" t="s">
        <v>28</v>
      </c>
      <c r="D73" s="38" t="s">
        <v>28</v>
      </c>
      <c r="E73" s="39">
        <f t="shared" si="43"/>
        <v>-0.62562938412187918</v>
      </c>
      <c r="F73" s="39">
        <f t="shared" si="43"/>
        <v>18.682933227950898</v>
      </c>
      <c r="G73" s="38" t="s">
        <v>28</v>
      </c>
      <c r="H73" s="39">
        <f t="shared" si="43"/>
        <v>32.854740768376189</v>
      </c>
      <c r="I73" s="39">
        <f t="shared" si="43"/>
        <v>18.511415868498887</v>
      </c>
      <c r="J73" s="39">
        <f t="shared" si="44"/>
        <v>-60.248548298451027</v>
      </c>
      <c r="K73" s="39">
        <f t="shared" si="45"/>
        <v>-86.682811044333377</v>
      </c>
      <c r="L73" s="39">
        <f t="shared" si="45"/>
        <v>48.326635565840945</v>
      </c>
      <c r="M73" s="39">
        <f t="shared" si="46"/>
        <v>17.530822769659096</v>
      </c>
      <c r="N73" s="39">
        <f t="shared" si="46"/>
        <v>4.4461358437664131</v>
      </c>
      <c r="O73" s="39">
        <f t="shared" si="46"/>
        <v>-83.609881118039752</v>
      </c>
      <c r="P73" s="39">
        <f t="shared" si="47"/>
        <v>-4.0059176730742934</v>
      </c>
      <c r="Q73" s="39">
        <f t="shared" si="48"/>
        <v>1.7068758495395713</v>
      </c>
      <c r="R73" s="39">
        <f t="shared" si="48"/>
        <v>8.773341607585877</v>
      </c>
      <c r="S73" s="39">
        <v>8.773341607585877</v>
      </c>
      <c r="T73" s="39">
        <v>8.773341607585877</v>
      </c>
      <c r="U73" s="39">
        <f t="shared" si="49"/>
        <v>2.2245072730064521</v>
      </c>
    </row>
    <row r="74" spans="1:21" x14ac:dyDescent="0.2">
      <c r="A74" s="35">
        <v>4</v>
      </c>
      <c r="B74" s="35" t="s">
        <v>2</v>
      </c>
      <c r="C74" s="38" t="s">
        <v>28</v>
      </c>
      <c r="D74" s="38" t="s">
        <v>28</v>
      </c>
      <c r="E74" s="39" t="str">
        <f t="shared" si="43"/>
        <v>--</v>
      </c>
      <c r="F74" s="39" t="str">
        <f t="shared" si="43"/>
        <v>--</v>
      </c>
      <c r="G74" s="38" t="s">
        <v>28</v>
      </c>
      <c r="H74" s="39" t="str">
        <f t="shared" si="43"/>
        <v>--</v>
      </c>
      <c r="I74" s="39" t="str">
        <f t="shared" si="43"/>
        <v>--</v>
      </c>
      <c r="J74" s="39" t="str">
        <f t="shared" si="44"/>
        <v>--</v>
      </c>
      <c r="K74" s="39">
        <f t="shared" si="45"/>
        <v>-55.559281242508945</v>
      </c>
      <c r="L74" s="39">
        <f t="shared" si="45"/>
        <v>90.697623809406991</v>
      </c>
      <c r="M74" s="39">
        <f t="shared" si="46"/>
        <v>60.587963983790388</v>
      </c>
      <c r="N74" s="39">
        <f t="shared" si="46"/>
        <v>0.50550456354120854</v>
      </c>
      <c r="O74" s="39">
        <f t="shared" si="46"/>
        <v>-100</v>
      </c>
      <c r="P74" s="39">
        <f t="shared" si="47"/>
        <v>8.2898843422603647</v>
      </c>
      <c r="Q74" s="39">
        <f t="shared" si="48"/>
        <v>21.426230857895149</v>
      </c>
      <c r="R74" s="39">
        <f t="shared" si="48"/>
        <v>17.919446530469756</v>
      </c>
      <c r="S74" s="39">
        <v>17.919446530469756</v>
      </c>
      <c r="T74" s="39">
        <v>17.919446530469756</v>
      </c>
      <c r="U74" s="39" t="str">
        <f t="shared" si="49"/>
        <v>--</v>
      </c>
    </row>
    <row r="75" spans="1:21" x14ac:dyDescent="0.2">
      <c r="A75" s="35">
        <v>5</v>
      </c>
      <c r="B75" s="35" t="s">
        <v>3</v>
      </c>
      <c r="C75" s="38" t="s">
        <v>28</v>
      </c>
      <c r="D75" s="38" t="s">
        <v>28</v>
      </c>
      <c r="E75" s="39" t="str">
        <f t="shared" si="43"/>
        <v>--</v>
      </c>
      <c r="F75" s="39" t="str">
        <f t="shared" si="43"/>
        <v>--</v>
      </c>
      <c r="G75" s="38" t="s">
        <v>28</v>
      </c>
      <c r="H75" s="39" t="str">
        <f t="shared" si="43"/>
        <v>--</v>
      </c>
      <c r="I75" s="39" t="str">
        <f t="shared" si="43"/>
        <v>--</v>
      </c>
      <c r="J75" s="39" t="str">
        <f t="shared" si="44"/>
        <v>--</v>
      </c>
      <c r="K75" s="39">
        <f t="shared" si="45"/>
        <v>-43.07246758418254</v>
      </c>
      <c r="L75" s="39">
        <f t="shared" si="45"/>
        <v>114.52563557391642</v>
      </c>
      <c r="M75" s="39">
        <f t="shared" si="46"/>
        <v>30.352850358054695</v>
      </c>
      <c r="N75" s="39">
        <f t="shared" si="46"/>
        <v>1.6482175287563621</v>
      </c>
      <c r="O75" s="39">
        <f t="shared" si="46"/>
        <v>-100</v>
      </c>
      <c r="P75" s="39">
        <f t="shared" si="47"/>
        <v>16.773332150225897</v>
      </c>
      <c r="Q75" s="39">
        <f t="shared" si="48"/>
        <v>36.715146951370798</v>
      </c>
      <c r="R75" s="39">
        <f t="shared" si="48"/>
        <v>-1.6459755292277407</v>
      </c>
      <c r="S75" s="39">
        <v>-1.6459755292277407</v>
      </c>
      <c r="T75" s="39">
        <v>-1.6459755292277407</v>
      </c>
      <c r="U75" s="39" t="str">
        <f t="shared" si="49"/>
        <v>--</v>
      </c>
    </row>
    <row r="76" spans="1:21" x14ac:dyDescent="0.2">
      <c r="A76" s="35">
        <v>6</v>
      </c>
      <c r="B76" s="35" t="s">
        <v>4</v>
      </c>
      <c r="C76" s="38" t="s">
        <v>28</v>
      </c>
      <c r="D76" s="38" t="s">
        <v>28</v>
      </c>
      <c r="E76" s="39">
        <f t="shared" si="43"/>
        <v>6.1507576801812291</v>
      </c>
      <c r="F76" s="39">
        <f t="shared" si="43"/>
        <v>65.631102301629909</v>
      </c>
      <c r="G76" s="38" t="s">
        <v>28</v>
      </c>
      <c r="H76" s="39">
        <f t="shared" si="43"/>
        <v>39.100687207451472</v>
      </c>
      <c r="I76" s="39">
        <f t="shared" si="43"/>
        <v>16.435723186274657</v>
      </c>
      <c r="J76" s="39">
        <f t="shared" si="44"/>
        <v>11.983242570129505</v>
      </c>
      <c r="K76" s="39">
        <f t="shared" si="45"/>
        <v>-41.751564813901275</v>
      </c>
      <c r="L76" s="39">
        <f t="shared" si="45"/>
        <v>92.335736005722083</v>
      </c>
      <c r="M76" s="39">
        <f t="shared" si="46"/>
        <v>24.515957219765468</v>
      </c>
      <c r="N76" s="39">
        <f t="shared" si="46"/>
        <v>7.6377896107946412</v>
      </c>
      <c r="O76" s="39">
        <f t="shared" si="46"/>
        <v>-100</v>
      </c>
      <c r="P76" s="39">
        <f t="shared" si="47"/>
        <v>14.458983979869643</v>
      </c>
      <c r="Q76" s="39">
        <f t="shared" si="48"/>
        <v>-25.518542825561283</v>
      </c>
      <c r="R76" s="39">
        <f t="shared" si="48"/>
        <v>-1.6642027228695184</v>
      </c>
      <c r="S76" s="39">
        <v>-1.6642027228695184</v>
      </c>
      <c r="T76" s="39">
        <v>-1.6642027228695184</v>
      </c>
      <c r="U76" s="39" t="str">
        <f t="shared" si="49"/>
        <v>--</v>
      </c>
    </row>
    <row r="77" spans="1:21" x14ac:dyDescent="0.2">
      <c r="A77" s="35">
        <v>7</v>
      </c>
      <c r="B77" s="35" t="s">
        <v>5</v>
      </c>
      <c r="C77" s="38" t="s">
        <v>28</v>
      </c>
      <c r="D77" s="38" t="s">
        <v>28</v>
      </c>
      <c r="E77" s="39">
        <f t="shared" si="43"/>
        <v>23.474640379628767</v>
      </c>
      <c r="F77" s="39">
        <f t="shared" si="43"/>
        <v>41.027522079486459</v>
      </c>
      <c r="G77" s="38" t="s">
        <v>28</v>
      </c>
      <c r="H77" s="39">
        <f t="shared" si="43"/>
        <v>14.823410435169066</v>
      </c>
      <c r="I77" s="39">
        <f t="shared" si="43"/>
        <v>15.942814920849329</v>
      </c>
      <c r="J77" s="39">
        <f t="shared" si="44"/>
        <v>-7.4023089922074803</v>
      </c>
      <c r="K77" s="39">
        <f t="shared" si="45"/>
        <v>-55.540408549765786</v>
      </c>
      <c r="L77" s="39">
        <f t="shared" si="45"/>
        <v>75.185521949310754</v>
      </c>
      <c r="M77" s="39">
        <f t="shared" si="46"/>
        <v>42.226798368949659</v>
      </c>
      <c r="N77" s="39">
        <f t="shared" si="46"/>
        <v>-10.482941135801227</v>
      </c>
      <c r="O77" s="39">
        <f t="shared" si="46"/>
        <v>-42.681195112569107</v>
      </c>
      <c r="P77" s="39">
        <f t="shared" si="47"/>
        <v>2.6234714775321066</v>
      </c>
      <c r="Q77" s="39">
        <f t="shared" si="48"/>
        <v>-1.1872092896683739</v>
      </c>
      <c r="R77" s="39">
        <f t="shared" si="48"/>
        <v>11.827136760114954</v>
      </c>
      <c r="S77" s="39">
        <v>11.827136760114954</v>
      </c>
      <c r="T77" s="39">
        <v>11.827136760114954</v>
      </c>
      <c r="U77" s="39">
        <f t="shared" si="49"/>
        <v>13.396432908802439</v>
      </c>
    </row>
    <row r="78" spans="1:21" x14ac:dyDescent="0.2">
      <c r="A78" s="35">
        <v>8</v>
      </c>
      <c r="B78" s="35" t="s">
        <v>6</v>
      </c>
      <c r="C78" s="38" t="s">
        <v>28</v>
      </c>
      <c r="D78" s="38" t="s">
        <v>28</v>
      </c>
      <c r="E78" s="39" t="str">
        <f t="shared" si="43"/>
        <v>--</v>
      </c>
      <c r="F78" s="39" t="str">
        <f t="shared" si="43"/>
        <v>--</v>
      </c>
      <c r="G78" s="38" t="s">
        <v>28</v>
      </c>
      <c r="H78" s="39" t="str">
        <f t="shared" si="43"/>
        <v>--</v>
      </c>
      <c r="I78" s="39" t="str">
        <f t="shared" si="43"/>
        <v>--</v>
      </c>
      <c r="J78" s="39" t="str">
        <f t="shared" si="44"/>
        <v>--</v>
      </c>
      <c r="K78" s="39">
        <f t="shared" si="45"/>
        <v>-84.453274977060346</v>
      </c>
      <c r="L78" s="39">
        <f t="shared" si="45"/>
        <v>178.22956489684731</v>
      </c>
      <c r="M78" s="39">
        <f t="shared" si="46"/>
        <v>13.520284589024484</v>
      </c>
      <c r="N78" s="39">
        <f t="shared" si="46"/>
        <v>6.0704468886634544</v>
      </c>
      <c r="O78" s="39">
        <f t="shared" si="46"/>
        <v>-100</v>
      </c>
      <c r="P78" s="39">
        <f t="shared" si="47"/>
        <v>-1.7796859419449476</v>
      </c>
      <c r="Q78" s="39">
        <f t="shared" si="48"/>
        <v>-3.5604052669723245</v>
      </c>
      <c r="R78" s="39">
        <f t="shared" si="48"/>
        <v>-12.194102787982317</v>
      </c>
      <c r="S78" s="39">
        <v>-12.194102787982317</v>
      </c>
      <c r="T78" s="39">
        <v>-12.194102787982317</v>
      </c>
      <c r="U78" s="39" t="str">
        <f t="shared" si="49"/>
        <v>--</v>
      </c>
    </row>
    <row r="79" spans="1:21" x14ac:dyDescent="0.2">
      <c r="A79" s="35">
        <v>9</v>
      </c>
      <c r="B79" s="35" t="s">
        <v>7</v>
      </c>
      <c r="C79" s="38" t="s">
        <v>28</v>
      </c>
      <c r="D79" s="38" t="s">
        <v>28</v>
      </c>
      <c r="E79" s="39" t="str">
        <f t="shared" si="43"/>
        <v>--</v>
      </c>
      <c r="F79" s="39" t="str">
        <f t="shared" si="43"/>
        <v>--</v>
      </c>
      <c r="G79" s="38" t="s">
        <v>28</v>
      </c>
      <c r="H79" s="39" t="str">
        <f t="shared" si="43"/>
        <v>--</v>
      </c>
      <c r="I79" s="39" t="str">
        <f t="shared" si="43"/>
        <v>--</v>
      </c>
      <c r="J79" s="39" t="str">
        <f t="shared" si="44"/>
        <v>--</v>
      </c>
      <c r="K79" s="39">
        <f t="shared" si="45"/>
        <v>-50.919181042605665</v>
      </c>
      <c r="L79" s="39">
        <f t="shared" si="45"/>
        <v>104.59828283586043</v>
      </c>
      <c r="M79" s="39">
        <f t="shared" si="46"/>
        <v>22.090771183471219</v>
      </c>
      <c r="N79" s="39">
        <f t="shared" si="46"/>
        <v>42.47010738458448</v>
      </c>
      <c r="O79" s="39">
        <f t="shared" si="46"/>
        <v>-100</v>
      </c>
      <c r="P79" s="39">
        <f t="shared" si="47"/>
        <v>34.157673056138606</v>
      </c>
      <c r="Q79" s="39">
        <f t="shared" si="48"/>
        <v>22.403058948205228</v>
      </c>
      <c r="R79" s="39">
        <f t="shared" si="48"/>
        <v>-7.5982801399481303</v>
      </c>
      <c r="S79" s="39">
        <v>-7.5982801399481303</v>
      </c>
      <c r="T79" s="39">
        <v>-7.5982801399481303</v>
      </c>
      <c r="U79" s="39" t="str">
        <f t="shared" si="49"/>
        <v>--</v>
      </c>
    </row>
    <row r="80" spans="1:21" x14ac:dyDescent="0.2">
      <c r="A80" s="35">
        <v>10</v>
      </c>
      <c r="B80" s="35" t="s">
        <v>8</v>
      </c>
      <c r="C80" s="38" t="s">
        <v>28</v>
      </c>
      <c r="D80" s="38" t="s">
        <v>28</v>
      </c>
      <c r="E80" s="39">
        <f t="shared" si="43"/>
        <v>22.123240710149787</v>
      </c>
      <c r="F80" s="39">
        <f t="shared" si="43"/>
        <v>30.739197892767493</v>
      </c>
      <c r="G80" s="38" t="s">
        <v>28</v>
      </c>
      <c r="H80" s="39">
        <f t="shared" si="43"/>
        <v>29.258706752622089</v>
      </c>
      <c r="I80" s="39">
        <f t="shared" si="43"/>
        <v>32.644965409138706</v>
      </c>
      <c r="J80" s="39">
        <f t="shared" si="44"/>
        <v>23.612861117593994</v>
      </c>
      <c r="K80" s="39">
        <f t="shared" si="45"/>
        <v>-48.569341371015454</v>
      </c>
      <c r="L80" s="39">
        <f t="shared" si="45"/>
        <v>70.937917356183078</v>
      </c>
      <c r="M80" s="39">
        <f t="shared" si="46"/>
        <v>27.572910314121685</v>
      </c>
      <c r="N80" s="39">
        <f t="shared" si="46"/>
        <v>16.208961796100255</v>
      </c>
      <c r="O80" s="39">
        <f t="shared" si="46"/>
        <v>-36.146472375736614</v>
      </c>
      <c r="P80" s="39">
        <f t="shared" si="47"/>
        <v>3.1877316865401895</v>
      </c>
      <c r="Q80" s="39">
        <f t="shared" si="48"/>
        <v>-5.7807239290262942</v>
      </c>
      <c r="R80" s="39">
        <f t="shared" si="48"/>
        <v>-1.4785760653570748</v>
      </c>
      <c r="S80" s="39">
        <v>-1.4785760653570748</v>
      </c>
      <c r="T80" s="39">
        <v>-1.4785760653570748</v>
      </c>
      <c r="U80" s="39">
        <f t="shared" si="49"/>
        <v>18.242591034028806</v>
      </c>
    </row>
    <row r="81" spans="1:21" x14ac:dyDescent="0.2">
      <c r="A81" s="35">
        <v>11</v>
      </c>
      <c r="B81" s="35" t="s">
        <v>9</v>
      </c>
      <c r="C81" s="38" t="s">
        <v>28</v>
      </c>
      <c r="D81" s="38" t="s">
        <v>28</v>
      </c>
      <c r="E81" s="39" t="str">
        <f t="shared" si="43"/>
        <v>--</v>
      </c>
      <c r="F81" s="39" t="str">
        <f t="shared" si="43"/>
        <v>--</v>
      </c>
      <c r="G81" s="38" t="s">
        <v>28</v>
      </c>
      <c r="H81" s="39" t="str">
        <f t="shared" si="43"/>
        <v>--</v>
      </c>
      <c r="I81" s="39" t="str">
        <f t="shared" si="43"/>
        <v>--</v>
      </c>
      <c r="J81" s="39" t="str">
        <f t="shared" si="44"/>
        <v>--</v>
      </c>
      <c r="K81" s="39">
        <f t="shared" si="45"/>
        <v>-73.861595995398091</v>
      </c>
      <c r="L81" s="39">
        <f t="shared" si="45"/>
        <v>102.25816608021273</v>
      </c>
      <c r="M81" s="39">
        <f t="shared" si="46"/>
        <v>37.326949120220945</v>
      </c>
      <c r="N81" s="39">
        <f t="shared" si="46"/>
        <v>48.711480290917478</v>
      </c>
      <c r="O81" s="39">
        <f t="shared" si="46"/>
        <v>-100</v>
      </c>
      <c r="P81" s="39">
        <f t="shared" si="47"/>
        <v>50.948403410057807</v>
      </c>
      <c r="Q81" s="39">
        <f t="shared" si="48"/>
        <v>34.522567677339623</v>
      </c>
      <c r="R81" s="39">
        <f t="shared" si="48"/>
        <v>-22.652652916173238</v>
      </c>
      <c r="S81" s="39">
        <v>-22.652652916173238</v>
      </c>
      <c r="T81" s="39">
        <v>-22.652652916173238</v>
      </c>
      <c r="U81" s="39" t="str">
        <f t="shared" si="49"/>
        <v>--</v>
      </c>
    </row>
    <row r="82" spans="1:21" x14ac:dyDescent="0.2">
      <c r="A82" s="35">
        <v>12</v>
      </c>
      <c r="B82" s="35" t="s">
        <v>10</v>
      </c>
      <c r="C82" s="38" t="s">
        <v>28</v>
      </c>
      <c r="D82" s="38" t="s">
        <v>28</v>
      </c>
      <c r="E82" s="39">
        <f t="shared" si="43"/>
        <v>-4.5712870187912529</v>
      </c>
      <c r="F82" s="39">
        <f t="shared" si="43"/>
        <v>40.526791839854155</v>
      </c>
      <c r="G82" s="38" t="s">
        <v>28</v>
      </c>
      <c r="H82" s="39">
        <f t="shared" si="43"/>
        <v>8.2576495278138538</v>
      </c>
      <c r="I82" s="39">
        <f t="shared" si="43"/>
        <v>-9.738508165887481</v>
      </c>
      <c r="J82" s="39">
        <f t="shared" si="44"/>
        <v>-17.618186983352246</v>
      </c>
      <c r="K82" s="39">
        <f t="shared" si="45"/>
        <v>-71.26163837501386</v>
      </c>
      <c r="L82" s="39">
        <f t="shared" si="45"/>
        <v>67.36642691167026</v>
      </c>
      <c r="M82" s="39">
        <f t="shared" si="46"/>
        <v>-3.7632446296761088</v>
      </c>
      <c r="N82" s="39">
        <f t="shared" si="46"/>
        <v>-16.817268954465462</v>
      </c>
      <c r="O82" s="39">
        <f t="shared" si="46"/>
        <v>-87.714120034092119</v>
      </c>
      <c r="P82" s="39">
        <f t="shared" si="47"/>
        <v>-28.367184393189675</v>
      </c>
      <c r="Q82" s="39">
        <f t="shared" si="48"/>
        <v>-21.229094968587461</v>
      </c>
      <c r="R82" s="39">
        <f t="shared" si="48"/>
        <v>-7.3531251813967344</v>
      </c>
      <c r="S82" s="39">
        <v>-7.3531251813967344</v>
      </c>
      <c r="T82" s="39">
        <v>-7.3531251813967344</v>
      </c>
      <c r="U82" s="39">
        <f t="shared" si="49"/>
        <v>-3.8469156146600056</v>
      </c>
    </row>
    <row r="83" spans="1:21" x14ac:dyDescent="0.2">
      <c r="A83" s="35">
        <v>13</v>
      </c>
      <c r="B83" s="35" t="s">
        <v>11</v>
      </c>
      <c r="C83" s="38" t="s">
        <v>28</v>
      </c>
      <c r="D83" s="38" t="s">
        <v>28</v>
      </c>
      <c r="E83" s="39">
        <f t="shared" si="43"/>
        <v>30.915266246972749</v>
      </c>
      <c r="F83" s="39">
        <f t="shared" si="43"/>
        <v>12.062211016918582</v>
      </c>
      <c r="G83" s="38" t="s">
        <v>28</v>
      </c>
      <c r="H83" s="39">
        <f t="shared" si="43"/>
        <v>37.052450515627328</v>
      </c>
      <c r="I83" s="39">
        <f t="shared" si="43"/>
        <v>34.293135680388446</v>
      </c>
      <c r="J83" s="39">
        <f t="shared" si="44"/>
        <v>30.783157650588777</v>
      </c>
      <c r="K83" s="39">
        <f t="shared" si="45"/>
        <v>-40.039117501289624</v>
      </c>
      <c r="L83" s="39">
        <f t="shared" si="45"/>
        <v>90.380795254393547</v>
      </c>
      <c r="M83" s="39">
        <f t="shared" si="46"/>
        <v>34.970403498200341</v>
      </c>
      <c r="N83" s="39">
        <f t="shared" si="46"/>
        <v>13.590722985975717</v>
      </c>
      <c r="O83" s="39">
        <f t="shared" si="46"/>
        <v>-28.798145813326627</v>
      </c>
      <c r="P83" s="39">
        <f t="shared" si="47"/>
        <v>5.8786939633739479</v>
      </c>
      <c r="Q83" s="39">
        <f t="shared" si="48"/>
        <v>4.6541996323600046</v>
      </c>
      <c r="R83" s="39">
        <f t="shared" si="48"/>
        <v>8.2390067662957449</v>
      </c>
      <c r="S83" s="39">
        <v>8.2390067662957449</v>
      </c>
      <c r="T83" s="39">
        <v>8.2390067662957449</v>
      </c>
      <c r="U83" s="39">
        <f t="shared" si="49"/>
        <v>23.371507859863883</v>
      </c>
    </row>
    <row r="84" spans="1:21" x14ac:dyDescent="0.2">
      <c r="A84" s="35">
        <v>14</v>
      </c>
      <c r="B84" s="35" t="s">
        <v>12</v>
      </c>
      <c r="C84" s="38" t="s">
        <v>28</v>
      </c>
      <c r="D84" s="38" t="s">
        <v>28</v>
      </c>
      <c r="E84" s="39">
        <f t="shared" si="43"/>
        <v>34.811798559385977</v>
      </c>
      <c r="F84" s="39">
        <f t="shared" si="43"/>
        <v>35.373408887284228</v>
      </c>
      <c r="G84" s="38" t="s">
        <v>28</v>
      </c>
      <c r="H84" s="39">
        <f t="shared" si="43"/>
        <v>22.634543326779138</v>
      </c>
      <c r="I84" s="39">
        <f t="shared" si="43"/>
        <v>33.272595041690835</v>
      </c>
      <c r="J84" s="39">
        <f t="shared" si="44"/>
        <v>42.274833703581749</v>
      </c>
      <c r="K84" s="39">
        <f t="shared" si="45"/>
        <v>-47.166901131053315</v>
      </c>
      <c r="L84" s="39">
        <f t="shared" si="45"/>
        <v>103.42395150343512</v>
      </c>
      <c r="M84" s="39">
        <f t="shared" si="46"/>
        <v>40.374624997005071</v>
      </c>
      <c r="N84" s="39">
        <f t="shared" si="46"/>
        <v>17.111315399519427</v>
      </c>
      <c r="O84" s="39">
        <f t="shared" si="46"/>
        <v>-54.780625462367524</v>
      </c>
      <c r="P84" s="39">
        <f t="shared" si="47"/>
        <v>-18.485669380581911</v>
      </c>
      <c r="Q84" s="39">
        <f t="shared" si="48"/>
        <v>19.184535941532914</v>
      </c>
      <c r="R84" s="39">
        <f t="shared" si="48"/>
        <v>-1.3077111648766646</v>
      </c>
      <c r="S84" s="39">
        <v>-1.3077111648766646</v>
      </c>
      <c r="T84" s="39">
        <v>-1.3077111648766646</v>
      </c>
      <c r="U84" s="39">
        <f t="shared" si="49"/>
        <v>21.526984808301179</v>
      </c>
    </row>
    <row r="85" spans="1:21" x14ac:dyDescent="0.2">
      <c r="A85" s="35">
        <v>15</v>
      </c>
      <c r="B85" s="35" t="s">
        <v>13</v>
      </c>
      <c r="C85" s="38" t="s">
        <v>28</v>
      </c>
      <c r="D85" s="38" t="s">
        <v>28</v>
      </c>
      <c r="E85" s="39">
        <f t="shared" si="43"/>
        <v>14.330341870590772</v>
      </c>
      <c r="F85" s="39">
        <f t="shared" si="43"/>
        <v>78.004924928418177</v>
      </c>
      <c r="G85" s="38" t="s">
        <v>28</v>
      </c>
      <c r="H85" s="39">
        <f t="shared" si="43"/>
        <v>24.327241731846883</v>
      </c>
      <c r="I85" s="39">
        <f t="shared" si="43"/>
        <v>16.981553665933262</v>
      </c>
      <c r="J85" s="39">
        <f t="shared" si="44"/>
        <v>27.69612639663552</v>
      </c>
      <c r="K85" s="39">
        <f t="shared" si="45"/>
        <v>-42.297367313830769</v>
      </c>
      <c r="L85" s="39">
        <f t="shared" si="45"/>
        <v>93.935083716232981</v>
      </c>
      <c r="M85" s="39">
        <f t="shared" si="46"/>
        <v>69.157996103567854</v>
      </c>
      <c r="N85" s="39">
        <f t="shared" si="46"/>
        <v>10.353849500709615</v>
      </c>
      <c r="O85" s="39">
        <f t="shared" si="46"/>
        <v>-19.642175941209331</v>
      </c>
      <c r="P85" s="39">
        <f t="shared" si="47"/>
        <v>-1.3827120895655725</v>
      </c>
      <c r="Q85" s="39">
        <f t="shared" si="48"/>
        <v>14.141495388778338</v>
      </c>
      <c r="R85" s="39">
        <f t="shared" si="48"/>
        <v>15.632908811237584</v>
      </c>
      <c r="S85" s="39">
        <v>15.632908811237584</v>
      </c>
      <c r="T85" s="39">
        <v>15.632908811237584</v>
      </c>
      <c r="U85" s="39">
        <f t="shared" si="49"/>
        <v>28.91265446610484</v>
      </c>
    </row>
    <row r="86" spans="1:21" x14ac:dyDescent="0.2">
      <c r="A86" s="35">
        <v>16</v>
      </c>
      <c r="B86" s="35" t="s">
        <v>14</v>
      </c>
      <c r="C86" s="38" t="s">
        <v>28</v>
      </c>
      <c r="D86" s="38" t="s">
        <v>28</v>
      </c>
      <c r="E86" s="39">
        <f t="shared" si="43"/>
        <v>56.490547418843676</v>
      </c>
      <c r="F86" s="39">
        <f t="shared" si="43"/>
        <v>40.091233684632556</v>
      </c>
      <c r="G86" s="38" t="s">
        <v>28</v>
      </c>
      <c r="H86" s="39">
        <f t="shared" si="43"/>
        <v>60.747298832038723</v>
      </c>
      <c r="I86" s="39">
        <f t="shared" si="43"/>
        <v>28.653422004657727</v>
      </c>
      <c r="J86" s="39">
        <f t="shared" si="44"/>
        <v>22.13938200989567</v>
      </c>
      <c r="K86" s="39">
        <f t="shared" si="45"/>
        <v>-44.403425915413166</v>
      </c>
      <c r="L86" s="39">
        <f t="shared" si="45"/>
        <v>68.5290969603804</v>
      </c>
      <c r="M86" s="39">
        <f t="shared" si="46"/>
        <v>14.311258769902153</v>
      </c>
      <c r="N86" s="39">
        <f t="shared" si="46"/>
        <v>-3.883218186330609</v>
      </c>
      <c r="O86" s="39">
        <f t="shared" si="46"/>
        <v>-15.493083793636984</v>
      </c>
      <c r="P86" s="39">
        <f t="shared" si="47"/>
        <v>7.7188910210139028</v>
      </c>
      <c r="Q86" s="39">
        <f t="shared" si="48"/>
        <v>-4.4101616831167689</v>
      </c>
      <c r="R86" s="39">
        <f t="shared" si="48"/>
        <v>6.047903761826106</v>
      </c>
      <c r="S86" s="39">
        <v>6.047903761826106</v>
      </c>
      <c r="T86" s="39">
        <v>6.047903761826106</v>
      </c>
      <c r="U86" s="39">
        <f t="shared" si="49"/>
        <v>32.629151839524042</v>
      </c>
    </row>
    <row r="87" spans="1:21" x14ac:dyDescent="0.2">
      <c r="A87" s="35">
        <v>17</v>
      </c>
      <c r="B87" s="35" t="s">
        <v>15</v>
      </c>
      <c r="C87" s="38" t="s">
        <v>28</v>
      </c>
      <c r="D87" s="38" t="s">
        <v>28</v>
      </c>
      <c r="E87" s="39">
        <f t="shared" si="43"/>
        <v>-1.7251221797942975</v>
      </c>
      <c r="F87" s="39">
        <f t="shared" si="43"/>
        <v>29.955623591035817</v>
      </c>
      <c r="G87" s="38" t="s">
        <v>28</v>
      </c>
      <c r="H87" s="39">
        <f t="shared" si="43"/>
        <v>10.342177468677647</v>
      </c>
      <c r="I87" s="39">
        <f t="shared" si="43"/>
        <v>19.653505608301458</v>
      </c>
      <c r="J87" s="39">
        <f t="shared" si="44"/>
        <v>21.300490954874633</v>
      </c>
      <c r="K87" s="39">
        <f t="shared" si="45"/>
        <v>-45.429197069504376</v>
      </c>
      <c r="L87" s="39">
        <f t="shared" si="45"/>
        <v>80.583952898224226</v>
      </c>
      <c r="M87" s="39">
        <f t="shared" si="45"/>
        <v>33.713324773914479</v>
      </c>
      <c r="N87" s="39">
        <f t="shared" si="45"/>
        <v>1.8716369345931128</v>
      </c>
      <c r="O87" s="39">
        <f t="shared" si="45"/>
        <v>-19.512384568937904</v>
      </c>
      <c r="P87" s="39">
        <f t="shared" si="47"/>
        <v>-10.135261375302079</v>
      </c>
      <c r="Q87" s="39">
        <f t="shared" si="48"/>
        <v>-0.38345955428779632</v>
      </c>
      <c r="R87" s="39">
        <f t="shared" si="48"/>
        <v>5.72212246154524</v>
      </c>
      <c r="S87" s="39">
        <v>5.72212246154524</v>
      </c>
      <c r="T87" s="39">
        <v>5.72212246154524</v>
      </c>
      <c r="U87" s="39">
        <f t="shared" si="49"/>
        <v>14.540765763583607</v>
      </c>
    </row>
    <row r="88" spans="1:21" x14ac:dyDescent="0.2">
      <c r="A88" s="35">
        <v>18</v>
      </c>
      <c r="B88" s="35" t="s">
        <v>16</v>
      </c>
      <c r="C88" s="38" t="s">
        <v>28</v>
      </c>
      <c r="D88" s="38" t="s">
        <v>28</v>
      </c>
      <c r="E88" s="39" t="str">
        <f t="shared" ref="E88:I98" si="50">IF(D26=0,"--",(E26/D26)*100-100)</f>
        <v>--</v>
      </c>
      <c r="F88" s="39" t="str">
        <f t="shared" si="50"/>
        <v>--</v>
      </c>
      <c r="G88" s="38" t="s">
        <v>28</v>
      </c>
      <c r="H88" s="39" t="str">
        <f t="shared" si="50"/>
        <v>--</v>
      </c>
      <c r="I88" s="39" t="str">
        <f t="shared" si="50"/>
        <v>--</v>
      </c>
      <c r="J88" s="39" t="str">
        <f t="shared" si="44"/>
        <v>--</v>
      </c>
      <c r="K88" s="39">
        <f t="shared" si="45"/>
        <v>-50.953199185747373</v>
      </c>
      <c r="L88" s="39">
        <f t="shared" si="45"/>
        <v>100.98015689155889</v>
      </c>
      <c r="M88" s="39">
        <f t="shared" si="45"/>
        <v>45.995175925519675</v>
      </c>
      <c r="N88" s="39">
        <f t="shared" si="45"/>
        <v>10.041519998901123</v>
      </c>
      <c r="O88" s="39">
        <f t="shared" si="45"/>
        <v>-100</v>
      </c>
      <c r="P88" s="39">
        <f t="shared" si="47"/>
        <v>62.118142072308757</v>
      </c>
      <c r="Q88" s="39">
        <f t="shared" si="48"/>
        <v>112.85985379003606</v>
      </c>
      <c r="R88" s="39">
        <f t="shared" si="48"/>
        <v>-53.903367067386249</v>
      </c>
      <c r="S88" s="39">
        <v>-53.903367067386249</v>
      </c>
      <c r="T88" s="39">
        <v>-53.903367067386249</v>
      </c>
      <c r="U88" s="39" t="str">
        <f t="shared" si="49"/>
        <v>--</v>
      </c>
    </row>
    <row r="89" spans="1:21" x14ac:dyDescent="0.2">
      <c r="A89" s="35">
        <v>19</v>
      </c>
      <c r="B89" s="35" t="s">
        <v>17</v>
      </c>
      <c r="C89" s="38" t="s">
        <v>28</v>
      </c>
      <c r="D89" s="38" t="s">
        <v>28</v>
      </c>
      <c r="E89" s="39">
        <f t="shared" si="50"/>
        <v>22.81148335347855</v>
      </c>
      <c r="F89" s="39">
        <f t="shared" si="50"/>
        <v>99.156938293740495</v>
      </c>
      <c r="G89" s="38" t="s">
        <v>28</v>
      </c>
      <c r="H89" s="39">
        <f t="shared" si="50"/>
        <v>27.744089824068936</v>
      </c>
      <c r="I89" s="39">
        <f t="shared" si="50"/>
        <v>36.534192261184586</v>
      </c>
      <c r="J89" s="39">
        <f t="shared" si="44"/>
        <v>35.95464568353222</v>
      </c>
      <c r="K89" s="39">
        <f t="shared" si="45"/>
        <v>-54.270750756834971</v>
      </c>
      <c r="L89" s="39">
        <f t="shared" si="45"/>
        <v>82.083572758503578</v>
      </c>
      <c r="M89" s="39">
        <f t="shared" si="45"/>
        <v>35.784824897240185</v>
      </c>
      <c r="N89" s="39">
        <f t="shared" si="45"/>
        <v>7.5939043687841519</v>
      </c>
      <c r="O89" s="39">
        <f t="shared" si="45"/>
        <v>-24.460181718976713</v>
      </c>
      <c r="P89" s="39">
        <f t="shared" si="47"/>
        <v>5.1717181025438208</v>
      </c>
      <c r="Q89" s="39">
        <f t="shared" si="48"/>
        <v>52.012379703731995</v>
      </c>
      <c r="R89" s="39">
        <f t="shared" si="48"/>
        <v>-3.7663548935145883</v>
      </c>
      <c r="S89" s="39">
        <v>-3.7663548935145883</v>
      </c>
      <c r="T89" s="39">
        <v>-3.7663548935145883</v>
      </c>
      <c r="U89" s="39">
        <f t="shared" si="49"/>
        <v>37.456688609653213</v>
      </c>
    </row>
    <row r="90" spans="1:21" x14ac:dyDescent="0.2">
      <c r="A90" s="35">
        <v>20</v>
      </c>
      <c r="B90" s="35" t="s">
        <v>18</v>
      </c>
      <c r="C90" s="38" t="s">
        <v>28</v>
      </c>
      <c r="D90" s="38" t="s">
        <v>28</v>
      </c>
      <c r="E90" s="39">
        <f t="shared" si="50"/>
        <v>51.988357406460864</v>
      </c>
      <c r="F90" s="39">
        <f t="shared" si="50"/>
        <v>33.54417156073788</v>
      </c>
      <c r="G90" s="38" t="s">
        <v>28</v>
      </c>
      <c r="H90" s="39">
        <f t="shared" si="50"/>
        <v>51.041493611656222</v>
      </c>
      <c r="I90" s="39">
        <f t="shared" si="50"/>
        <v>3.6539134842783767</v>
      </c>
      <c r="J90" s="39">
        <f t="shared" si="44"/>
        <v>7.5939223490472045</v>
      </c>
      <c r="K90" s="39">
        <f t="shared" si="45"/>
        <v>-49.368530403654255</v>
      </c>
      <c r="L90" s="39">
        <f t="shared" si="45"/>
        <v>79.545977607625701</v>
      </c>
      <c r="M90" s="39">
        <f t="shared" si="45"/>
        <v>36.48180634488773</v>
      </c>
      <c r="N90" s="39">
        <f t="shared" si="45"/>
        <v>29.122068674536649</v>
      </c>
      <c r="O90" s="39">
        <f t="shared" si="45"/>
        <v>-22.567983540227843</v>
      </c>
      <c r="P90" s="39">
        <f t="shared" si="47"/>
        <v>-6.7710944705275011</v>
      </c>
      <c r="Q90" s="39">
        <f t="shared" si="48"/>
        <v>0.62450127889943019</v>
      </c>
      <c r="R90" s="39">
        <f t="shared" si="48"/>
        <v>0.65514081387543399</v>
      </c>
      <c r="S90" s="39">
        <v>0.65514081387543399</v>
      </c>
      <c r="T90" s="39">
        <v>0.65514081387543399</v>
      </c>
      <c r="U90" s="39">
        <f t="shared" si="49"/>
        <v>36.435889151683597</v>
      </c>
    </row>
    <row r="91" spans="1:21" x14ac:dyDescent="0.2">
      <c r="A91" s="35">
        <v>21</v>
      </c>
      <c r="B91" s="35" t="s">
        <v>19</v>
      </c>
      <c r="C91" s="38" t="s">
        <v>28</v>
      </c>
      <c r="D91" s="38" t="s">
        <v>28</v>
      </c>
      <c r="E91" s="39" t="str">
        <f t="shared" si="50"/>
        <v>--</v>
      </c>
      <c r="F91" s="39" t="str">
        <f t="shared" si="50"/>
        <v>--</v>
      </c>
      <c r="G91" s="38" t="s">
        <v>28</v>
      </c>
      <c r="H91" s="39" t="str">
        <f t="shared" si="50"/>
        <v>--</v>
      </c>
      <c r="I91" s="39" t="str">
        <f t="shared" si="50"/>
        <v>--</v>
      </c>
      <c r="J91" s="39" t="str">
        <f t="shared" si="44"/>
        <v>--</v>
      </c>
      <c r="K91" s="39">
        <f t="shared" si="45"/>
        <v>-43.531883211577458</v>
      </c>
      <c r="L91" s="39">
        <f t="shared" si="45"/>
        <v>107.00800351168999</v>
      </c>
      <c r="M91" s="39">
        <f t="shared" si="45"/>
        <v>34.62111837141174</v>
      </c>
      <c r="N91" s="39">
        <f t="shared" si="45"/>
        <v>19.982711369915208</v>
      </c>
      <c r="O91" s="39">
        <f t="shared" si="45"/>
        <v>-100</v>
      </c>
      <c r="P91" s="39">
        <f t="shared" si="47"/>
        <v>-7.4706784563538662</v>
      </c>
      <c r="Q91" s="39">
        <f t="shared" si="48"/>
        <v>8.8770737373088764</v>
      </c>
      <c r="R91" s="39">
        <f t="shared" si="48"/>
        <v>-0.8294342087844484</v>
      </c>
      <c r="S91" s="39">
        <v>-0.8294342087844484</v>
      </c>
      <c r="T91" s="39">
        <v>-0.8294342087844484</v>
      </c>
      <c r="U91" s="39" t="str">
        <f t="shared" si="49"/>
        <v>--</v>
      </c>
    </row>
    <row r="92" spans="1:21" x14ac:dyDescent="0.2">
      <c r="A92" s="35">
        <v>22</v>
      </c>
      <c r="B92" s="35" t="s">
        <v>20</v>
      </c>
      <c r="C92" s="38" t="s">
        <v>28</v>
      </c>
      <c r="D92" s="38" t="s">
        <v>28</v>
      </c>
      <c r="E92" s="39">
        <f t="shared" si="50"/>
        <v>0.31526877178806956</v>
      </c>
      <c r="F92" s="39">
        <f t="shared" si="50"/>
        <v>64.947167158174238</v>
      </c>
      <c r="G92" s="38" t="s">
        <v>28</v>
      </c>
      <c r="H92" s="39">
        <f t="shared" si="50"/>
        <v>19.255125749741865</v>
      </c>
      <c r="I92" s="39">
        <f t="shared" si="50"/>
        <v>16.908844747644608</v>
      </c>
      <c r="J92" s="39">
        <f t="shared" si="44"/>
        <v>13.205325316387444</v>
      </c>
      <c r="K92" s="39">
        <f t="shared" si="45"/>
        <v>-48.170256232340478</v>
      </c>
      <c r="L92" s="39">
        <f t="shared" si="45"/>
        <v>65.177435175584179</v>
      </c>
      <c r="M92" s="39">
        <f t="shared" si="45"/>
        <v>20.110340636489823</v>
      </c>
      <c r="N92" s="39">
        <f t="shared" si="45"/>
        <v>-6.835216483612399</v>
      </c>
      <c r="O92" s="39">
        <f t="shared" si="45"/>
        <v>-37.489824542521887</v>
      </c>
      <c r="P92" s="39">
        <f t="shared" si="47"/>
        <v>3.5070994745518504</v>
      </c>
      <c r="Q92" s="39">
        <f t="shared" si="48"/>
        <v>2.8813934672702715</v>
      </c>
      <c r="R92" s="39">
        <f t="shared" si="48"/>
        <v>15.954787161283974</v>
      </c>
      <c r="S92" s="39">
        <v>15.954787161283974</v>
      </c>
      <c r="T92" s="39">
        <v>15.954787161283974</v>
      </c>
      <c r="U92" s="39">
        <f t="shared" si="49"/>
        <v>17.076033478936708</v>
      </c>
    </row>
    <row r="93" spans="1:21" x14ac:dyDescent="0.2">
      <c r="A93" s="35">
        <v>23</v>
      </c>
      <c r="B93" s="35" t="s">
        <v>21</v>
      </c>
      <c r="C93" s="38" t="s">
        <v>28</v>
      </c>
      <c r="D93" s="38" t="s">
        <v>28</v>
      </c>
      <c r="E93" s="39">
        <f t="shared" si="50"/>
        <v>37.552491299495045</v>
      </c>
      <c r="F93" s="39">
        <f t="shared" si="50"/>
        <v>32.676126011295651</v>
      </c>
      <c r="G93" s="38" t="s">
        <v>28</v>
      </c>
      <c r="H93" s="39">
        <f t="shared" si="50"/>
        <v>7.5699885812576326</v>
      </c>
      <c r="I93" s="39">
        <f t="shared" si="50"/>
        <v>27.373815527240481</v>
      </c>
      <c r="J93" s="39">
        <f t="shared" si="44"/>
        <v>36.948716398376291</v>
      </c>
      <c r="K93" s="39">
        <f t="shared" si="45"/>
        <v>-36.062499932863169</v>
      </c>
      <c r="L93" s="39">
        <f t="shared" si="45"/>
        <v>76.2591926368315</v>
      </c>
      <c r="M93" s="39">
        <f t="shared" si="45"/>
        <v>32.196155690606389</v>
      </c>
      <c r="N93" s="39">
        <f t="shared" si="45"/>
        <v>11.457527659670362</v>
      </c>
      <c r="O93" s="39">
        <f t="shared" si="45"/>
        <v>-8.7234181799088617</v>
      </c>
      <c r="P93" s="39">
        <f t="shared" si="47"/>
        <v>-4.7669480351025868</v>
      </c>
      <c r="Q93" s="39">
        <f t="shared" si="48"/>
        <v>9.407858747750069</v>
      </c>
      <c r="R93" s="39">
        <f t="shared" si="48"/>
        <v>17.569144482589977</v>
      </c>
      <c r="S93" s="39">
        <v>17.569144482589977</v>
      </c>
      <c r="T93" s="39">
        <v>17.569144482589977</v>
      </c>
      <c r="U93" s="39">
        <f t="shared" si="49"/>
        <v>14.541784251761044</v>
      </c>
    </row>
    <row r="94" spans="1:21" x14ac:dyDescent="0.2">
      <c r="A94" s="35">
        <v>24</v>
      </c>
      <c r="B94" s="35" t="s">
        <v>22</v>
      </c>
      <c r="C94" s="38" t="s">
        <v>28</v>
      </c>
      <c r="D94" s="38" t="s">
        <v>28</v>
      </c>
      <c r="E94" s="39" t="str">
        <f t="shared" si="50"/>
        <v>--</v>
      </c>
      <c r="F94" s="39" t="str">
        <f t="shared" si="50"/>
        <v>--</v>
      </c>
      <c r="G94" s="38" t="s">
        <v>28</v>
      </c>
      <c r="H94" s="39" t="str">
        <f t="shared" si="50"/>
        <v>--</v>
      </c>
      <c r="I94" s="39" t="str">
        <f t="shared" si="50"/>
        <v>--</v>
      </c>
      <c r="J94" s="39" t="str">
        <f t="shared" si="44"/>
        <v>--</v>
      </c>
      <c r="K94" s="39">
        <f t="shared" si="45"/>
        <v>-48.890432361275984</v>
      </c>
      <c r="L94" s="39">
        <f t="shared" si="45"/>
        <v>62.771389849300817</v>
      </c>
      <c r="M94" s="39">
        <f t="shared" si="45"/>
        <v>16.159238290988398</v>
      </c>
      <c r="N94" s="39">
        <f t="shared" si="45"/>
        <v>20.147179653897297</v>
      </c>
      <c r="O94" s="39">
        <f t="shared" si="45"/>
        <v>-100</v>
      </c>
      <c r="P94" s="39">
        <f t="shared" si="47"/>
        <v>-20.287478737215338</v>
      </c>
      <c r="Q94" s="39">
        <f t="shared" si="48"/>
        <v>-26.46873422138367</v>
      </c>
      <c r="R94" s="39">
        <f t="shared" si="48"/>
        <v>6.4964857878177185</v>
      </c>
      <c r="S94" s="39">
        <v>6.4964857878177185</v>
      </c>
      <c r="T94" s="39">
        <v>6.4964857878177185</v>
      </c>
      <c r="U94" s="39" t="str">
        <f t="shared" si="49"/>
        <v>--</v>
      </c>
    </row>
    <row r="95" spans="1:21" x14ac:dyDescent="0.2">
      <c r="A95" s="35">
        <v>25</v>
      </c>
      <c r="B95" s="35" t="s">
        <v>23</v>
      </c>
      <c r="C95" s="38" t="s">
        <v>28</v>
      </c>
      <c r="D95" s="38" t="s">
        <v>28</v>
      </c>
      <c r="E95" s="39">
        <f t="shared" si="50"/>
        <v>5.8370217896143828</v>
      </c>
      <c r="F95" s="39">
        <f t="shared" si="50"/>
        <v>37.957455383587501</v>
      </c>
      <c r="G95" s="38" t="s">
        <v>28</v>
      </c>
      <c r="H95" s="39">
        <f t="shared" si="50"/>
        <v>8.5140789989632566</v>
      </c>
      <c r="I95" s="39">
        <f t="shared" si="50"/>
        <v>15.688460678632367</v>
      </c>
      <c r="J95" s="39">
        <f t="shared" si="44"/>
        <v>11.406647142291405</v>
      </c>
      <c r="K95" s="39">
        <f t="shared" si="45"/>
        <v>-50.515795390851551</v>
      </c>
      <c r="L95" s="39">
        <f t="shared" si="45"/>
        <v>80.225525110384666</v>
      </c>
      <c r="M95" s="39">
        <f t="shared" si="45"/>
        <v>25.901535883805835</v>
      </c>
      <c r="N95" s="39">
        <f t="shared" si="45"/>
        <v>4.4803824297541297</v>
      </c>
      <c r="O95" s="39">
        <f t="shared" si="45"/>
        <v>-51.951568807735832</v>
      </c>
      <c r="P95" s="39">
        <f t="shared" si="47"/>
        <v>7.0655156819541958</v>
      </c>
      <c r="Q95" s="39">
        <f t="shared" si="48"/>
        <v>14.557344585784236</v>
      </c>
      <c r="R95" s="39">
        <f t="shared" si="48"/>
        <v>14.711969690313012</v>
      </c>
      <c r="S95" s="39">
        <v>14.711969690313012</v>
      </c>
      <c r="T95" s="39">
        <v>14.711969690313012</v>
      </c>
      <c r="U95" s="39">
        <f t="shared" si="49"/>
        <v>16.651589188197775</v>
      </c>
    </row>
    <row r="96" spans="1:21" x14ac:dyDescent="0.2">
      <c r="B96" s="35" t="s">
        <v>79</v>
      </c>
      <c r="C96" s="38" t="s">
        <v>28</v>
      </c>
      <c r="D96" s="38" t="s">
        <v>28</v>
      </c>
      <c r="E96" s="39">
        <f t="shared" si="50"/>
        <v>2.8500245713422743</v>
      </c>
      <c r="F96" s="39">
        <f t="shared" si="50"/>
        <v>29.644003978425815</v>
      </c>
      <c r="G96" s="38" t="s">
        <v>28</v>
      </c>
      <c r="H96" s="39">
        <f t="shared" si="50"/>
        <v>30.428083536925243</v>
      </c>
      <c r="I96" s="39">
        <f t="shared" si="50"/>
        <v>17.854343675827806</v>
      </c>
      <c r="J96" s="39">
        <f t="shared" si="44"/>
        <v>8.1883110124613125</v>
      </c>
      <c r="K96" s="39">
        <f t="shared" si="45"/>
        <v>-63.476292801123378</v>
      </c>
      <c r="L96" s="39">
        <f t="shared" si="45"/>
        <v>81.718781037292814</v>
      </c>
      <c r="M96" s="39">
        <f t="shared" si="45"/>
        <v>28.805775091053022</v>
      </c>
      <c r="N96" s="39">
        <f t="shared" si="45"/>
        <v>8.8966286944159378</v>
      </c>
      <c r="O96" s="39">
        <f t="shared" si="45"/>
        <v>-76.292333176090239</v>
      </c>
      <c r="P96" s="39">
        <f t="shared" si="47"/>
        <v>9.3220072069354103</v>
      </c>
      <c r="Q96" s="39">
        <f t="shared" si="48"/>
        <v>10.75584044298472</v>
      </c>
      <c r="R96" s="39">
        <f t="shared" si="48"/>
        <v>-4.3658383844689297</v>
      </c>
      <c r="S96" s="39">
        <v>-4.3658383844689297</v>
      </c>
      <c r="T96" s="39">
        <v>-4.3658383844689297</v>
      </c>
      <c r="U96" s="39">
        <f t="shared" si="49"/>
        <v>14.783150134423266</v>
      </c>
    </row>
    <row r="97" spans="1:21" x14ac:dyDescent="0.2">
      <c r="B97" s="35" t="s">
        <v>80</v>
      </c>
      <c r="C97" s="38" t="s">
        <v>28</v>
      </c>
      <c r="D97" s="38" t="s">
        <v>28</v>
      </c>
      <c r="E97" s="39">
        <f t="shared" si="50"/>
        <v>14.403513074647094</v>
      </c>
      <c r="F97" s="39">
        <f t="shared" si="50"/>
        <v>28.176613070875902</v>
      </c>
      <c r="G97" s="38" t="s">
        <v>28</v>
      </c>
      <c r="H97" s="39">
        <f t="shared" si="50"/>
        <v>17.076890760106295</v>
      </c>
      <c r="I97" s="39">
        <f t="shared" si="50"/>
        <v>25.812715013093836</v>
      </c>
      <c r="J97" s="39">
        <f t="shared" si="44"/>
        <v>-58.067918677303737</v>
      </c>
      <c r="K97" s="39">
        <f t="shared" si="45"/>
        <v>-52.661118415447142</v>
      </c>
      <c r="L97" s="39">
        <f t="shared" si="45"/>
        <v>87.893385710862503</v>
      </c>
      <c r="M97" s="39">
        <f t="shared" si="45"/>
        <v>27.943396918385034</v>
      </c>
      <c r="N97" s="39">
        <f t="shared" si="45"/>
        <v>16.736837561739932</v>
      </c>
      <c r="O97" s="39">
        <f t="shared" si="45"/>
        <v>160.91967530732603</v>
      </c>
      <c r="P97" s="39">
        <f t="shared" si="47"/>
        <v>8.1434380622583831</v>
      </c>
      <c r="Q97" s="39">
        <f t="shared" si="48"/>
        <v>5.675844992742384</v>
      </c>
      <c r="R97" s="39">
        <f t="shared" si="48"/>
        <v>2.0231827435372622</v>
      </c>
      <c r="S97" s="39">
        <v>2.0231827435372622</v>
      </c>
      <c r="T97" s="39">
        <v>2.0231827435372622</v>
      </c>
      <c r="U97" s="39">
        <f t="shared" si="49"/>
        <v>10.23126348535142</v>
      </c>
    </row>
    <row r="98" spans="1:21" x14ac:dyDescent="0.2">
      <c r="B98" s="35" t="s">
        <v>81</v>
      </c>
      <c r="C98" s="38" t="s">
        <v>28</v>
      </c>
      <c r="D98" s="38" t="s">
        <v>28</v>
      </c>
      <c r="E98" s="39">
        <f t="shared" si="50"/>
        <v>7.4836744567472664</v>
      </c>
      <c r="F98" s="39">
        <f t="shared" si="50"/>
        <v>29.017602521806111</v>
      </c>
      <c r="G98" s="38" t="s">
        <v>28</v>
      </c>
      <c r="H98" s="39">
        <f t="shared" si="50"/>
        <v>26.014821165748032</v>
      </c>
      <c r="I98" s="39">
        <f t="shared" si="50"/>
        <v>20.298412508579361</v>
      </c>
      <c r="J98" s="39">
        <f t="shared" si="44"/>
        <v>-13.092128348894533</v>
      </c>
      <c r="K98" s="39">
        <f t="shared" si="45"/>
        <v>-61.80029014293244</v>
      </c>
      <c r="L98" s="39">
        <f t="shared" si="45"/>
        <v>82.904572346013595</v>
      </c>
      <c r="M98" s="39">
        <f t="shared" si="45"/>
        <v>28.635643959275058</v>
      </c>
      <c r="N98" s="39">
        <f t="shared" si="45"/>
        <v>10.435032056052634</v>
      </c>
      <c r="O98" s="39">
        <f t="shared" si="45"/>
        <v>-27.090609153870872</v>
      </c>
      <c r="P98" s="39">
        <f t="shared" si="47"/>
        <v>9.0775523238616671</v>
      </c>
      <c r="Q98" s="39">
        <f t="shared" si="48"/>
        <v>9.7111881502496118</v>
      </c>
      <c r="R98" s="39">
        <f t="shared" si="48"/>
        <v>-3.1003225791857574</v>
      </c>
      <c r="S98" s="39">
        <v>-3.1003225791857574</v>
      </c>
      <c r="T98" s="39">
        <v>-3.1003225791857574</v>
      </c>
      <c r="U98" s="39">
        <f t="shared" si="49"/>
        <v>13.444871569143999</v>
      </c>
    </row>
    <row r="99" spans="1:21" ht="13.5" thickBot="1" x14ac:dyDescent="0.25">
      <c r="A99" s="75"/>
      <c r="B99" s="75"/>
      <c r="C99" s="40"/>
      <c r="D99" s="40"/>
      <c r="E99" s="40"/>
      <c r="F99" s="40"/>
      <c r="G99" s="40"/>
      <c r="H99" s="40"/>
      <c r="I99" s="40"/>
      <c r="J99" s="40"/>
      <c r="K99" s="40"/>
      <c r="L99" s="40"/>
      <c r="M99" s="40"/>
      <c r="N99" s="40"/>
      <c r="O99" s="40"/>
      <c r="P99" s="40"/>
      <c r="Q99" s="40"/>
      <c r="R99" s="40"/>
      <c r="S99" s="40"/>
      <c r="T99" s="40"/>
      <c r="U99" s="40"/>
    </row>
    <row r="100" spans="1:21" ht="13.5" thickTop="1" x14ac:dyDescent="0.2">
      <c r="A100" s="13" t="s">
        <v>668</v>
      </c>
      <c r="B100" s="13"/>
      <c r="C100" s="37"/>
      <c r="D100" s="37"/>
      <c r="E100" s="37"/>
      <c r="F100" s="37"/>
      <c r="G100" s="37"/>
      <c r="H100" s="37"/>
      <c r="I100" s="37"/>
      <c r="J100" s="37"/>
      <c r="K100" s="37"/>
      <c r="L100" s="37"/>
      <c r="M100" s="37"/>
      <c r="N100" s="37"/>
      <c r="O100" s="37"/>
      <c r="P100" s="37"/>
      <c r="Q100" s="37"/>
      <c r="R100" s="37"/>
      <c r="S100" s="37"/>
      <c r="T100" s="37"/>
      <c r="U100" s="37"/>
    </row>
  </sheetData>
  <mergeCells count="5">
    <mergeCell ref="C2:U2"/>
    <mergeCell ref="C7:U8"/>
    <mergeCell ref="C38:U39"/>
    <mergeCell ref="C69:U70"/>
    <mergeCell ref="C5:U5"/>
  </mergeCells>
  <phoneticPr fontId="7" type="noConversion"/>
  <hyperlinks>
    <hyperlink ref="A1" location="INDICE!A1" display="ÍNDICE"/>
  </hyperlinks>
  <pageMargins left="0.75" right="0.75" top="1" bottom="1" header="0" footer="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topLeftCell="C1" zoomScale="80" zoomScaleNormal="80" workbookViewId="0">
      <selection activeCell="N22" sqref="N22"/>
    </sheetView>
  </sheetViews>
  <sheetFormatPr baseColWidth="10" defaultColWidth="10.85546875" defaultRowHeight="12.75" x14ac:dyDescent="0.2"/>
  <cols>
    <col min="1" max="1" width="14.42578125" style="1" customWidth="1"/>
    <col min="2" max="2" width="48.28515625" style="1" customWidth="1"/>
    <col min="3" max="21" width="11.28515625" style="1" customWidth="1"/>
    <col min="22" max="16384" width="10.85546875" style="1"/>
  </cols>
  <sheetData>
    <row r="1" spans="1:21" x14ac:dyDescent="0.2">
      <c r="A1" s="5" t="s">
        <v>75</v>
      </c>
    </row>
    <row r="2" spans="1:21" x14ac:dyDescent="0.2">
      <c r="B2" s="126"/>
      <c r="C2" s="217" t="s">
        <v>253</v>
      </c>
      <c r="D2" s="217"/>
      <c r="E2" s="217"/>
      <c r="F2" s="217"/>
      <c r="G2" s="217"/>
      <c r="H2" s="217"/>
      <c r="I2" s="217"/>
      <c r="J2" s="217"/>
      <c r="K2" s="217"/>
      <c r="L2" s="217"/>
      <c r="M2" s="217"/>
      <c r="N2" s="217"/>
      <c r="O2" s="217"/>
      <c r="P2" s="217"/>
      <c r="Q2" s="217"/>
      <c r="R2" s="217"/>
      <c r="S2" s="217"/>
      <c r="T2" s="217"/>
      <c r="U2" s="217"/>
    </row>
    <row r="3" spans="1:21" x14ac:dyDescent="0.2">
      <c r="A3" s="109"/>
      <c r="B3" s="109"/>
      <c r="C3" s="109"/>
      <c r="D3" s="109"/>
      <c r="E3" s="109"/>
      <c r="F3" s="109"/>
      <c r="G3" s="109"/>
      <c r="H3" s="109"/>
      <c r="I3" s="109"/>
      <c r="J3" s="109"/>
      <c r="K3" s="109"/>
      <c r="L3" s="109"/>
      <c r="M3" s="109"/>
      <c r="N3" s="109"/>
      <c r="O3" s="109"/>
      <c r="P3" s="109"/>
      <c r="Q3" s="109"/>
      <c r="R3" s="109"/>
      <c r="S3" s="109"/>
      <c r="T3" s="109"/>
    </row>
    <row r="4" spans="1:21" x14ac:dyDescent="0.2">
      <c r="B4" s="126"/>
      <c r="C4" s="217" t="s">
        <v>726</v>
      </c>
      <c r="D4" s="217"/>
      <c r="E4" s="217"/>
      <c r="F4" s="217"/>
      <c r="G4" s="217"/>
      <c r="H4" s="217"/>
      <c r="I4" s="217"/>
      <c r="J4" s="217"/>
      <c r="K4" s="217"/>
      <c r="L4" s="217"/>
      <c r="M4" s="217"/>
      <c r="N4" s="217"/>
      <c r="O4" s="217"/>
      <c r="P4" s="217"/>
      <c r="Q4" s="217"/>
      <c r="R4" s="217"/>
      <c r="S4" s="217"/>
      <c r="T4" s="217"/>
      <c r="U4" s="217"/>
    </row>
    <row r="5" spans="1:21" ht="13.5" thickBot="1" x14ac:dyDescent="0.25">
      <c r="A5" s="116"/>
      <c r="B5" s="116"/>
      <c r="C5" s="6"/>
      <c r="D5" s="6"/>
      <c r="E5" s="6"/>
      <c r="F5" s="6"/>
      <c r="G5" s="6"/>
      <c r="H5" s="6"/>
      <c r="I5" s="6"/>
      <c r="J5" s="6"/>
      <c r="K5" s="6"/>
      <c r="L5" s="6"/>
      <c r="M5" s="6"/>
      <c r="N5" s="6"/>
      <c r="O5" s="6"/>
      <c r="P5" s="6"/>
      <c r="Q5" s="6"/>
      <c r="R5" s="6"/>
      <c r="S5" s="6"/>
      <c r="T5" s="6"/>
      <c r="U5" s="6"/>
    </row>
    <row r="6" spans="1:21" ht="13.5" thickTop="1" x14ac:dyDescent="0.2">
      <c r="A6" s="54"/>
      <c r="B6" s="54"/>
      <c r="C6" s="7">
        <v>1995</v>
      </c>
      <c r="D6" s="7">
        <v>2000</v>
      </c>
      <c r="E6" s="7">
        <v>2001</v>
      </c>
      <c r="F6" s="7">
        <v>2002</v>
      </c>
      <c r="G6" s="7">
        <v>2004</v>
      </c>
      <c r="H6" s="7">
        <v>2005</v>
      </c>
      <c r="I6" s="7">
        <v>2006</v>
      </c>
      <c r="J6" s="7">
        <v>2007</v>
      </c>
      <c r="K6" s="7">
        <v>2008</v>
      </c>
      <c r="L6" s="7">
        <v>2009</v>
      </c>
      <c r="M6" s="7">
        <v>2010</v>
      </c>
      <c r="N6" s="7">
        <v>2011</v>
      </c>
      <c r="O6" s="7">
        <v>2012</v>
      </c>
      <c r="P6" s="7" t="s">
        <v>263</v>
      </c>
      <c r="Q6" s="7">
        <v>2013</v>
      </c>
      <c r="R6" s="7">
        <v>2014</v>
      </c>
      <c r="S6" s="7">
        <v>2015</v>
      </c>
      <c r="T6" s="7">
        <v>2016</v>
      </c>
      <c r="U6" s="7" t="s">
        <v>666</v>
      </c>
    </row>
    <row r="7" spans="1:21" x14ac:dyDescent="0.2">
      <c r="C7" s="204" t="s">
        <v>27</v>
      </c>
      <c r="D7" s="204"/>
      <c r="E7" s="204"/>
      <c r="F7" s="204"/>
      <c r="G7" s="204"/>
      <c r="H7" s="204"/>
      <c r="I7" s="204"/>
      <c r="J7" s="204"/>
      <c r="K7" s="204"/>
      <c r="L7" s="204"/>
      <c r="M7" s="204"/>
      <c r="N7" s="204"/>
      <c r="O7" s="204"/>
      <c r="P7" s="204"/>
      <c r="Q7" s="204"/>
      <c r="R7" s="204"/>
      <c r="S7" s="204"/>
      <c r="T7" s="204"/>
      <c r="U7" s="204"/>
    </row>
    <row r="8" spans="1:21" ht="13.5" thickBot="1" x14ac:dyDescent="0.25">
      <c r="C8" s="205"/>
      <c r="D8" s="205"/>
      <c r="E8" s="205"/>
      <c r="F8" s="205"/>
      <c r="G8" s="205"/>
      <c r="H8" s="205"/>
      <c r="I8" s="205"/>
      <c r="J8" s="205"/>
      <c r="K8" s="205"/>
      <c r="L8" s="205"/>
      <c r="M8" s="205"/>
      <c r="N8" s="205"/>
      <c r="O8" s="205"/>
      <c r="P8" s="205"/>
      <c r="Q8" s="205"/>
      <c r="R8" s="205"/>
      <c r="S8" s="205"/>
      <c r="T8" s="205"/>
      <c r="U8" s="205"/>
    </row>
    <row r="9" spans="1:21" ht="13.5" thickTop="1" x14ac:dyDescent="0.2">
      <c r="A9" s="8" t="s">
        <v>99</v>
      </c>
      <c r="B9" s="8" t="s">
        <v>100</v>
      </c>
      <c r="C9" s="9">
        <v>60.745206500000002</v>
      </c>
      <c r="D9" s="9">
        <v>148.163724</v>
      </c>
      <c r="E9" s="9">
        <v>148.95164700000001</v>
      </c>
      <c r="F9" s="9">
        <v>267.83547199999998</v>
      </c>
      <c r="G9" s="9">
        <v>325.47177900000003</v>
      </c>
      <c r="H9" s="9">
        <v>275.87776450000001</v>
      </c>
      <c r="I9" s="9">
        <v>291.420841</v>
      </c>
      <c r="J9" s="9">
        <v>313.9721265</v>
      </c>
      <c r="K9" s="9">
        <v>309.92833300000001</v>
      </c>
      <c r="L9" s="9">
        <v>1612.3623250000001</v>
      </c>
      <c r="M9" s="9">
        <v>601.17089299999998</v>
      </c>
      <c r="N9" s="9">
        <v>617.64535999999998</v>
      </c>
      <c r="O9" s="9">
        <v>647.2647659999999</v>
      </c>
      <c r="P9" s="9">
        <v>608.18169499999999</v>
      </c>
      <c r="Q9" s="9">
        <v>619.28604499999994</v>
      </c>
      <c r="R9" s="9">
        <v>602.71260500000005</v>
      </c>
      <c r="S9" s="9">
        <v>567.07703500000002</v>
      </c>
      <c r="T9" s="9">
        <v>530.128692</v>
      </c>
      <c r="U9" s="9">
        <f>(SUM(C9:N9)+P9+Q9+R9)</f>
        <v>6803.7258164999994</v>
      </c>
    </row>
    <row r="10" spans="1:21" x14ac:dyDescent="0.2">
      <c r="A10" s="3" t="s">
        <v>101</v>
      </c>
      <c r="B10" s="3" t="s">
        <v>102</v>
      </c>
      <c r="C10" s="9">
        <v>384.97512399999999</v>
      </c>
      <c r="D10" s="9">
        <v>1386.2018465000001</v>
      </c>
      <c r="E10" s="9">
        <v>1495.9745419999999</v>
      </c>
      <c r="F10" s="9">
        <v>2317.2027305000001</v>
      </c>
      <c r="G10" s="9">
        <v>4803.6717209999997</v>
      </c>
      <c r="H10" s="9">
        <v>6915.9361474999996</v>
      </c>
      <c r="I10" s="9">
        <v>8663.1229504999992</v>
      </c>
      <c r="J10" s="9">
        <v>10500.330902</v>
      </c>
      <c r="K10" s="9">
        <v>10087.997897499999</v>
      </c>
      <c r="L10" s="9">
        <v>17968.046418999998</v>
      </c>
      <c r="M10" s="9">
        <v>22565.615405</v>
      </c>
      <c r="N10" s="9">
        <v>27797.583159999998</v>
      </c>
      <c r="O10" s="9">
        <v>23859.034234000006</v>
      </c>
      <c r="P10" s="9">
        <v>35631.383662</v>
      </c>
      <c r="Q10" s="9">
        <v>39034.06</v>
      </c>
      <c r="R10" s="9">
        <v>54884.822989</v>
      </c>
      <c r="S10" s="9">
        <v>57229.639476999997</v>
      </c>
      <c r="T10" s="9">
        <v>56478.144123999999</v>
      </c>
      <c r="U10" s="9">
        <f t="shared" ref="U10:U34" si="0">(SUM(C10:N10)+P10+Q10+R10)</f>
        <v>244436.92549649999</v>
      </c>
    </row>
    <row r="11" spans="1:21" x14ac:dyDescent="0.2">
      <c r="A11" s="3" t="s">
        <v>103</v>
      </c>
      <c r="B11" s="3" t="s">
        <v>104</v>
      </c>
      <c r="C11" s="9">
        <v>514.04061950000005</v>
      </c>
      <c r="D11" s="9">
        <v>1561.3128185</v>
      </c>
      <c r="E11" s="9">
        <v>1715.0482340000001</v>
      </c>
      <c r="F11" s="9">
        <v>2637.0460785</v>
      </c>
      <c r="G11" s="9">
        <v>4947.7043890000004</v>
      </c>
      <c r="H11" s="9">
        <v>6787.9900385000001</v>
      </c>
      <c r="I11" s="9">
        <v>8484.4196544999995</v>
      </c>
      <c r="J11" s="9">
        <v>7744.2313469999999</v>
      </c>
      <c r="K11" s="9">
        <v>8845.3609410000008</v>
      </c>
      <c r="L11" s="9">
        <v>16304.480019000001</v>
      </c>
      <c r="M11" s="9">
        <v>18234.247947</v>
      </c>
      <c r="N11" s="9">
        <v>16265.777493</v>
      </c>
      <c r="O11" s="9">
        <v>9244.7853700000014</v>
      </c>
      <c r="P11" s="9">
        <v>16967.067376999999</v>
      </c>
      <c r="Q11" s="9">
        <v>17487.724407000002</v>
      </c>
      <c r="R11" s="9">
        <v>18740.670729000001</v>
      </c>
      <c r="S11" s="9">
        <v>18781.593199999999</v>
      </c>
      <c r="T11" s="9">
        <v>17622.729796</v>
      </c>
      <c r="U11" s="9">
        <f t="shared" si="0"/>
        <v>147237.12209250001</v>
      </c>
    </row>
    <row r="12" spans="1:21" x14ac:dyDescent="0.2">
      <c r="A12" s="3" t="s">
        <v>105</v>
      </c>
      <c r="B12" s="3" t="s">
        <v>106</v>
      </c>
      <c r="C12" s="9">
        <v>90.220587499999993</v>
      </c>
      <c r="D12" s="9">
        <v>33.465905999999997</v>
      </c>
      <c r="E12" s="9">
        <v>61.430280500000002</v>
      </c>
      <c r="F12" s="9">
        <v>66.472029000000006</v>
      </c>
      <c r="G12" s="9">
        <v>356.43922400000002</v>
      </c>
      <c r="H12" s="9">
        <v>434.70600300000001</v>
      </c>
      <c r="I12" s="9">
        <v>373.3709475</v>
      </c>
      <c r="J12" s="9">
        <v>747.22596050000004</v>
      </c>
      <c r="K12" s="9">
        <v>818.61336649999998</v>
      </c>
      <c r="L12" s="9">
        <v>1415.062367</v>
      </c>
      <c r="M12" s="9">
        <v>1156.6239880000001</v>
      </c>
      <c r="N12" s="9">
        <v>947.28018599999996</v>
      </c>
      <c r="O12" s="9">
        <v>782.11883699999998</v>
      </c>
      <c r="P12" s="9">
        <v>718.82450100000005</v>
      </c>
      <c r="Q12" s="9">
        <v>440.00964900000002</v>
      </c>
      <c r="R12" s="9">
        <v>622.12570700000003</v>
      </c>
      <c r="S12" s="9">
        <v>553.32190600000001</v>
      </c>
      <c r="T12" s="9">
        <v>453.065898</v>
      </c>
      <c r="U12" s="9">
        <f t="shared" si="0"/>
        <v>8281.8707024999985</v>
      </c>
    </row>
    <row r="13" spans="1:21" x14ac:dyDescent="0.2">
      <c r="A13" s="3" t="s">
        <v>107</v>
      </c>
      <c r="B13" s="3" t="s">
        <v>108</v>
      </c>
      <c r="C13" s="9">
        <v>38.890191000000002</v>
      </c>
      <c r="D13" s="9">
        <v>129.07682399999999</v>
      </c>
      <c r="E13" s="9">
        <v>156.55408550000001</v>
      </c>
      <c r="F13" s="9">
        <v>268.74217249999998</v>
      </c>
      <c r="G13" s="9">
        <v>759.53932450000002</v>
      </c>
      <c r="H13" s="9">
        <v>1011.311291</v>
      </c>
      <c r="I13" s="9">
        <v>1419.26197</v>
      </c>
      <c r="J13" s="9">
        <v>1063.6606200000001</v>
      </c>
      <c r="K13" s="9">
        <v>1124.3992605000001</v>
      </c>
      <c r="L13" s="9">
        <v>1638.4638620000001</v>
      </c>
      <c r="M13" s="9">
        <v>2556.5289899999998</v>
      </c>
      <c r="N13" s="9">
        <v>2406.1532299999999</v>
      </c>
      <c r="O13" s="9">
        <v>2251.9726100000003</v>
      </c>
      <c r="P13" s="9">
        <v>2252.0868</v>
      </c>
      <c r="Q13" s="9">
        <v>2259.131116</v>
      </c>
      <c r="R13" s="9">
        <v>2386.110874</v>
      </c>
      <c r="S13" s="9">
        <v>2706.4926610000002</v>
      </c>
      <c r="T13" s="9">
        <v>2685.3244949999998</v>
      </c>
      <c r="U13" s="9">
        <f t="shared" si="0"/>
        <v>19469.910610999999</v>
      </c>
    </row>
    <row r="14" spans="1:21" x14ac:dyDescent="0.2">
      <c r="A14" s="3" t="s">
        <v>109</v>
      </c>
      <c r="B14" s="3" t="s">
        <v>110</v>
      </c>
      <c r="C14" s="9">
        <v>36.0289705</v>
      </c>
      <c r="D14" s="9">
        <v>127.9681705</v>
      </c>
      <c r="E14" s="9">
        <v>160.73859250000001</v>
      </c>
      <c r="F14" s="9">
        <v>278.43167949999997</v>
      </c>
      <c r="G14" s="9">
        <v>775.35629649999998</v>
      </c>
      <c r="H14" s="9">
        <v>1002.115531</v>
      </c>
      <c r="I14" s="9">
        <v>1346.46946</v>
      </c>
      <c r="J14" s="9">
        <v>1852.1911545</v>
      </c>
      <c r="K14" s="9">
        <v>1881.5959705</v>
      </c>
      <c r="L14" s="9">
        <v>3301.9639149999998</v>
      </c>
      <c r="M14" s="9">
        <v>4792.2664880000002</v>
      </c>
      <c r="N14" s="9">
        <v>4125.1044169999996</v>
      </c>
      <c r="O14" s="9">
        <v>1734.2245759999998</v>
      </c>
      <c r="P14" s="9">
        <v>3831.556611</v>
      </c>
      <c r="Q14" s="9">
        <v>4955.7933940000003</v>
      </c>
      <c r="R14" s="9">
        <v>4108.2163380000002</v>
      </c>
      <c r="S14" s="9">
        <v>3845.4320090000001</v>
      </c>
      <c r="T14" s="9">
        <v>3366.3997530000001</v>
      </c>
      <c r="U14" s="9">
        <f t="shared" si="0"/>
        <v>32575.796988499998</v>
      </c>
    </row>
    <row r="15" spans="1:21" x14ac:dyDescent="0.2">
      <c r="A15" s="3" t="s">
        <v>111</v>
      </c>
      <c r="B15" s="3" t="s">
        <v>112</v>
      </c>
      <c r="C15" s="9">
        <v>37.438045500000001</v>
      </c>
      <c r="D15" s="9">
        <v>96.640722499999995</v>
      </c>
      <c r="E15" s="9">
        <v>97.687448500000002</v>
      </c>
      <c r="F15" s="9">
        <v>105.15314100000001</v>
      </c>
      <c r="G15" s="9">
        <v>144.5985895</v>
      </c>
      <c r="H15" s="9">
        <v>181.8957345</v>
      </c>
      <c r="I15" s="9">
        <v>248.08616900000001</v>
      </c>
      <c r="J15" s="9">
        <v>351.23463600000002</v>
      </c>
      <c r="K15" s="9">
        <v>363.27854250000001</v>
      </c>
      <c r="L15" s="9">
        <v>470.14885500000003</v>
      </c>
      <c r="M15" s="9">
        <v>640.41837299999997</v>
      </c>
      <c r="N15" s="9">
        <v>633.51425800000004</v>
      </c>
      <c r="O15" s="9">
        <v>797.54357499999992</v>
      </c>
      <c r="P15" s="9">
        <v>797.93664200000001</v>
      </c>
      <c r="Q15" s="9">
        <v>781.883375</v>
      </c>
      <c r="R15" s="9">
        <v>777.78945299999998</v>
      </c>
      <c r="S15" s="9">
        <v>876.22181799999998</v>
      </c>
      <c r="T15" s="9">
        <v>841.84648400000003</v>
      </c>
      <c r="U15" s="9">
        <f t="shared" si="0"/>
        <v>5727.703985000001</v>
      </c>
    </row>
    <row r="16" spans="1:21" x14ac:dyDescent="0.2">
      <c r="A16" s="3" t="s">
        <v>113</v>
      </c>
      <c r="B16" s="3" t="s">
        <v>114</v>
      </c>
      <c r="C16" s="9">
        <v>3.1646860000000001</v>
      </c>
      <c r="D16" s="9">
        <v>95.397191000000007</v>
      </c>
      <c r="E16" s="9">
        <v>100.781419</v>
      </c>
      <c r="F16" s="9">
        <v>132.0045265</v>
      </c>
      <c r="G16" s="9">
        <v>219.4494315</v>
      </c>
      <c r="H16" s="9">
        <v>527.73713150000003</v>
      </c>
      <c r="I16" s="9">
        <v>343.79271749999998</v>
      </c>
      <c r="J16" s="9">
        <v>60.051409999999997</v>
      </c>
      <c r="K16" s="9">
        <v>78.091739000000004</v>
      </c>
      <c r="L16" s="9">
        <v>153.99880400000001</v>
      </c>
      <c r="M16" s="9">
        <v>214.33001999999999</v>
      </c>
      <c r="N16" s="9">
        <v>249.884096</v>
      </c>
      <c r="O16" s="9">
        <v>278.23144000000002</v>
      </c>
      <c r="P16" s="9">
        <v>278.05580200000003</v>
      </c>
      <c r="Q16" s="9">
        <v>372.60743400000001</v>
      </c>
      <c r="R16" s="9">
        <v>369.60544199999998</v>
      </c>
      <c r="S16" s="9">
        <v>330.12995999999998</v>
      </c>
      <c r="T16" s="9">
        <v>328.69263699999999</v>
      </c>
      <c r="U16" s="9">
        <f t="shared" si="0"/>
        <v>3198.9518499999999</v>
      </c>
    </row>
    <row r="17" spans="1:21" x14ac:dyDescent="0.2">
      <c r="A17" s="3" t="s">
        <v>115</v>
      </c>
      <c r="B17" s="3" t="s">
        <v>116</v>
      </c>
      <c r="C17" s="9">
        <v>26.523831000000001</v>
      </c>
      <c r="D17" s="9">
        <v>89.105689499999997</v>
      </c>
      <c r="E17" s="9">
        <v>77.027285500000005</v>
      </c>
      <c r="F17" s="9">
        <v>83.851630499999999</v>
      </c>
      <c r="G17" s="9">
        <v>127.846992</v>
      </c>
      <c r="H17" s="9">
        <v>166.0934555</v>
      </c>
      <c r="I17" s="9">
        <v>213.33387949999999</v>
      </c>
      <c r="J17" s="9">
        <v>215.02712349999999</v>
      </c>
      <c r="K17" s="9">
        <v>226.62527399999999</v>
      </c>
      <c r="L17" s="9">
        <v>346.819141</v>
      </c>
      <c r="M17" s="9">
        <v>400.84715199999999</v>
      </c>
      <c r="N17" s="9">
        <v>397.24748299999999</v>
      </c>
      <c r="O17" s="9">
        <v>561.80875000000003</v>
      </c>
      <c r="P17" s="9">
        <v>561.82062099999996</v>
      </c>
      <c r="Q17" s="9">
        <v>455.37484999999998</v>
      </c>
      <c r="R17" s="9">
        <v>474.47152</v>
      </c>
      <c r="S17" s="9">
        <v>493.56463200000002</v>
      </c>
      <c r="T17" s="9">
        <v>510.595394</v>
      </c>
      <c r="U17" s="9">
        <f t="shared" si="0"/>
        <v>3862.0159279999998</v>
      </c>
    </row>
    <row r="18" spans="1:21" x14ac:dyDescent="0.2">
      <c r="A18" s="3" t="s">
        <v>117</v>
      </c>
      <c r="B18" s="3" t="s">
        <v>118</v>
      </c>
      <c r="C18" s="9">
        <v>0.15584000000000001</v>
      </c>
      <c r="D18" s="9">
        <v>0.19834950000000001</v>
      </c>
      <c r="E18" s="9">
        <v>0.22431400000000001</v>
      </c>
      <c r="F18" s="9">
        <v>0.14974850000000001</v>
      </c>
      <c r="G18" s="9">
        <v>1.4379569999999999</v>
      </c>
      <c r="H18" s="9">
        <v>0</v>
      </c>
      <c r="I18" s="9">
        <v>3.588273</v>
      </c>
      <c r="J18" s="9">
        <v>4.0739675000000002</v>
      </c>
      <c r="K18" s="9">
        <v>9.0865989999999996</v>
      </c>
      <c r="L18" s="9">
        <v>15.133391</v>
      </c>
      <c r="M18" s="9">
        <v>37.825552999999999</v>
      </c>
      <c r="N18" s="9">
        <v>53.656047000000001</v>
      </c>
      <c r="O18" s="9">
        <v>79.798136</v>
      </c>
      <c r="P18" s="9">
        <v>79.797229000000002</v>
      </c>
      <c r="Q18" s="9">
        <v>66.755880000000005</v>
      </c>
      <c r="R18" s="9">
        <v>61.409551</v>
      </c>
      <c r="S18" s="9">
        <v>63.523325</v>
      </c>
      <c r="T18" s="9">
        <v>59.363444999999999</v>
      </c>
      <c r="U18" s="9">
        <f t="shared" si="0"/>
        <v>333.49269950000001</v>
      </c>
    </row>
    <row r="19" spans="1:21" x14ac:dyDescent="0.2">
      <c r="A19" s="3" t="s">
        <v>119</v>
      </c>
      <c r="B19" s="3" t="s">
        <v>120</v>
      </c>
      <c r="C19" s="9">
        <v>52.3456495</v>
      </c>
      <c r="D19" s="9">
        <v>92.376947999999999</v>
      </c>
      <c r="E19" s="9">
        <v>88.998133499999994</v>
      </c>
      <c r="F19" s="9">
        <v>133.98247850000001</v>
      </c>
      <c r="G19" s="9">
        <v>218.32895450000001</v>
      </c>
      <c r="H19" s="9">
        <v>0</v>
      </c>
      <c r="I19" s="9">
        <v>363.78209550000003</v>
      </c>
      <c r="J19" s="9">
        <v>398.1191685</v>
      </c>
      <c r="K19" s="9">
        <v>465.63751600000001</v>
      </c>
      <c r="L19" s="9">
        <v>774.16270399999996</v>
      </c>
      <c r="M19" s="9">
        <v>1133.410175</v>
      </c>
      <c r="N19" s="9">
        <v>1310.7963219999999</v>
      </c>
      <c r="O19" s="9">
        <v>1434.699496</v>
      </c>
      <c r="P19" s="9">
        <v>1464.310371</v>
      </c>
      <c r="Q19" s="9">
        <v>1588.8249880000001</v>
      </c>
      <c r="R19" s="9">
        <v>1778.111543</v>
      </c>
      <c r="S19" s="9">
        <v>1900.34077</v>
      </c>
      <c r="T19" s="9">
        <v>1973.7751209999999</v>
      </c>
      <c r="U19" s="9">
        <f t="shared" si="0"/>
        <v>9863.1870469999994</v>
      </c>
    </row>
    <row r="20" spans="1:21" x14ac:dyDescent="0.2">
      <c r="A20" s="3" t="s">
        <v>121</v>
      </c>
      <c r="B20" s="3" t="s">
        <v>122</v>
      </c>
      <c r="C20" s="9">
        <v>1.9197329999999999</v>
      </c>
      <c r="D20" s="9">
        <v>11.626066</v>
      </c>
      <c r="E20" s="9">
        <v>9.2696055000000008</v>
      </c>
      <c r="F20" s="9">
        <v>11.319428500000001</v>
      </c>
      <c r="G20" s="9">
        <v>30.785353000000001</v>
      </c>
      <c r="H20" s="9">
        <v>81.515675999999999</v>
      </c>
      <c r="I20" s="9">
        <v>0</v>
      </c>
      <c r="J20" s="9">
        <v>118.12009500000001</v>
      </c>
      <c r="K20" s="9">
        <v>156.70576550000001</v>
      </c>
      <c r="L20" s="9">
        <v>291.21654999999998</v>
      </c>
      <c r="M20" s="9">
        <v>498.954137</v>
      </c>
      <c r="N20" s="9">
        <v>648.23364400000003</v>
      </c>
      <c r="O20" s="9">
        <v>817.90769300000011</v>
      </c>
      <c r="P20" s="9">
        <v>820.93855099999996</v>
      </c>
      <c r="Q20" s="9">
        <v>946.64539100000002</v>
      </c>
      <c r="R20" s="9">
        <v>1109.1144859999999</v>
      </c>
      <c r="S20" s="9">
        <v>1386.0132269999999</v>
      </c>
      <c r="T20" s="9">
        <v>1449.6354080000001</v>
      </c>
      <c r="U20" s="9">
        <f t="shared" si="0"/>
        <v>4736.3644815000007</v>
      </c>
    </row>
    <row r="21" spans="1:21" x14ac:dyDescent="0.2">
      <c r="A21" s="3" t="s">
        <v>123</v>
      </c>
      <c r="B21" s="3" t="s">
        <v>124</v>
      </c>
      <c r="C21" s="9">
        <v>0.58483149999999995</v>
      </c>
      <c r="D21" s="9">
        <v>13.611306000000001</v>
      </c>
      <c r="E21" s="9">
        <v>15.709486500000001</v>
      </c>
      <c r="F21" s="9">
        <v>16.633645999999999</v>
      </c>
      <c r="G21" s="9">
        <v>37.782501000000003</v>
      </c>
      <c r="H21" s="9">
        <v>104.016206</v>
      </c>
      <c r="I21" s="9">
        <v>80.118061499999996</v>
      </c>
      <c r="J21" s="9">
        <v>114.299431</v>
      </c>
      <c r="K21" s="9">
        <v>147.655123</v>
      </c>
      <c r="L21" s="9">
        <v>245.53297800000001</v>
      </c>
      <c r="M21" s="9">
        <v>381.16988800000001</v>
      </c>
      <c r="N21" s="9">
        <v>493.74241899999998</v>
      </c>
      <c r="O21" s="9">
        <v>571.8518590000001</v>
      </c>
      <c r="P21" s="9">
        <v>567.54171399999996</v>
      </c>
      <c r="Q21" s="9">
        <v>531.33994499999994</v>
      </c>
      <c r="R21" s="9">
        <v>580.73915</v>
      </c>
      <c r="S21" s="9">
        <v>610.50890200000003</v>
      </c>
      <c r="T21" s="9">
        <v>648.29196400000001</v>
      </c>
      <c r="U21" s="9">
        <f t="shared" si="0"/>
        <v>3330.4766864999997</v>
      </c>
    </row>
    <row r="22" spans="1:21" x14ac:dyDescent="0.2">
      <c r="A22" s="3" t="s">
        <v>125</v>
      </c>
      <c r="B22" s="3" t="s">
        <v>126</v>
      </c>
      <c r="C22" s="9">
        <v>7.8019534999999998</v>
      </c>
      <c r="D22" s="9">
        <v>8.0530155000000008</v>
      </c>
      <c r="E22" s="9">
        <v>7.731579</v>
      </c>
      <c r="F22" s="9">
        <v>25.750520000000002</v>
      </c>
      <c r="G22" s="9">
        <v>18.8163965</v>
      </c>
      <c r="H22" s="9">
        <v>38.682411000000002</v>
      </c>
      <c r="I22" s="9">
        <v>17.457838500000001</v>
      </c>
      <c r="J22" s="9">
        <v>0</v>
      </c>
      <c r="K22" s="9">
        <v>6.2250505</v>
      </c>
      <c r="L22" s="9">
        <v>12.969687</v>
      </c>
      <c r="M22" s="9">
        <v>15.491194999999999</v>
      </c>
      <c r="N22" s="9">
        <v>15.111077</v>
      </c>
      <c r="O22" s="9">
        <v>13.452468999999999</v>
      </c>
      <c r="P22" s="9">
        <v>13.998778</v>
      </c>
      <c r="Q22" s="9">
        <v>14.222379999999999</v>
      </c>
      <c r="R22" s="9">
        <v>11.782781999999999</v>
      </c>
      <c r="S22" s="9">
        <v>31.567881</v>
      </c>
      <c r="T22" s="9">
        <v>64.768581999999995</v>
      </c>
      <c r="U22" s="9">
        <f t="shared" si="0"/>
        <v>214.09466349999997</v>
      </c>
    </row>
    <row r="23" spans="1:21" x14ac:dyDescent="0.2">
      <c r="A23" s="3" t="s">
        <v>127</v>
      </c>
      <c r="B23" s="3" t="s">
        <v>128</v>
      </c>
      <c r="C23" s="9">
        <v>17.355049000000001</v>
      </c>
      <c r="D23" s="9">
        <v>226.55879899999999</v>
      </c>
      <c r="E23" s="9">
        <v>202.7967865</v>
      </c>
      <c r="F23" s="9">
        <v>252.070076</v>
      </c>
      <c r="G23" s="9">
        <v>482.44920100000002</v>
      </c>
      <c r="H23" s="9">
        <v>1694.9813469999999</v>
      </c>
      <c r="I23" s="9">
        <v>1074.6760325</v>
      </c>
      <c r="J23" s="9">
        <v>878.11211100000003</v>
      </c>
      <c r="K23" s="9">
        <v>779.7330475</v>
      </c>
      <c r="L23" s="9">
        <v>1475.243637</v>
      </c>
      <c r="M23" s="9">
        <v>2856.0826139999999</v>
      </c>
      <c r="N23" s="9">
        <v>4429.0394550000001</v>
      </c>
      <c r="O23" s="9">
        <v>3366.7435559999999</v>
      </c>
      <c r="P23" s="9">
        <v>3408.0451990000001</v>
      </c>
      <c r="Q23" s="9">
        <v>4059.5104059999999</v>
      </c>
      <c r="R23" s="9">
        <v>4726.3668900000002</v>
      </c>
      <c r="S23" s="9">
        <v>4298.6198949999998</v>
      </c>
      <c r="T23" s="9">
        <v>3233.8768679999998</v>
      </c>
      <c r="U23" s="9">
        <f t="shared" si="0"/>
        <v>26563.020650500006</v>
      </c>
    </row>
    <row r="24" spans="1:21" x14ac:dyDescent="0.2">
      <c r="A24" s="3" t="s">
        <v>129</v>
      </c>
      <c r="B24" s="3" t="s">
        <v>130</v>
      </c>
      <c r="C24" s="9">
        <v>11.670782000000001</v>
      </c>
      <c r="D24" s="9">
        <v>106.6341535</v>
      </c>
      <c r="E24" s="9">
        <v>100.7437175</v>
      </c>
      <c r="F24" s="9">
        <v>134.1263615</v>
      </c>
      <c r="G24" s="9">
        <v>243.80221549999999</v>
      </c>
      <c r="H24" s="9">
        <v>615.457493</v>
      </c>
      <c r="I24" s="9">
        <v>350.6803175</v>
      </c>
      <c r="J24" s="9">
        <v>75.513507500000003</v>
      </c>
      <c r="K24" s="9">
        <v>73.427008000000001</v>
      </c>
      <c r="L24" s="9">
        <v>1423.8898670000001</v>
      </c>
      <c r="M24" s="9">
        <v>133.65044900000001</v>
      </c>
      <c r="N24" s="9">
        <v>140.21143799999999</v>
      </c>
      <c r="O24" s="9">
        <v>165.56069900000003</v>
      </c>
      <c r="P24" s="9">
        <v>165.43448000000001</v>
      </c>
      <c r="Q24" s="9">
        <v>190.95344700000001</v>
      </c>
      <c r="R24" s="9">
        <v>256.642988</v>
      </c>
      <c r="S24" s="9">
        <v>327.73226499999998</v>
      </c>
      <c r="T24" s="9">
        <v>493.601677</v>
      </c>
      <c r="U24" s="9">
        <f t="shared" si="0"/>
        <v>4022.838225</v>
      </c>
    </row>
    <row r="25" spans="1:21" x14ac:dyDescent="0.2">
      <c r="A25" s="3" t="s">
        <v>131</v>
      </c>
      <c r="B25" s="3" t="s">
        <v>132</v>
      </c>
      <c r="C25" s="9">
        <v>258.4638635</v>
      </c>
      <c r="D25" s="9">
        <v>2571.2412825000001</v>
      </c>
      <c r="E25" s="9">
        <v>2657.4060125000001</v>
      </c>
      <c r="F25" s="9">
        <v>4206.8329254999999</v>
      </c>
      <c r="G25" s="9">
        <v>12149.825991</v>
      </c>
      <c r="H25" s="9">
        <v>14558.263939</v>
      </c>
      <c r="I25" s="9">
        <v>18122.860397500001</v>
      </c>
      <c r="J25" s="9">
        <v>22424.466071499999</v>
      </c>
      <c r="K25" s="9">
        <v>22846.783286000002</v>
      </c>
      <c r="L25" s="9">
        <v>45261.225963999997</v>
      </c>
      <c r="M25" s="9">
        <v>60206.730829</v>
      </c>
      <c r="N25" s="9">
        <v>66206.606897999998</v>
      </c>
      <c r="O25" s="9">
        <v>8236.8897849999994</v>
      </c>
      <c r="P25" s="9">
        <v>66596.465320999996</v>
      </c>
      <c r="Q25" s="9">
        <v>65365.140283000001</v>
      </c>
      <c r="R25" s="9">
        <v>66300.357199000005</v>
      </c>
      <c r="S25" s="9">
        <v>60264.237251999999</v>
      </c>
      <c r="T25" s="9">
        <v>55337.364911999997</v>
      </c>
      <c r="U25" s="9">
        <f t="shared" si="0"/>
        <v>469732.67026300007</v>
      </c>
    </row>
    <row r="26" spans="1:21" x14ac:dyDescent="0.2">
      <c r="A26" s="3" t="s">
        <v>133</v>
      </c>
      <c r="B26" s="3" t="s">
        <v>134</v>
      </c>
      <c r="C26" s="9">
        <v>3.7470595000000002</v>
      </c>
      <c r="D26" s="9">
        <v>34.769314000000001</v>
      </c>
      <c r="E26" s="9">
        <v>22.548155999999999</v>
      </c>
      <c r="F26" s="9">
        <v>52.424434499999997</v>
      </c>
      <c r="G26" s="9">
        <v>148.11807949999999</v>
      </c>
      <c r="H26" s="9">
        <v>112.0233855</v>
      </c>
      <c r="I26" s="9">
        <v>56.3101615</v>
      </c>
      <c r="J26" s="9">
        <v>19.5668045</v>
      </c>
      <c r="K26" s="9">
        <v>20.261557</v>
      </c>
      <c r="L26" s="9">
        <v>4.5716919999999996</v>
      </c>
      <c r="M26" s="9">
        <v>13.653516</v>
      </c>
      <c r="N26" s="9">
        <v>7.4907440000000003</v>
      </c>
      <c r="O26" s="9">
        <v>6.1461459999999999</v>
      </c>
      <c r="P26" s="9">
        <v>6.1429159999999996</v>
      </c>
      <c r="Q26" s="9">
        <v>8.4736390000000004</v>
      </c>
      <c r="R26" s="9">
        <v>9.9171139999999998</v>
      </c>
      <c r="S26" s="9">
        <v>10.060803999999999</v>
      </c>
      <c r="T26" s="9">
        <v>7.416652</v>
      </c>
      <c r="U26" s="9">
        <f t="shared" si="0"/>
        <v>520.01857299999995</v>
      </c>
    </row>
    <row r="27" spans="1:21" x14ac:dyDescent="0.2">
      <c r="A27" s="3" t="s">
        <v>135</v>
      </c>
      <c r="B27" s="3" t="s">
        <v>136</v>
      </c>
      <c r="C27" s="9">
        <v>3.2515450000000001</v>
      </c>
      <c r="D27" s="9">
        <v>17.702978999999999</v>
      </c>
      <c r="E27" s="9">
        <v>17.916440999999999</v>
      </c>
      <c r="F27" s="9">
        <v>6.0703180000000003</v>
      </c>
      <c r="G27" s="9">
        <v>8.2753125000000001</v>
      </c>
      <c r="H27" s="9">
        <v>28.205854500000001</v>
      </c>
      <c r="I27" s="9">
        <v>22.4863635</v>
      </c>
      <c r="J27" s="9">
        <v>24.219996500000001</v>
      </c>
      <c r="K27" s="9">
        <v>26.418137999999999</v>
      </c>
      <c r="L27" s="9">
        <v>42.644620000000003</v>
      </c>
      <c r="M27" s="9">
        <v>37.580164000000003</v>
      </c>
      <c r="N27" s="9">
        <v>51.246918000000001</v>
      </c>
      <c r="O27" s="9">
        <v>78.711373000000009</v>
      </c>
      <c r="P27" s="9">
        <v>78.755178999999998</v>
      </c>
      <c r="Q27" s="9">
        <v>100.311041</v>
      </c>
      <c r="R27" s="9">
        <v>127.90846999999999</v>
      </c>
      <c r="S27" s="9">
        <v>161.55335600000001</v>
      </c>
      <c r="T27" s="9">
        <v>147.737956</v>
      </c>
      <c r="U27" s="9">
        <f t="shared" si="0"/>
        <v>592.99333999999999</v>
      </c>
    </row>
    <row r="28" spans="1:21" x14ac:dyDescent="0.2">
      <c r="A28" s="3" t="s">
        <v>137</v>
      </c>
      <c r="B28" s="3" t="s">
        <v>138</v>
      </c>
      <c r="C28" s="9">
        <v>93.114106500000005</v>
      </c>
      <c r="D28" s="9">
        <v>225.90792200000001</v>
      </c>
      <c r="E28" s="9">
        <v>211.7247715</v>
      </c>
      <c r="F28" s="9">
        <v>195.098265</v>
      </c>
      <c r="G28" s="9">
        <v>332.1999515</v>
      </c>
      <c r="H28" s="9">
        <v>415.74547799999999</v>
      </c>
      <c r="I28" s="9">
        <v>639.91363200000001</v>
      </c>
      <c r="J28" s="9">
        <v>963.95670500000006</v>
      </c>
      <c r="K28" s="9">
        <v>1131.232119</v>
      </c>
      <c r="L28" s="9">
        <v>2079.1315300000001</v>
      </c>
      <c r="M28" s="9">
        <v>2924.89651</v>
      </c>
      <c r="N28" s="9">
        <v>2788.2656940000002</v>
      </c>
      <c r="O28" s="9">
        <v>3465.0695550000005</v>
      </c>
      <c r="P28" s="9">
        <v>3428.9003339999999</v>
      </c>
      <c r="Q28" s="9">
        <v>3146.0552210000001</v>
      </c>
      <c r="R28" s="9">
        <v>3378.486946</v>
      </c>
      <c r="S28" s="9">
        <v>3717.530084</v>
      </c>
      <c r="T28" s="9">
        <v>3513.8414120000002</v>
      </c>
      <c r="U28" s="9">
        <f t="shared" si="0"/>
        <v>21954.629185500002</v>
      </c>
    </row>
    <row r="29" spans="1:21" x14ac:dyDescent="0.2">
      <c r="A29" s="3" t="s">
        <v>139</v>
      </c>
      <c r="B29" s="3" t="s">
        <v>140</v>
      </c>
      <c r="C29" s="9">
        <v>112.50352599999999</v>
      </c>
      <c r="D29" s="9">
        <v>379.26126399999998</v>
      </c>
      <c r="E29" s="9">
        <v>378.46584150000001</v>
      </c>
      <c r="F29" s="9">
        <v>384.79410250000001</v>
      </c>
      <c r="G29" s="9">
        <v>392.9706645</v>
      </c>
      <c r="H29" s="9">
        <v>822.92839400000003</v>
      </c>
      <c r="I29" s="9">
        <v>1130.132292</v>
      </c>
      <c r="J29" s="9">
        <v>928.09847549999995</v>
      </c>
      <c r="K29" s="9">
        <v>942.03367949999995</v>
      </c>
      <c r="L29" s="9">
        <v>1394.8648499999999</v>
      </c>
      <c r="M29" s="9">
        <v>2109.8158659999999</v>
      </c>
      <c r="N29" s="9">
        <v>2291.9558160000001</v>
      </c>
      <c r="O29" s="9">
        <v>649.9220899999998</v>
      </c>
      <c r="P29" s="9">
        <v>2246.5088179999998</v>
      </c>
      <c r="Q29" s="9">
        <v>2204.4432660000002</v>
      </c>
      <c r="R29" s="9">
        <v>2223.5444010000001</v>
      </c>
      <c r="S29" s="9">
        <v>2248.8072849999999</v>
      </c>
      <c r="T29" s="9">
        <v>2133.7216100000001</v>
      </c>
      <c r="U29" s="9">
        <f t="shared" si="0"/>
        <v>17942.321256499999</v>
      </c>
    </row>
    <row r="30" spans="1:21" x14ac:dyDescent="0.2">
      <c r="A30" s="3" t="s">
        <v>141</v>
      </c>
      <c r="B30" s="3" t="s">
        <v>142</v>
      </c>
      <c r="C30" s="9">
        <v>30.365367500000001</v>
      </c>
      <c r="D30" s="9">
        <v>105.39330649999999</v>
      </c>
      <c r="E30" s="9">
        <v>130.16897950000001</v>
      </c>
      <c r="F30" s="9">
        <v>161.5168855</v>
      </c>
      <c r="G30" s="9">
        <v>244.155294</v>
      </c>
      <c r="H30" s="9">
        <v>323.37069000000002</v>
      </c>
      <c r="I30" s="9">
        <v>438.08988349999998</v>
      </c>
      <c r="J30" s="9">
        <v>540.60958649999998</v>
      </c>
      <c r="K30" s="9">
        <v>689.02930500000002</v>
      </c>
      <c r="L30" s="9">
        <v>1426.7547569999999</v>
      </c>
      <c r="M30" s="9">
        <v>1721.118424</v>
      </c>
      <c r="N30" s="9">
        <v>1978.557421</v>
      </c>
      <c r="O30" s="9">
        <v>2139.8269009999995</v>
      </c>
      <c r="P30" s="9">
        <v>2220.4612059999999</v>
      </c>
      <c r="Q30" s="9">
        <v>2484.938169</v>
      </c>
      <c r="R30" s="9">
        <v>2691.1013459999999</v>
      </c>
      <c r="S30" s="9">
        <v>2938.5848759999999</v>
      </c>
      <c r="T30" s="9">
        <v>3078.8403109999999</v>
      </c>
      <c r="U30" s="9">
        <f t="shared" si="0"/>
        <v>15185.630621</v>
      </c>
    </row>
    <row r="31" spans="1:21" x14ac:dyDescent="0.2">
      <c r="A31" s="3" t="s">
        <v>143</v>
      </c>
      <c r="B31" s="3" t="s">
        <v>144</v>
      </c>
      <c r="C31" s="9">
        <v>162.353747</v>
      </c>
      <c r="D31" s="9">
        <v>181.0823255</v>
      </c>
      <c r="E31" s="9">
        <v>138.5640435</v>
      </c>
      <c r="F31" s="9">
        <v>140.68413000000001</v>
      </c>
      <c r="G31" s="9">
        <v>168.814177</v>
      </c>
      <c r="H31" s="9">
        <v>149.40080449999999</v>
      </c>
      <c r="I31" s="9">
        <v>154.68686299999999</v>
      </c>
      <c r="J31" s="9">
        <v>193.1826045</v>
      </c>
      <c r="K31" s="9">
        <v>190.07691249999999</v>
      </c>
      <c r="L31" s="9">
        <v>329.41579899999999</v>
      </c>
      <c r="M31" s="9">
        <v>441.94710300000003</v>
      </c>
      <c r="N31" s="9">
        <v>557.42269499999998</v>
      </c>
      <c r="O31" s="9">
        <v>566.85965900000008</v>
      </c>
      <c r="P31" s="9">
        <v>566.29676900000004</v>
      </c>
      <c r="Q31" s="9">
        <v>544.12598100000002</v>
      </c>
      <c r="R31" s="9">
        <v>560.21200899999997</v>
      </c>
      <c r="S31" s="9">
        <v>590.26944100000003</v>
      </c>
      <c r="T31" s="9">
        <v>577.16512999999998</v>
      </c>
      <c r="U31" s="9">
        <f t="shared" si="0"/>
        <v>4478.2659635</v>
      </c>
    </row>
    <row r="32" spans="1:21" x14ac:dyDescent="0.2">
      <c r="A32" s="3" t="s">
        <v>145</v>
      </c>
      <c r="B32" s="3" t="s">
        <v>146</v>
      </c>
      <c r="C32" s="9">
        <v>7.3110675000000001</v>
      </c>
      <c r="D32" s="9">
        <v>10.081656000000001</v>
      </c>
      <c r="E32" s="9">
        <v>11.2481095</v>
      </c>
      <c r="F32" s="9">
        <v>14.288883</v>
      </c>
      <c r="G32" s="9">
        <v>23.981988999999999</v>
      </c>
      <c r="H32" s="9">
        <v>30.744866500000001</v>
      </c>
      <c r="I32" s="9">
        <v>32.024652000000003</v>
      </c>
      <c r="J32" s="9">
        <v>33.274411499999999</v>
      </c>
      <c r="K32" s="9">
        <v>37.502728500000003</v>
      </c>
      <c r="L32" s="9">
        <v>58.518256999999998</v>
      </c>
      <c r="M32" s="9">
        <v>79.471472000000006</v>
      </c>
      <c r="N32" s="9">
        <v>89.477036999999996</v>
      </c>
      <c r="O32" s="9">
        <v>103.737312</v>
      </c>
      <c r="P32" s="9">
        <v>103.667259</v>
      </c>
      <c r="Q32" s="9">
        <v>107.640474</v>
      </c>
      <c r="R32" s="9">
        <v>122.952071</v>
      </c>
      <c r="S32" s="9">
        <v>122.705496</v>
      </c>
      <c r="T32" s="9">
        <v>125.44245100000001</v>
      </c>
      <c r="U32" s="9">
        <f t="shared" si="0"/>
        <v>762.18493350000006</v>
      </c>
    </row>
    <row r="33" spans="1:21" x14ac:dyDescent="0.2">
      <c r="A33" s="3" t="s">
        <v>147</v>
      </c>
      <c r="B33" s="3" t="s">
        <v>148</v>
      </c>
      <c r="C33" s="9">
        <v>36.594722500000003</v>
      </c>
      <c r="D33" s="9">
        <v>123.0579875</v>
      </c>
      <c r="E33" s="9">
        <v>154.92379450000001</v>
      </c>
      <c r="F33" s="9">
        <v>159.14111199999999</v>
      </c>
      <c r="G33" s="9">
        <v>361.16863549999999</v>
      </c>
      <c r="H33" s="9">
        <v>456.066621</v>
      </c>
      <c r="I33" s="9">
        <v>568.15213300000005</v>
      </c>
      <c r="J33" s="9">
        <v>771.44678250000004</v>
      </c>
      <c r="K33" s="9">
        <v>900.06953950000002</v>
      </c>
      <c r="L33" s="9">
        <v>1633.59519</v>
      </c>
      <c r="M33" s="9">
        <v>2157.3171179999999</v>
      </c>
      <c r="N33" s="9">
        <v>2466.6598859999999</v>
      </c>
      <c r="O33" s="9">
        <v>2712.70273</v>
      </c>
      <c r="P33" s="9">
        <v>2851.9979189999999</v>
      </c>
      <c r="Q33" s="9">
        <v>2886.6847010000001</v>
      </c>
      <c r="R33" s="9">
        <v>3225.699936</v>
      </c>
      <c r="S33" s="9">
        <v>3197.7960870000002</v>
      </c>
      <c r="T33" s="9">
        <v>3178.311467</v>
      </c>
      <c r="U33" s="9">
        <f t="shared" si="0"/>
        <v>18752.576077999998</v>
      </c>
    </row>
    <row r="34" spans="1:21" x14ac:dyDescent="0.2">
      <c r="B34" s="3" t="s">
        <v>149</v>
      </c>
      <c r="C34" s="9">
        <f t="shared" ref="C34:N34" si="1">SUM(C9:C33)</f>
        <v>1991.5661050000001</v>
      </c>
      <c r="D34" s="9">
        <f t="shared" si="1"/>
        <v>7774.8895669999993</v>
      </c>
      <c r="E34" s="9">
        <f t="shared" si="1"/>
        <v>8162.6333065000008</v>
      </c>
      <c r="F34" s="9">
        <f t="shared" si="1"/>
        <v>12051.622774999998</v>
      </c>
      <c r="G34" s="9">
        <f t="shared" si="1"/>
        <v>27322.990419999998</v>
      </c>
      <c r="H34" s="9">
        <f t="shared" si="1"/>
        <v>36735.066263000001</v>
      </c>
      <c r="I34" s="9">
        <f t="shared" si="1"/>
        <v>44438.237586000003</v>
      </c>
      <c r="J34" s="9">
        <f t="shared" si="1"/>
        <v>50334.984998500004</v>
      </c>
      <c r="K34" s="9">
        <f t="shared" si="1"/>
        <v>52157.768699</v>
      </c>
      <c r="L34" s="9">
        <f t="shared" si="1"/>
        <v>99680.217180000007</v>
      </c>
      <c r="M34" s="9">
        <f t="shared" si="1"/>
        <v>125911.16426900003</v>
      </c>
      <c r="N34" s="9">
        <f t="shared" si="1"/>
        <v>136968.66319399999</v>
      </c>
      <c r="O34" s="9">
        <f>SUM(O9:O33)</f>
        <v>64566.863617000017</v>
      </c>
      <c r="P34" s="9">
        <f>SUM(P9:P33)</f>
        <v>146266.17575400003</v>
      </c>
      <c r="Q34" s="9">
        <f>SUM(Q9:Q33)</f>
        <v>150651.935482</v>
      </c>
      <c r="R34" s="9">
        <f>SUM(R9:R33)</f>
        <v>170130.87253900006</v>
      </c>
      <c r="S34" s="9">
        <v>141751.78453400001</v>
      </c>
      <c r="T34" s="9">
        <v>135291.370693</v>
      </c>
      <c r="U34" s="9">
        <f t="shared" si="0"/>
        <v>1070578.7881380003</v>
      </c>
    </row>
    <row r="35" spans="1:21" x14ac:dyDescent="0.2">
      <c r="A35" s="12"/>
      <c r="B35" s="12"/>
      <c r="C35" s="10"/>
      <c r="D35" s="10"/>
      <c r="E35" s="10"/>
      <c r="F35" s="10"/>
      <c r="G35" s="10"/>
      <c r="H35" s="10"/>
      <c r="I35" s="10"/>
      <c r="J35" s="10"/>
      <c r="K35" s="10"/>
      <c r="L35" s="10"/>
      <c r="M35" s="10"/>
      <c r="N35" s="10"/>
      <c r="O35" s="10"/>
      <c r="P35" s="10"/>
      <c r="Q35" s="10"/>
      <c r="R35" s="10"/>
      <c r="S35" s="10"/>
      <c r="T35" s="10"/>
      <c r="U35" s="10"/>
    </row>
    <row r="36" spans="1:21" x14ac:dyDescent="0.2">
      <c r="A36" s="12"/>
      <c r="B36" s="12"/>
      <c r="C36" s="202" t="s">
        <v>76</v>
      </c>
      <c r="D36" s="202"/>
      <c r="E36" s="202"/>
      <c r="F36" s="202"/>
      <c r="G36" s="202"/>
      <c r="H36" s="202"/>
      <c r="I36" s="202"/>
      <c r="J36" s="202"/>
      <c r="K36" s="202"/>
      <c r="L36" s="202"/>
      <c r="M36" s="202"/>
      <c r="N36" s="202"/>
      <c r="O36" s="202"/>
      <c r="P36" s="202"/>
      <c r="Q36" s="202"/>
      <c r="R36" s="202"/>
      <c r="S36" s="202"/>
      <c r="T36" s="202"/>
      <c r="U36" s="202"/>
    </row>
    <row r="37" spans="1:21" ht="13.5" thickBot="1" x14ac:dyDescent="0.25">
      <c r="A37" s="18"/>
      <c r="B37" s="18"/>
      <c r="C37" s="203"/>
      <c r="D37" s="203"/>
      <c r="E37" s="203"/>
      <c r="F37" s="203"/>
      <c r="G37" s="203"/>
      <c r="H37" s="203"/>
      <c r="I37" s="203"/>
      <c r="J37" s="203"/>
      <c r="K37" s="203"/>
      <c r="L37" s="203"/>
      <c r="M37" s="203"/>
      <c r="N37" s="203"/>
      <c r="O37" s="203"/>
      <c r="P37" s="203"/>
      <c r="Q37" s="203"/>
      <c r="R37" s="203"/>
      <c r="S37" s="203"/>
      <c r="T37" s="203"/>
      <c r="U37" s="203"/>
    </row>
    <row r="38" spans="1:21" ht="13.5" thickTop="1" x14ac:dyDescent="0.2">
      <c r="A38" s="8" t="s">
        <v>99</v>
      </c>
      <c r="B38" s="8" t="s">
        <v>100</v>
      </c>
      <c r="C38" s="19">
        <f>C9/C$34*100</f>
        <v>3.0501225315842579</v>
      </c>
      <c r="D38" s="19">
        <f t="shared" ref="D38:U38" si="2">D9/D$34*100</f>
        <v>1.9056698197858792</v>
      </c>
      <c r="E38" s="19">
        <f t="shared" si="2"/>
        <v>1.8247989516004359</v>
      </c>
      <c r="F38" s="19">
        <f t="shared" si="2"/>
        <v>2.222401721331674</v>
      </c>
      <c r="G38" s="19">
        <f t="shared" si="2"/>
        <v>1.1912011606231792</v>
      </c>
      <c r="H38" s="19">
        <f t="shared" si="2"/>
        <v>0.75099296820342865</v>
      </c>
      <c r="I38" s="19">
        <f t="shared" si="2"/>
        <v>0.65578847594039236</v>
      </c>
      <c r="J38" s="19">
        <f t="shared" si="2"/>
        <v>0.62376521321970479</v>
      </c>
      <c r="K38" s="19">
        <f t="shared" si="2"/>
        <v>0.59421317424175424</v>
      </c>
      <c r="L38" s="19">
        <f t="shared" ref="L38:P53" si="3">L9/L$34*100</f>
        <v>1.6175349237937926</v>
      </c>
      <c r="M38" s="19">
        <f t="shared" si="3"/>
        <v>0.47745638481718922</v>
      </c>
      <c r="N38" s="19">
        <f t="shared" si="3"/>
        <v>0.45093917513466419</v>
      </c>
      <c r="O38" s="19">
        <f t="shared" si="3"/>
        <v>1.002472057245134</v>
      </c>
      <c r="P38" s="19">
        <f t="shared" si="3"/>
        <v>0.41580474218651858</v>
      </c>
      <c r="Q38" s="19">
        <f t="shared" ref="Q38:R38" si="4">Q9/Q$34*100</f>
        <v>0.41107075260509529</v>
      </c>
      <c r="R38" s="19">
        <f t="shared" si="4"/>
        <v>0.35426410033948241</v>
      </c>
      <c r="S38" s="19">
        <f t="shared" ref="S38:T38" si="5">S9/S$34*100</f>
        <v>0.4000493093361962</v>
      </c>
      <c r="T38" s="19">
        <f t="shared" si="5"/>
        <v>0.39184220640572531</v>
      </c>
      <c r="U38" s="19">
        <f t="shared" si="2"/>
        <v>0.6355184589761349</v>
      </c>
    </row>
    <row r="39" spans="1:21" x14ac:dyDescent="0.2">
      <c r="A39" s="3" t="s">
        <v>101</v>
      </c>
      <c r="B39" s="3" t="s">
        <v>102</v>
      </c>
      <c r="C39" s="19">
        <f t="shared" ref="C39:U63" si="6">C10/C$34*100</f>
        <v>19.330270937705077</v>
      </c>
      <c r="D39" s="19">
        <f t="shared" si="6"/>
        <v>17.829215895022372</v>
      </c>
      <c r="E39" s="19">
        <f t="shared" si="6"/>
        <v>18.32710702327811</v>
      </c>
      <c r="F39" s="19">
        <f t="shared" si="6"/>
        <v>19.227308834349078</v>
      </c>
      <c r="G39" s="19">
        <f t="shared" si="6"/>
        <v>17.581061396133961</v>
      </c>
      <c r="H39" s="19">
        <f t="shared" si="6"/>
        <v>18.826524220716635</v>
      </c>
      <c r="I39" s="19">
        <f t="shared" si="6"/>
        <v>19.494749164465659</v>
      </c>
      <c r="J39" s="19">
        <f t="shared" si="6"/>
        <v>20.860900032676899</v>
      </c>
      <c r="K39" s="19">
        <f t="shared" si="6"/>
        <v>19.341314149608959</v>
      </c>
      <c r="L39" s="19">
        <f t="shared" si="3"/>
        <v>18.025689477134421</v>
      </c>
      <c r="M39" s="19">
        <f t="shared" si="3"/>
        <v>17.921854297836692</v>
      </c>
      <c r="N39" s="19">
        <f t="shared" si="3"/>
        <v>20.294848844825182</v>
      </c>
      <c r="O39" s="19">
        <f t="shared" si="3"/>
        <v>36.952444175588056</v>
      </c>
      <c r="P39" s="19">
        <f t="shared" ref="P39:P53" si="7">P10/P$34*100</f>
        <v>24.360644884793583</v>
      </c>
      <c r="Q39" s="19">
        <f t="shared" ref="Q39:R39" si="8">Q10/Q$34*100</f>
        <v>25.910095263703941</v>
      </c>
      <c r="R39" s="19">
        <f t="shared" si="8"/>
        <v>32.260354731571979</v>
      </c>
      <c r="S39" s="19">
        <f t="shared" ref="S39:T39" si="9">S10/S$34*100</f>
        <v>40.373135100301418</v>
      </c>
      <c r="T39" s="19">
        <f t="shared" si="9"/>
        <v>41.745562806188779</v>
      </c>
      <c r="U39" s="19">
        <f t="shared" si="6"/>
        <v>22.832221991025612</v>
      </c>
    </row>
    <row r="40" spans="1:21" x14ac:dyDescent="0.2">
      <c r="A40" s="3" t="s">
        <v>103</v>
      </c>
      <c r="B40" s="3" t="s">
        <v>104</v>
      </c>
      <c r="C40" s="19">
        <f t="shared" si="6"/>
        <v>25.810874075907215</v>
      </c>
      <c r="D40" s="19">
        <f t="shared" si="6"/>
        <v>20.081479036395429</v>
      </c>
      <c r="E40" s="19">
        <f t="shared" si="6"/>
        <v>21.010967534634773</v>
      </c>
      <c r="F40" s="19">
        <f t="shared" si="6"/>
        <v>21.881253070501955</v>
      </c>
      <c r="G40" s="19">
        <f t="shared" si="6"/>
        <v>18.108209654014878</v>
      </c>
      <c r="H40" s="19">
        <f t="shared" si="6"/>
        <v>18.478230010263914</v>
      </c>
      <c r="I40" s="19">
        <f t="shared" si="6"/>
        <v>19.092610588078237</v>
      </c>
      <c r="J40" s="19">
        <f t="shared" si="6"/>
        <v>15.385385229042544</v>
      </c>
      <c r="K40" s="19">
        <f t="shared" si="6"/>
        <v>16.958856104535755</v>
      </c>
      <c r="L40" s="19">
        <f t="shared" si="3"/>
        <v>16.35678621120757</v>
      </c>
      <c r="M40" s="19">
        <f t="shared" si="3"/>
        <v>14.481835707629434</v>
      </c>
      <c r="N40" s="19">
        <f t="shared" si="3"/>
        <v>11.875546649646013</v>
      </c>
      <c r="O40" s="19">
        <f t="shared" si="3"/>
        <v>14.318157723810998</v>
      </c>
      <c r="P40" s="19">
        <f t="shared" si="7"/>
        <v>11.600130576693491</v>
      </c>
      <c r="Q40" s="19">
        <f t="shared" ref="Q40:R40" si="10">Q11/Q$34*100</f>
        <v>11.60803168644949</v>
      </c>
      <c r="R40" s="19">
        <f t="shared" si="10"/>
        <v>11.015443845856943</v>
      </c>
      <c r="S40" s="19">
        <f t="shared" ref="S40:T40" si="11">S11/S$34*100</f>
        <v>13.249634395604467</v>
      </c>
      <c r="T40" s="19">
        <f t="shared" si="11"/>
        <v>13.025760405657419</v>
      </c>
      <c r="U40" s="19">
        <f t="shared" si="6"/>
        <v>13.753039358138372</v>
      </c>
    </row>
    <row r="41" spans="1:21" x14ac:dyDescent="0.2">
      <c r="A41" s="3" t="s">
        <v>105</v>
      </c>
      <c r="B41" s="3" t="s">
        <v>106</v>
      </c>
      <c r="C41" s="19">
        <f t="shared" si="6"/>
        <v>4.5301327067925765</v>
      </c>
      <c r="D41" s="19">
        <f t="shared" si="6"/>
        <v>0.43043577290208473</v>
      </c>
      <c r="E41" s="19">
        <f t="shared" si="6"/>
        <v>0.75257920077191687</v>
      </c>
      <c r="F41" s="19">
        <f t="shared" si="6"/>
        <v>0.55156081667184453</v>
      </c>
      <c r="G41" s="19">
        <f t="shared" si="6"/>
        <v>1.3045395782852969</v>
      </c>
      <c r="H41" s="19">
        <f t="shared" si="6"/>
        <v>1.1833543456483189</v>
      </c>
      <c r="I41" s="19">
        <f t="shared" si="6"/>
        <v>0.84020196970554084</v>
      </c>
      <c r="J41" s="19">
        <f t="shared" si="6"/>
        <v>1.4845061750237287</v>
      </c>
      <c r="K41" s="19">
        <f t="shared" si="6"/>
        <v>1.5694946063053019</v>
      </c>
      <c r="L41" s="19">
        <f t="shared" si="3"/>
        <v>1.4196020103414464</v>
      </c>
      <c r="M41" s="19">
        <f t="shared" si="3"/>
        <v>0.91860320307177623</v>
      </c>
      <c r="N41" s="19">
        <f t="shared" si="3"/>
        <v>0.69160358574741221</v>
      </c>
      <c r="O41" s="19">
        <f t="shared" si="3"/>
        <v>1.2113316230433615</v>
      </c>
      <c r="P41" s="19">
        <f t="shared" si="7"/>
        <v>0.49144957629094366</v>
      </c>
      <c r="Q41" s="19">
        <f t="shared" ref="Q41:R41" si="12">Q12/Q$34*100</f>
        <v>0.29207035913094703</v>
      </c>
      <c r="R41" s="19">
        <f t="shared" si="12"/>
        <v>0.36567478771813544</v>
      </c>
      <c r="S41" s="19">
        <f t="shared" ref="S41:T41" si="13">S12/S$34*100</f>
        <v>0.39034563678969592</v>
      </c>
      <c r="T41" s="19">
        <f t="shared" si="13"/>
        <v>0.33488159346695251</v>
      </c>
      <c r="U41" s="19">
        <f t="shared" si="6"/>
        <v>0.77358815570259964</v>
      </c>
    </row>
    <row r="42" spans="1:21" x14ac:dyDescent="0.2">
      <c r="A42" s="3" t="s">
        <v>107</v>
      </c>
      <c r="B42" s="3" t="s">
        <v>108</v>
      </c>
      <c r="C42" s="19">
        <f t="shared" si="6"/>
        <v>1.9527441696443211</v>
      </c>
      <c r="D42" s="19">
        <f t="shared" si="6"/>
        <v>1.6601756576435243</v>
      </c>
      <c r="E42" s="19">
        <f t="shared" si="6"/>
        <v>1.9179360338940397</v>
      </c>
      <c r="F42" s="19">
        <f t="shared" si="6"/>
        <v>2.2299251936219022</v>
      </c>
      <c r="G42" s="19">
        <f t="shared" si="6"/>
        <v>2.7798543015409809</v>
      </c>
      <c r="H42" s="19">
        <f t="shared" si="6"/>
        <v>2.7529861624847669</v>
      </c>
      <c r="I42" s="19">
        <f t="shared" si="6"/>
        <v>3.1937854584204528</v>
      </c>
      <c r="J42" s="19">
        <f t="shared" si="6"/>
        <v>2.1131636773740916</v>
      </c>
      <c r="K42" s="19">
        <f t="shared" si="6"/>
        <v>2.1557656482370913</v>
      </c>
      <c r="L42" s="19">
        <f t="shared" si="3"/>
        <v>1.6437201967982307</v>
      </c>
      <c r="M42" s="19">
        <f t="shared" si="3"/>
        <v>2.030422802332414</v>
      </c>
      <c r="N42" s="19">
        <f t="shared" si="3"/>
        <v>1.7567180506040034</v>
      </c>
      <c r="O42" s="19">
        <f t="shared" si="3"/>
        <v>3.4878147765676375</v>
      </c>
      <c r="P42" s="19">
        <f t="shared" si="7"/>
        <v>1.5397181121271033</v>
      </c>
      <c r="Q42" s="19">
        <f t="shared" ref="Q42:R42" si="14">Q13/Q$34*100</f>
        <v>1.4995699250541143</v>
      </c>
      <c r="R42" s="19">
        <f t="shared" si="14"/>
        <v>1.4025149218305561</v>
      </c>
      <c r="S42" s="19">
        <f t="shared" ref="S42:T42" si="15">S13/S$34*100</f>
        <v>1.9093182282659955</v>
      </c>
      <c r="T42" s="19">
        <f t="shared" si="15"/>
        <v>1.9848453609753685</v>
      </c>
      <c r="U42" s="19">
        <f t="shared" si="6"/>
        <v>1.818634072216484</v>
      </c>
    </row>
    <row r="43" spans="1:21" x14ac:dyDescent="0.2">
      <c r="A43" s="3" t="s">
        <v>109</v>
      </c>
      <c r="B43" s="3" t="s">
        <v>110</v>
      </c>
      <c r="C43" s="19">
        <f t="shared" si="6"/>
        <v>1.8090773090356445</v>
      </c>
      <c r="D43" s="19">
        <f t="shared" si="6"/>
        <v>1.645916246105313</v>
      </c>
      <c r="E43" s="19">
        <f t="shared" si="6"/>
        <v>1.9692002135144548</v>
      </c>
      <c r="F43" s="19">
        <f t="shared" si="6"/>
        <v>2.3103252126143654</v>
      </c>
      <c r="G43" s="19">
        <f t="shared" si="6"/>
        <v>2.8377431773809478</v>
      </c>
      <c r="H43" s="19">
        <f t="shared" si="6"/>
        <v>2.7279535140224938</v>
      </c>
      <c r="I43" s="19">
        <f t="shared" si="6"/>
        <v>3.0299794347024176</v>
      </c>
      <c r="J43" s="19">
        <f t="shared" si="6"/>
        <v>3.6797292272068738</v>
      </c>
      <c r="K43" s="19">
        <f t="shared" si="6"/>
        <v>3.6075085599589221</v>
      </c>
      <c r="L43" s="19">
        <f t="shared" si="3"/>
        <v>3.3125569028781277</v>
      </c>
      <c r="M43" s="19">
        <f t="shared" si="3"/>
        <v>3.8060695537384372</v>
      </c>
      <c r="N43" s="19">
        <f t="shared" si="3"/>
        <v>3.0117140087417473</v>
      </c>
      <c r="O43" s="19">
        <f t="shared" si="3"/>
        <v>2.6859359102327378</v>
      </c>
      <c r="P43" s="19">
        <f t="shared" si="7"/>
        <v>2.6195780338471151</v>
      </c>
      <c r="Q43" s="19">
        <f t="shared" ref="Q43:R43" si="16">Q14/Q$34*100</f>
        <v>3.2895650348893941</v>
      </c>
      <c r="R43" s="19">
        <f t="shared" si="16"/>
        <v>2.4147388870049147</v>
      </c>
      <c r="S43" s="19">
        <f t="shared" ref="S43:T43" si="17">S14/S$34*100</f>
        <v>2.7127926619348135</v>
      </c>
      <c r="T43" s="19">
        <f t="shared" si="17"/>
        <v>2.4882590336370787</v>
      </c>
      <c r="U43" s="19">
        <f t="shared" si="6"/>
        <v>3.0428210748652438</v>
      </c>
    </row>
    <row r="44" spans="1:21" x14ac:dyDescent="0.2">
      <c r="A44" s="3" t="s">
        <v>111</v>
      </c>
      <c r="B44" s="3" t="s">
        <v>112</v>
      </c>
      <c r="C44" s="19">
        <f t="shared" si="6"/>
        <v>1.8798294169602769</v>
      </c>
      <c r="D44" s="19">
        <f t="shared" si="6"/>
        <v>1.2429851468268451</v>
      </c>
      <c r="E44" s="19">
        <f t="shared" si="6"/>
        <v>1.1967638975305963</v>
      </c>
      <c r="F44" s="19">
        <f t="shared" si="6"/>
        <v>0.87252267153707042</v>
      </c>
      <c r="G44" s="19">
        <f t="shared" si="6"/>
        <v>0.52921948614437209</v>
      </c>
      <c r="H44" s="19">
        <f t="shared" si="6"/>
        <v>0.49515559111215646</v>
      </c>
      <c r="I44" s="19">
        <f t="shared" si="6"/>
        <v>0.55827184532214225</v>
      </c>
      <c r="J44" s="19">
        <f t="shared" si="6"/>
        <v>0.69779425981842835</v>
      </c>
      <c r="K44" s="19">
        <f t="shared" si="6"/>
        <v>0.69649939320921339</v>
      </c>
      <c r="L44" s="19">
        <f t="shared" si="3"/>
        <v>0.47165713348218052</v>
      </c>
      <c r="M44" s="19">
        <f t="shared" si="3"/>
        <v>0.50862715527893354</v>
      </c>
      <c r="N44" s="19">
        <f t="shared" si="3"/>
        <v>0.46252496244538921</v>
      </c>
      <c r="O44" s="19">
        <f t="shared" si="3"/>
        <v>1.235221180528292</v>
      </c>
      <c r="P44" s="19">
        <f t="shared" si="7"/>
        <v>0.5455373656189807</v>
      </c>
      <c r="Q44" s="19">
        <f t="shared" ref="Q44:R44" si="18">Q15/Q$34*100</f>
        <v>0.51899988705649247</v>
      </c>
      <c r="R44" s="19">
        <f t="shared" si="18"/>
        <v>0.45717125962644017</v>
      </c>
      <c r="S44" s="19">
        <f t="shared" ref="S44:T44" si="19">S15/S$34*100</f>
        <v>0.61813812142155644</v>
      </c>
      <c r="T44" s="19">
        <f t="shared" si="19"/>
        <v>0.62224699157664554</v>
      </c>
      <c r="U44" s="19">
        <f t="shared" si="6"/>
        <v>0.53501003835148708</v>
      </c>
    </row>
    <row r="45" spans="1:21" x14ac:dyDescent="0.2">
      <c r="A45" s="3" t="s">
        <v>113</v>
      </c>
      <c r="B45" s="3" t="s">
        <v>114</v>
      </c>
      <c r="C45" s="19">
        <f t="shared" si="6"/>
        <v>0.15890439147637533</v>
      </c>
      <c r="D45" s="19">
        <f t="shared" si="6"/>
        <v>1.2269909453750574</v>
      </c>
      <c r="E45" s="19">
        <f t="shared" si="6"/>
        <v>1.234667970687187</v>
      </c>
      <c r="F45" s="19">
        <f t="shared" si="6"/>
        <v>1.0953257413087261</v>
      </c>
      <c r="G45" s="19">
        <f t="shared" si="6"/>
        <v>0.80316769184739933</v>
      </c>
      <c r="H45" s="19">
        <f t="shared" si="6"/>
        <v>1.4366031837855788</v>
      </c>
      <c r="I45" s="19">
        <f t="shared" si="6"/>
        <v>0.77364165677063168</v>
      </c>
      <c r="J45" s="19">
        <f t="shared" si="6"/>
        <v>0.11930352219592305</v>
      </c>
      <c r="K45" s="19">
        <f t="shared" si="6"/>
        <v>0.14972216210141909</v>
      </c>
      <c r="L45" s="19">
        <f t="shared" si="3"/>
        <v>0.15449284557828849</v>
      </c>
      <c r="M45" s="19">
        <f t="shared" si="3"/>
        <v>0.17022320557857723</v>
      </c>
      <c r="N45" s="19">
        <f t="shared" si="3"/>
        <v>0.18243888067014905</v>
      </c>
      <c r="O45" s="19">
        <f t="shared" si="3"/>
        <v>0.43091986262554582</v>
      </c>
      <c r="P45" s="19">
        <f t="shared" si="7"/>
        <v>0.19010259929654028</v>
      </c>
      <c r="Q45" s="19">
        <f t="shared" ref="Q45:R45" si="20">Q16/Q$34*100</f>
        <v>0.24733000130922272</v>
      </c>
      <c r="R45" s="19">
        <f t="shared" si="20"/>
        <v>0.2172477202309494</v>
      </c>
      <c r="S45" s="19">
        <f t="shared" ref="S45:T45" si="21">S16/S$34*100</f>
        <v>0.23289298338308845</v>
      </c>
      <c r="T45" s="19">
        <f t="shared" si="21"/>
        <v>0.24295166448262362</v>
      </c>
      <c r="U45" s="19">
        <f t="shared" si="6"/>
        <v>0.29880583152256956</v>
      </c>
    </row>
    <row r="46" spans="1:21" x14ac:dyDescent="0.2">
      <c r="A46" s="3" t="s">
        <v>115</v>
      </c>
      <c r="B46" s="3" t="s">
        <v>116</v>
      </c>
      <c r="C46" s="19">
        <f t="shared" si="6"/>
        <v>1.3318077132066877</v>
      </c>
      <c r="D46" s="19">
        <f t="shared" si="6"/>
        <v>1.1460701625680081</v>
      </c>
      <c r="E46" s="19">
        <f t="shared" si="6"/>
        <v>0.94365730527993053</v>
      </c>
      <c r="F46" s="19">
        <f t="shared" si="6"/>
        <v>0.69577045403331594</v>
      </c>
      <c r="G46" s="19">
        <f t="shared" si="6"/>
        <v>0.46790995434532678</v>
      </c>
      <c r="H46" s="19">
        <f t="shared" si="6"/>
        <v>0.45213871212556195</v>
      </c>
      <c r="I46" s="19">
        <f t="shared" si="6"/>
        <v>0.48006827248074646</v>
      </c>
      <c r="J46" s="19">
        <f t="shared" si="6"/>
        <v>0.42719218751412735</v>
      </c>
      <c r="K46" s="19">
        <f t="shared" si="6"/>
        <v>0.4344995571184106</v>
      </c>
      <c r="L46" s="19">
        <f t="shared" si="3"/>
        <v>0.34793176701624035</v>
      </c>
      <c r="M46" s="19">
        <f t="shared" si="3"/>
        <v>0.31835711656483395</v>
      </c>
      <c r="N46" s="19">
        <f t="shared" si="3"/>
        <v>0.29002800621434532</v>
      </c>
      <c r="O46" s="19">
        <f t="shared" si="3"/>
        <v>0.87011931279883259</v>
      </c>
      <c r="P46" s="19">
        <f t="shared" si="7"/>
        <v>0.38410836825658617</v>
      </c>
      <c r="Q46" s="19">
        <f t="shared" ref="Q46:R46" si="22">Q17/Q$34*100</f>
        <v>0.30226949859161184</v>
      </c>
      <c r="R46" s="19">
        <f t="shared" si="22"/>
        <v>0.27888619679607779</v>
      </c>
      <c r="S46" s="19">
        <f t="shared" ref="S46:T46" si="23">S17/S$34*100</f>
        <v>0.3481893604532475</v>
      </c>
      <c r="T46" s="19">
        <f t="shared" si="23"/>
        <v>0.37740425822030516</v>
      </c>
      <c r="U46" s="19">
        <f t="shared" si="6"/>
        <v>0.36074093479070279</v>
      </c>
    </row>
    <row r="47" spans="1:21" x14ac:dyDescent="0.2">
      <c r="A47" s="3" t="s">
        <v>117</v>
      </c>
      <c r="B47" s="3" t="s">
        <v>118</v>
      </c>
      <c r="C47" s="19">
        <f t="shared" si="6"/>
        <v>7.8249976040840486E-3</v>
      </c>
      <c r="D47" s="19">
        <f t="shared" si="6"/>
        <v>2.551155206652468E-3</v>
      </c>
      <c r="E47" s="19">
        <f t="shared" si="6"/>
        <v>2.7480592546203948E-3</v>
      </c>
      <c r="F47" s="19">
        <f t="shared" si="6"/>
        <v>1.2425588055298223E-3</v>
      </c>
      <c r="G47" s="19">
        <f t="shared" si="6"/>
        <v>5.262809736036207E-3</v>
      </c>
      <c r="H47" s="19">
        <f t="shared" si="6"/>
        <v>0</v>
      </c>
      <c r="I47" s="19">
        <f t="shared" si="6"/>
        <v>8.0747419225519965E-3</v>
      </c>
      <c r="J47" s="19">
        <f t="shared" si="6"/>
        <v>8.0937095742084856E-3</v>
      </c>
      <c r="K47" s="19">
        <f t="shared" si="6"/>
        <v>1.7421372168810231E-2</v>
      </c>
      <c r="L47" s="19">
        <f t="shared" si="3"/>
        <v>1.5181940236619375E-2</v>
      </c>
      <c r="M47" s="19">
        <f t="shared" si="3"/>
        <v>3.0041460754972021E-2</v>
      </c>
      <c r="N47" s="19">
        <f t="shared" si="3"/>
        <v>3.9173958297309602E-2</v>
      </c>
      <c r="O47" s="19">
        <f t="shared" si="3"/>
        <v>0.12358992140821549</v>
      </c>
      <c r="P47" s="19">
        <f t="shared" si="7"/>
        <v>5.4556173762420765E-2</v>
      </c>
      <c r="Q47" s="19">
        <f t="shared" ref="Q47:R47" si="24">Q18/Q$34*100</f>
        <v>4.4311332467398698E-2</v>
      </c>
      <c r="R47" s="19">
        <f t="shared" si="24"/>
        <v>3.6095477607053797E-2</v>
      </c>
      <c r="S47" s="19">
        <f t="shared" ref="S47:T47" si="25">S18/S$34*100</f>
        <v>4.4813068991567825E-2</v>
      </c>
      <c r="T47" s="19">
        <f t="shared" si="25"/>
        <v>4.3878219797703233E-2</v>
      </c>
      <c r="U47" s="19">
        <f t="shared" si="6"/>
        <v>3.1150691868276768E-2</v>
      </c>
    </row>
    <row r="48" spans="1:21" x14ac:dyDescent="0.2">
      <c r="A48" s="3" t="s">
        <v>119</v>
      </c>
      <c r="B48" s="3" t="s">
        <v>120</v>
      </c>
      <c r="C48" s="19">
        <f t="shared" si="6"/>
        <v>2.6283661570952472</v>
      </c>
      <c r="D48" s="19">
        <f t="shared" si="6"/>
        <v>1.1881448244884121</v>
      </c>
      <c r="E48" s="19">
        <f t="shared" si="6"/>
        <v>1.0903115472445606</v>
      </c>
      <c r="F48" s="19">
        <f t="shared" si="6"/>
        <v>1.1117380704774011</v>
      </c>
      <c r="G48" s="19">
        <f t="shared" si="6"/>
        <v>0.79906683398822498</v>
      </c>
      <c r="H48" s="19">
        <f t="shared" si="6"/>
        <v>0</v>
      </c>
      <c r="I48" s="19">
        <f t="shared" si="6"/>
        <v>0.8186240392544446</v>
      </c>
      <c r="J48" s="19">
        <f t="shared" si="6"/>
        <v>0.79093928112199496</v>
      </c>
      <c r="K48" s="19">
        <f t="shared" si="6"/>
        <v>0.89274815164577304</v>
      </c>
      <c r="L48" s="19">
        <f t="shared" si="3"/>
        <v>0.77664628539285441</v>
      </c>
      <c r="M48" s="19">
        <f t="shared" si="3"/>
        <v>0.90016654327693435</v>
      </c>
      <c r="N48" s="19">
        <f t="shared" si="3"/>
        <v>0.95700453770466554</v>
      </c>
      <c r="O48" s="19">
        <f t="shared" si="3"/>
        <v>2.2220368399964427</v>
      </c>
      <c r="P48" s="19">
        <f t="shared" si="7"/>
        <v>1.0011271324019386</v>
      </c>
      <c r="Q48" s="19">
        <f t="shared" ref="Q48:R48" si="26">Q19/Q$34*100</f>
        <v>1.0546329742904856</v>
      </c>
      <c r="R48" s="19">
        <f t="shared" si="26"/>
        <v>1.0451433748994579</v>
      </c>
      <c r="S48" s="19">
        <f t="shared" ref="S48:T48" si="27">S19/S$34*100</f>
        <v>1.3406115318034617</v>
      </c>
      <c r="T48" s="19">
        <f t="shared" si="27"/>
        <v>1.4589068843709507</v>
      </c>
      <c r="U48" s="19">
        <f t="shared" si="6"/>
        <v>0.92129483194361683</v>
      </c>
    </row>
    <row r="49" spans="1:21" x14ac:dyDescent="0.2">
      <c r="A49" s="3" t="s">
        <v>121</v>
      </c>
      <c r="B49" s="3" t="s">
        <v>122</v>
      </c>
      <c r="C49" s="19">
        <f t="shared" si="6"/>
        <v>9.6393134788764628E-2</v>
      </c>
      <c r="D49" s="19">
        <f t="shared" si="6"/>
        <v>0.14953351941288096</v>
      </c>
      <c r="E49" s="19">
        <f t="shared" si="6"/>
        <v>0.11356145929792662</v>
      </c>
      <c r="F49" s="19">
        <f t="shared" si="6"/>
        <v>9.3924517148687492E-2</v>
      </c>
      <c r="G49" s="19">
        <f t="shared" si="6"/>
        <v>0.11267197523688918</v>
      </c>
      <c r="H49" s="19">
        <f t="shared" si="6"/>
        <v>0.22190153521542319</v>
      </c>
      <c r="I49" s="19">
        <f t="shared" si="6"/>
        <v>0</v>
      </c>
      <c r="J49" s="19">
        <f t="shared" si="6"/>
        <v>0.23466798490854823</v>
      </c>
      <c r="K49" s="19">
        <f t="shared" si="6"/>
        <v>0.30044568509888053</v>
      </c>
      <c r="L49" s="19">
        <f t="shared" si="3"/>
        <v>0.29215079806069094</v>
      </c>
      <c r="M49" s="19">
        <f t="shared" si="3"/>
        <v>0.39627473854027817</v>
      </c>
      <c r="N49" s="19">
        <f t="shared" si="3"/>
        <v>0.47327149793515422</v>
      </c>
      <c r="O49" s="19">
        <f t="shared" si="3"/>
        <v>1.2667607611416494</v>
      </c>
      <c r="P49" s="19">
        <f t="shared" si="7"/>
        <v>0.56126342728800671</v>
      </c>
      <c r="Q49" s="19">
        <f t="shared" ref="Q49:R49" si="28">Q20/Q$34*100</f>
        <v>0.62836590049193619</v>
      </c>
      <c r="R49" s="19">
        <f t="shared" si="28"/>
        <v>0.65191841401139661</v>
      </c>
      <c r="S49" s="19">
        <f t="shared" ref="S49:T49" si="29">S20/S$34*100</f>
        <v>0.9777747994894247</v>
      </c>
      <c r="T49" s="19">
        <f t="shared" si="29"/>
        <v>1.0714914044957669</v>
      </c>
      <c r="U49" s="19">
        <f t="shared" si="6"/>
        <v>0.44241157530663422</v>
      </c>
    </row>
    <row r="50" spans="1:21" x14ac:dyDescent="0.2">
      <c r="A50" s="3" t="s">
        <v>123</v>
      </c>
      <c r="B50" s="3" t="s">
        <v>124</v>
      </c>
      <c r="C50" s="19">
        <f t="shared" si="6"/>
        <v>2.9365407381242808E-2</v>
      </c>
      <c r="D50" s="19">
        <f t="shared" si="6"/>
        <v>0.17506751552809549</v>
      </c>
      <c r="E50" s="19">
        <f t="shared" si="6"/>
        <v>0.19245610956810164</v>
      </c>
      <c r="F50" s="19">
        <f t="shared" si="6"/>
        <v>0.13801996885021156</v>
      </c>
      <c r="G50" s="19">
        <f t="shared" si="6"/>
        <v>0.13828098761965604</v>
      </c>
      <c r="H50" s="19">
        <f t="shared" si="6"/>
        <v>0.28315235708385361</v>
      </c>
      <c r="I50" s="19">
        <f t="shared" si="6"/>
        <v>0.18029081676551617</v>
      </c>
      <c r="J50" s="19">
        <f t="shared" si="6"/>
        <v>0.22707751080765426</v>
      </c>
      <c r="K50" s="19">
        <f t="shared" si="6"/>
        <v>0.28309325088676757</v>
      </c>
      <c r="L50" s="19">
        <f t="shared" si="3"/>
        <v>0.24632066918215356</v>
      </c>
      <c r="M50" s="19">
        <f t="shared" si="3"/>
        <v>0.30272922199786695</v>
      </c>
      <c r="N50" s="19">
        <f t="shared" si="3"/>
        <v>0.36047838059182336</v>
      </c>
      <c r="O50" s="19">
        <f t="shared" si="3"/>
        <v>0.88567389983836131</v>
      </c>
      <c r="P50" s="19">
        <f t="shared" si="7"/>
        <v>0.38801979410094684</v>
      </c>
      <c r="Q50" s="19">
        <f t="shared" ref="Q50:R50" si="30">Q21/Q$34*100</f>
        <v>0.35269373957926003</v>
      </c>
      <c r="R50" s="19">
        <f t="shared" si="30"/>
        <v>0.34134848151494307</v>
      </c>
      <c r="S50" s="19">
        <f t="shared" ref="S50:T50" si="31">S21/S$34*100</f>
        <v>0.43068868868706611</v>
      </c>
      <c r="T50" s="19">
        <f t="shared" si="31"/>
        <v>0.47918205032535954</v>
      </c>
      <c r="U50" s="19">
        <f t="shared" si="6"/>
        <v>0.31109122685799867</v>
      </c>
    </row>
    <row r="51" spans="1:21" x14ac:dyDescent="0.2">
      <c r="A51" s="3" t="s">
        <v>125</v>
      </c>
      <c r="B51" s="3" t="s">
        <v>126</v>
      </c>
      <c r="C51" s="19">
        <f t="shared" si="6"/>
        <v>0.39174966276100581</v>
      </c>
      <c r="D51" s="19">
        <f t="shared" si="6"/>
        <v>0.10357723322760091</v>
      </c>
      <c r="E51" s="19">
        <f t="shared" si="6"/>
        <v>9.4719175904217731E-2</v>
      </c>
      <c r="F51" s="19">
        <f t="shared" si="6"/>
        <v>0.21366848664909366</v>
      </c>
      <c r="G51" s="19">
        <f t="shared" si="6"/>
        <v>6.88665340460929E-2</v>
      </c>
      <c r="H51" s="19">
        <f t="shared" si="6"/>
        <v>0.10530105137978582</v>
      </c>
      <c r="I51" s="19">
        <f t="shared" si="6"/>
        <v>3.9285623031773846E-2</v>
      </c>
      <c r="J51" s="19">
        <f t="shared" si="6"/>
        <v>0</v>
      </c>
      <c r="K51" s="19">
        <f t="shared" si="6"/>
        <v>1.1935039890077489E-2</v>
      </c>
      <c r="L51" s="19">
        <f t="shared" si="3"/>
        <v>1.3011294885704018E-2</v>
      </c>
      <c r="M51" s="19">
        <f t="shared" si="3"/>
        <v>1.2303273573822406E-2</v>
      </c>
      <c r="N51" s="19">
        <f t="shared" si="3"/>
        <v>1.1032506741046992E-2</v>
      </c>
      <c r="O51" s="19">
        <f t="shared" si="3"/>
        <v>2.0834942641472915E-2</v>
      </c>
      <c r="P51" s="19">
        <f t="shared" si="7"/>
        <v>9.5707554585580026E-3</v>
      </c>
      <c r="Q51" s="19">
        <f t="shared" ref="Q51:R51" si="32">Q22/Q$34*100</f>
        <v>9.4405557781229443E-3</v>
      </c>
      <c r="R51" s="19">
        <f t="shared" si="32"/>
        <v>6.9257165522965064E-3</v>
      </c>
      <c r="S51" s="19">
        <f t="shared" ref="S51:T51" si="33">S22/S$34*100</f>
        <v>2.2269829691229218E-2</v>
      </c>
      <c r="T51" s="19">
        <f t="shared" si="33"/>
        <v>4.7873402175051753E-2</v>
      </c>
      <c r="U51" s="19">
        <f t="shared" si="6"/>
        <v>1.9998029652013114E-2</v>
      </c>
    </row>
    <row r="52" spans="1:21" x14ac:dyDescent="0.2">
      <c r="A52" s="3" t="s">
        <v>127</v>
      </c>
      <c r="B52" s="3" t="s">
        <v>128</v>
      </c>
      <c r="C52" s="19">
        <f t="shared" si="6"/>
        <v>0.87142721280647617</v>
      </c>
      <c r="D52" s="19">
        <f t="shared" si="6"/>
        <v>2.9139809260007206</v>
      </c>
      <c r="E52" s="19">
        <f t="shared" si="6"/>
        <v>2.4844529808598721</v>
      </c>
      <c r="F52" s="19">
        <f t="shared" si="6"/>
        <v>2.0915861764516608</v>
      </c>
      <c r="G52" s="19">
        <f t="shared" si="6"/>
        <v>1.7657262019418445</v>
      </c>
      <c r="H52" s="19">
        <f t="shared" si="6"/>
        <v>4.6140691155012439</v>
      </c>
      <c r="I52" s="19">
        <f t="shared" si="6"/>
        <v>2.418358807367667</v>
      </c>
      <c r="J52" s="19">
        <f t="shared" si="6"/>
        <v>1.7445363518558077</v>
      </c>
      <c r="K52" s="19">
        <f t="shared" si="6"/>
        <v>1.4949509285947455</v>
      </c>
      <c r="L52" s="19">
        <f t="shared" si="3"/>
        <v>1.4799763470980831</v>
      </c>
      <c r="M52" s="19">
        <f t="shared" si="3"/>
        <v>2.2683315102211168</v>
      </c>
      <c r="N52" s="19">
        <f t="shared" si="3"/>
        <v>3.2336151581816832</v>
      </c>
      <c r="O52" s="19">
        <f t="shared" si="3"/>
        <v>5.2143520180428258</v>
      </c>
      <c r="P52" s="19">
        <f t="shared" si="7"/>
        <v>2.3300296062514634</v>
      </c>
      <c r="Q52" s="19">
        <f t="shared" ref="Q52:R52" si="34">Q23/Q$34*100</f>
        <v>2.6946287765981158</v>
      </c>
      <c r="R52" s="19">
        <f t="shared" si="34"/>
        <v>2.7780771470013761</v>
      </c>
      <c r="S52" s="19">
        <f t="shared" ref="S52:T52" si="35">S23/S$34*100</f>
        <v>3.0324979040873732</v>
      </c>
      <c r="T52" s="19">
        <f t="shared" si="35"/>
        <v>2.3903053472185136</v>
      </c>
      <c r="U52" s="19">
        <f t="shared" si="6"/>
        <v>2.4811831641741779</v>
      </c>
    </row>
    <row r="53" spans="1:21" x14ac:dyDescent="0.2">
      <c r="A53" s="3" t="s">
        <v>129</v>
      </c>
      <c r="B53" s="3" t="s">
        <v>130</v>
      </c>
      <c r="C53" s="19">
        <f t="shared" si="6"/>
        <v>0.58601027456228971</v>
      </c>
      <c r="D53" s="19">
        <f t="shared" si="6"/>
        <v>1.3715198470805496</v>
      </c>
      <c r="E53" s="19">
        <f t="shared" si="6"/>
        <v>1.2342060915535258</v>
      </c>
      <c r="F53" s="19">
        <f t="shared" si="6"/>
        <v>1.1129319594887503</v>
      </c>
      <c r="G53" s="19">
        <f t="shared" si="6"/>
        <v>0.8922969695203663</v>
      </c>
      <c r="H53" s="19">
        <f t="shared" si="6"/>
        <v>1.6753950805307141</v>
      </c>
      <c r="I53" s="19">
        <f t="shared" si="6"/>
        <v>0.78914092130980396</v>
      </c>
      <c r="J53" s="19">
        <f t="shared" si="6"/>
        <v>0.15002191319268363</v>
      </c>
      <c r="K53" s="19">
        <f t="shared" si="6"/>
        <v>0.14077866026774222</v>
      </c>
      <c r="L53" s="19">
        <f t="shared" si="3"/>
        <v>1.4284578297304227</v>
      </c>
      <c r="M53" s="19">
        <f t="shared" si="3"/>
        <v>0.10614662311791952</v>
      </c>
      <c r="N53" s="19">
        <f t="shared" si="3"/>
        <v>0.1023675304484844</v>
      </c>
      <c r="O53" s="19">
        <f t="shared" si="3"/>
        <v>0.25641744034847158</v>
      </c>
      <c r="P53" s="19">
        <f t="shared" si="7"/>
        <v>0.11310508335039707</v>
      </c>
      <c r="Q53" s="19">
        <f t="shared" ref="Q53:R53" si="36">Q24/Q$34*100</f>
        <v>0.1267514064051406</v>
      </c>
      <c r="R53" s="19">
        <f t="shared" si="36"/>
        <v>0.15085033314054644</v>
      </c>
      <c r="S53" s="19">
        <f t="shared" ref="S53:T53" si="37">S24/S$34*100</f>
        <v>0.23120150908674553</v>
      </c>
      <c r="T53" s="19">
        <f t="shared" si="37"/>
        <v>0.3648434297558189</v>
      </c>
      <c r="U53" s="19">
        <f t="shared" si="6"/>
        <v>0.37576293025539059</v>
      </c>
    </row>
    <row r="54" spans="1:21" x14ac:dyDescent="0.2">
      <c r="A54" s="3" t="s">
        <v>131</v>
      </c>
      <c r="B54" s="3" t="s">
        <v>132</v>
      </c>
      <c r="C54" s="19">
        <f t="shared" si="6"/>
        <v>12.977920383918162</v>
      </c>
      <c r="D54" s="19">
        <f t="shared" si="6"/>
        <v>33.071097156330843</v>
      </c>
      <c r="E54" s="19">
        <f t="shared" si="6"/>
        <v>32.555744117328864</v>
      </c>
      <c r="F54" s="19">
        <f t="shared" si="6"/>
        <v>34.906775660342561</v>
      </c>
      <c r="G54" s="19">
        <f t="shared" si="6"/>
        <v>44.467409329055421</v>
      </c>
      <c r="H54" s="19">
        <f t="shared" si="6"/>
        <v>39.630427871756034</v>
      </c>
      <c r="I54" s="19">
        <f t="shared" si="6"/>
        <v>40.782131294985241</v>
      </c>
      <c r="J54" s="19">
        <f t="shared" si="6"/>
        <v>44.550457444594954</v>
      </c>
      <c r="K54" s="19">
        <f t="shared" si="6"/>
        <v>43.803222139059862</v>
      </c>
      <c r="L54" s="19">
        <f t="shared" ref="L54:P63" si="38">L25/L$34*100</f>
        <v>45.406427919662761</v>
      </c>
      <c r="M54" s="19">
        <f t="shared" si="38"/>
        <v>47.816832747549462</v>
      </c>
      <c r="N54" s="19">
        <f t="shared" si="38"/>
        <v>48.337046850071197</v>
      </c>
      <c r="O54" s="19">
        <f t="shared" si="38"/>
        <v>12.757147124041628</v>
      </c>
      <c r="P54" s="19">
        <f t="shared" si="38"/>
        <v>45.53100877745397</v>
      </c>
      <c r="Q54" s="19">
        <f t="shared" ref="Q54:R54" si="39">Q25/Q$34*100</f>
        <v>43.388184873874302</v>
      </c>
      <c r="R54" s="19">
        <f t="shared" si="39"/>
        <v>38.970209350922829</v>
      </c>
      <c r="S54" s="19">
        <f t="shared" ref="S54:T54" si="40">S25/S$34*100</f>
        <v>42.513917867147036</v>
      </c>
      <c r="T54" s="19">
        <f t="shared" si="40"/>
        <v>40.902361051223465</v>
      </c>
      <c r="U54" s="19">
        <f t="shared" si="6"/>
        <v>43.876515719126161</v>
      </c>
    </row>
    <row r="55" spans="1:21" x14ac:dyDescent="0.2">
      <c r="A55" s="3" t="s">
        <v>133</v>
      </c>
      <c r="B55" s="3" t="s">
        <v>134</v>
      </c>
      <c r="C55" s="19">
        <f t="shared" si="6"/>
        <v>0.18814637840002807</v>
      </c>
      <c r="D55" s="19">
        <f t="shared" si="6"/>
        <v>0.44720010104807195</v>
      </c>
      <c r="E55" s="19">
        <f t="shared" si="6"/>
        <v>0.27623629720135334</v>
      </c>
      <c r="F55" s="19">
        <f t="shared" si="6"/>
        <v>0.43499896635289437</v>
      </c>
      <c r="G55" s="19">
        <f t="shared" si="6"/>
        <v>0.54210054325378632</v>
      </c>
      <c r="H55" s="19">
        <f t="shared" si="6"/>
        <v>0.30494945809538748</v>
      </c>
      <c r="I55" s="19">
        <f t="shared" si="6"/>
        <v>0.12671555974969667</v>
      </c>
      <c r="J55" s="19">
        <f t="shared" si="6"/>
        <v>3.8873170421294644E-2</v>
      </c>
      <c r="K55" s="19">
        <f t="shared" si="6"/>
        <v>3.8846671369184675E-2</v>
      </c>
      <c r="L55" s="19">
        <f t="shared" ref="L55:L63" si="41">L26/L$34*100</f>
        <v>4.5863583861826401E-3</v>
      </c>
      <c r="M55" s="19">
        <f t="shared" si="38"/>
        <v>1.0843769160000981E-2</v>
      </c>
      <c r="N55" s="19">
        <f t="shared" si="38"/>
        <v>5.4689472944554063E-3</v>
      </c>
      <c r="O55" s="19">
        <f t="shared" si="38"/>
        <v>9.5190406590878011E-3</v>
      </c>
      <c r="P55" s="19">
        <f t="shared" si="38"/>
        <v>4.1998199298869726E-3</v>
      </c>
      <c r="Q55" s="19">
        <f t="shared" ref="Q55:R55" si="42">Q26/Q$34*100</f>
        <v>5.6246466219562353E-3</v>
      </c>
      <c r="R55" s="19">
        <f t="shared" si="42"/>
        <v>5.8291089982664039E-3</v>
      </c>
      <c r="S55" s="19">
        <f t="shared" ref="S55:T55" si="43">S26/S$34*100</f>
        <v>7.097479607099306E-3</v>
      </c>
      <c r="T55" s="19">
        <f t="shared" si="43"/>
        <v>5.4819845212668384E-3</v>
      </c>
      <c r="U55" s="19">
        <f t="shared" si="6"/>
        <v>4.8573592038418774E-2</v>
      </c>
    </row>
    <row r="56" spans="1:21" x14ac:dyDescent="0.2">
      <c r="A56" s="3" t="s">
        <v>135</v>
      </c>
      <c r="B56" s="3" t="s">
        <v>136</v>
      </c>
      <c r="C56" s="19">
        <f t="shared" si="6"/>
        <v>0.16326573302471423</v>
      </c>
      <c r="D56" s="19">
        <f t="shared" si="6"/>
        <v>0.22769428231031236</v>
      </c>
      <c r="E56" s="19">
        <f t="shared" si="6"/>
        <v>0.2194933954185217</v>
      </c>
      <c r="F56" s="19">
        <f t="shared" si="6"/>
        <v>5.0369299747684823E-2</v>
      </c>
      <c r="G56" s="19">
        <f t="shared" si="6"/>
        <v>3.0286994112996513E-2</v>
      </c>
      <c r="H56" s="19">
        <f t="shared" si="6"/>
        <v>7.6781825567058468E-2</v>
      </c>
      <c r="I56" s="19">
        <f t="shared" si="6"/>
        <v>5.0601384576701103E-2</v>
      </c>
      <c r="J56" s="19">
        <f t="shared" si="6"/>
        <v>4.8117619386837528E-2</v>
      </c>
      <c r="K56" s="19">
        <f t="shared" si="6"/>
        <v>5.0650437430438823E-2</v>
      </c>
      <c r="L56" s="19">
        <f t="shared" si="41"/>
        <v>4.2781427655793958E-2</v>
      </c>
      <c r="M56" s="19">
        <f t="shared" si="38"/>
        <v>2.9846570173644584E-2</v>
      </c>
      <c r="N56" s="19">
        <f t="shared" si="38"/>
        <v>3.7415067654865533E-2</v>
      </c>
      <c r="O56" s="19">
        <f t="shared" si="38"/>
        <v>0.121906762371025</v>
      </c>
      <c r="P56" s="19">
        <f t="shared" si="38"/>
        <v>5.3843739739566021E-2</v>
      </c>
      <c r="Q56" s="19">
        <f t="shared" ref="Q56:R56" si="44">Q27/Q$34*100</f>
        <v>6.6584634760291708E-2</v>
      </c>
      <c r="R56" s="19">
        <f t="shared" si="44"/>
        <v>7.518239816860918E-2</v>
      </c>
      <c r="S56" s="19">
        <f t="shared" ref="S56:T56" si="45">S27/S$34*100</f>
        <v>0.11396918672388953</v>
      </c>
      <c r="T56" s="19">
        <f t="shared" si="45"/>
        <v>0.10919983679908417</v>
      </c>
      <c r="U56" s="19">
        <f t="shared" si="6"/>
        <v>5.5389976578123792E-2</v>
      </c>
    </row>
    <row r="57" spans="1:21" x14ac:dyDescent="0.2">
      <c r="A57" s="3" t="s">
        <v>137</v>
      </c>
      <c r="B57" s="3" t="s">
        <v>138</v>
      </c>
      <c r="C57" s="19">
        <f t="shared" si="6"/>
        <v>4.6754213312944488</v>
      </c>
      <c r="D57" s="19">
        <f t="shared" si="6"/>
        <v>2.9056093987347564</v>
      </c>
      <c r="E57" s="19">
        <f t="shared" si="6"/>
        <v>2.5938292650167329</v>
      </c>
      <c r="F57" s="19">
        <f t="shared" si="6"/>
        <v>1.6188547272215796</v>
      </c>
      <c r="G57" s="19">
        <f t="shared" si="6"/>
        <v>1.2158257437913342</v>
      </c>
      <c r="H57" s="19">
        <f t="shared" si="6"/>
        <v>1.131740106370092</v>
      </c>
      <c r="I57" s="19">
        <f t="shared" si="6"/>
        <v>1.4400067751597803</v>
      </c>
      <c r="J57" s="19">
        <f t="shared" si="6"/>
        <v>1.9150829289583104</v>
      </c>
      <c r="K57" s="19">
        <f t="shared" si="6"/>
        <v>2.1688660140511122</v>
      </c>
      <c r="L57" s="19">
        <f t="shared" si="41"/>
        <v>2.0858015650643669</v>
      </c>
      <c r="M57" s="19">
        <f t="shared" si="38"/>
        <v>2.3229842460603187</v>
      </c>
      <c r="N57" s="19">
        <f t="shared" si="38"/>
        <v>2.0356960701666118</v>
      </c>
      <c r="O57" s="19">
        <f t="shared" si="38"/>
        <v>5.3666375612639658</v>
      </c>
      <c r="P57" s="19">
        <f t="shared" si="38"/>
        <v>2.3442879505969634</v>
      </c>
      <c r="Q57" s="19">
        <f t="shared" ref="Q57:R57" si="46">Q28/Q$34*100</f>
        <v>2.0882939279435231</v>
      </c>
      <c r="R57" s="19">
        <f t="shared" si="46"/>
        <v>1.9858165044239868</v>
      </c>
      <c r="S57" s="19">
        <f t="shared" ref="S57:T57" si="47">S28/S$34*100</f>
        <v>2.6225631629408719</v>
      </c>
      <c r="T57" s="19">
        <f t="shared" si="47"/>
        <v>2.5972398638591123</v>
      </c>
      <c r="U57" s="19">
        <f t="shared" si="6"/>
        <v>2.0507252178687847</v>
      </c>
    </row>
    <row r="58" spans="1:21" x14ac:dyDescent="0.2">
      <c r="A58" s="3" t="s">
        <v>139</v>
      </c>
      <c r="B58" s="3" t="s">
        <v>140</v>
      </c>
      <c r="C58" s="19">
        <f t="shared" si="6"/>
        <v>5.6489978272651902</v>
      </c>
      <c r="D58" s="19">
        <f t="shared" si="6"/>
        <v>4.8780276649812384</v>
      </c>
      <c r="E58" s="19">
        <f t="shared" si="6"/>
        <v>4.6365655210631989</v>
      </c>
      <c r="F58" s="19">
        <f t="shared" si="6"/>
        <v>3.1928820681163419</v>
      </c>
      <c r="G58" s="19">
        <f t="shared" si="6"/>
        <v>1.4382417826869771</v>
      </c>
      <c r="H58" s="19">
        <f t="shared" si="6"/>
        <v>2.2401712524712751</v>
      </c>
      <c r="I58" s="19">
        <f t="shared" si="6"/>
        <v>2.5431528192649147</v>
      </c>
      <c r="J58" s="19">
        <f t="shared" si="6"/>
        <v>1.8438437510762296</v>
      </c>
      <c r="K58" s="19">
        <f t="shared" si="6"/>
        <v>1.8061234270515509</v>
      </c>
      <c r="L58" s="19">
        <f t="shared" si="41"/>
        <v>1.3993396979474759</v>
      </c>
      <c r="M58" s="19">
        <f t="shared" si="38"/>
        <v>1.6756384378215516</v>
      </c>
      <c r="N58" s="19">
        <f t="shared" si="38"/>
        <v>1.6733432031483833</v>
      </c>
      <c r="O58" s="19">
        <f t="shared" si="38"/>
        <v>1.0065876729822751</v>
      </c>
      <c r="P58" s="19">
        <f t="shared" si="38"/>
        <v>1.5359045291361995</v>
      </c>
      <c r="Q58" s="19">
        <f t="shared" ref="Q58:R58" si="48">Q29/Q$34*100</f>
        <v>1.4632691302285914</v>
      </c>
      <c r="R58" s="19">
        <f t="shared" si="48"/>
        <v>1.306961145744012</v>
      </c>
      <c r="S58" s="19">
        <f t="shared" ref="S58:T58" si="49">S29/S$34*100</f>
        <v>1.5864401936051888</v>
      </c>
      <c r="T58" s="19">
        <f t="shared" si="49"/>
        <v>1.5771306026914245</v>
      </c>
      <c r="U58" s="19">
        <f t="shared" si="6"/>
        <v>1.6759458953699342</v>
      </c>
    </row>
    <row r="59" spans="1:21" x14ac:dyDescent="0.2">
      <c r="A59" s="3" t="s">
        <v>141</v>
      </c>
      <c r="B59" s="3" t="s">
        <v>142</v>
      </c>
      <c r="C59" s="19">
        <f t="shared" si="6"/>
        <v>1.5246979461924512</v>
      </c>
      <c r="D59" s="19">
        <f t="shared" si="6"/>
        <v>1.3555601734503711</v>
      </c>
      <c r="E59" s="19">
        <f t="shared" si="6"/>
        <v>1.5946934599689162</v>
      </c>
      <c r="F59" s="19">
        <f t="shared" si="6"/>
        <v>1.3402086052266104</v>
      </c>
      <c r="G59" s="19">
        <f t="shared" si="6"/>
        <v>0.89358920911263873</v>
      </c>
      <c r="H59" s="19">
        <f t="shared" si="6"/>
        <v>0.88027795481534998</v>
      </c>
      <c r="I59" s="19">
        <f t="shared" si="6"/>
        <v>0.98583991467298315</v>
      </c>
      <c r="J59" s="19">
        <f t="shared" si="6"/>
        <v>1.0740235375377787</v>
      </c>
      <c r="K59" s="19">
        <f t="shared" si="6"/>
        <v>1.3210482775372454</v>
      </c>
      <c r="L59" s="19">
        <f t="shared" si="41"/>
        <v>1.4313319105471072</v>
      </c>
      <c r="M59" s="19">
        <f t="shared" si="38"/>
        <v>1.366930751528082</v>
      </c>
      <c r="N59" s="19">
        <f t="shared" si="38"/>
        <v>1.4445329134866463</v>
      </c>
      <c r="O59" s="19">
        <f t="shared" si="38"/>
        <v>3.3141255144327584</v>
      </c>
      <c r="P59" s="19">
        <f t="shared" si="38"/>
        <v>1.5180961658111005</v>
      </c>
      <c r="Q59" s="19">
        <f t="shared" ref="Q59:R59" si="50">Q30/Q$34*100</f>
        <v>1.649456517800199</v>
      </c>
      <c r="R59" s="19">
        <f t="shared" si="50"/>
        <v>1.58178307431128</v>
      </c>
      <c r="S59" s="19">
        <f t="shared" ref="S59:T59" si="51">S30/S$34*100</f>
        <v>2.0730496520099631</v>
      </c>
      <c r="T59" s="19">
        <f t="shared" si="51"/>
        <v>2.2757107827567449</v>
      </c>
      <c r="U59" s="19">
        <f t="shared" si="6"/>
        <v>1.4184505418243476</v>
      </c>
    </row>
    <row r="60" spans="1:21" x14ac:dyDescent="0.2">
      <c r="A60" s="3" t="s">
        <v>143</v>
      </c>
      <c r="B60" s="3" t="s">
        <v>144</v>
      </c>
      <c r="C60" s="19">
        <f t="shared" si="6"/>
        <v>8.1520641766495601</v>
      </c>
      <c r="D60" s="19">
        <f t="shared" si="6"/>
        <v>2.3290662065296961</v>
      </c>
      <c r="E60" s="19">
        <f t="shared" si="6"/>
        <v>1.6975409564173343</v>
      </c>
      <c r="F60" s="19">
        <f t="shared" si="6"/>
        <v>1.167345946902989</v>
      </c>
      <c r="G60" s="19">
        <f t="shared" si="6"/>
        <v>0.61784663539767837</v>
      </c>
      <c r="H60" s="19">
        <f t="shared" si="6"/>
        <v>0.4066980672646241</v>
      </c>
      <c r="I60" s="19">
        <f t="shared" si="6"/>
        <v>0.34809405458674886</v>
      </c>
      <c r="J60" s="19">
        <f t="shared" si="6"/>
        <v>0.38379390498627719</v>
      </c>
      <c r="K60" s="19">
        <f t="shared" si="6"/>
        <v>0.36442684808264098</v>
      </c>
      <c r="L60" s="19">
        <f t="shared" si="41"/>
        <v>0.33047259357907427</v>
      </c>
      <c r="M60" s="19">
        <f t="shared" si="38"/>
        <v>0.35099913940578947</v>
      </c>
      <c r="N60" s="19">
        <f t="shared" si="38"/>
        <v>0.40697096839623548</v>
      </c>
      <c r="O60" s="19">
        <f t="shared" si="38"/>
        <v>0.87794207004155878</v>
      </c>
      <c r="P60" s="19">
        <f t="shared" si="38"/>
        <v>0.38716864379665933</v>
      </c>
      <c r="Q60" s="19">
        <f t="shared" ref="Q60:R60" si="52">Q31/Q$34*100</f>
        <v>0.36118087647470853</v>
      </c>
      <c r="R60" s="19">
        <f t="shared" si="52"/>
        <v>0.32928298117766919</v>
      </c>
      <c r="S60" s="19">
        <f t="shared" ref="S60:T60" si="53">S31/S$34*100</f>
        <v>0.41641058907333928</v>
      </c>
      <c r="T60" s="19">
        <f t="shared" si="53"/>
        <v>0.42660897516493457</v>
      </c>
      <c r="U60" s="19">
        <f t="shared" si="6"/>
        <v>0.418303259238753</v>
      </c>
    </row>
    <row r="61" spans="1:21" x14ac:dyDescent="0.2">
      <c r="A61" s="3" t="s">
        <v>145</v>
      </c>
      <c r="B61" s="3" t="s">
        <v>146</v>
      </c>
      <c r="C61" s="19">
        <f t="shared" si="6"/>
        <v>0.36710142242554383</v>
      </c>
      <c r="D61" s="19">
        <f t="shared" si="6"/>
        <v>0.12966944305924186</v>
      </c>
      <c r="E61" s="19">
        <f t="shared" si="6"/>
        <v>0.13780000984538895</v>
      </c>
      <c r="F61" s="19">
        <f t="shared" si="6"/>
        <v>0.11856397488345717</v>
      </c>
      <c r="G61" s="19">
        <f t="shared" si="6"/>
        <v>8.7772197081493544E-2</v>
      </c>
      <c r="H61" s="19">
        <f t="shared" si="6"/>
        <v>8.3693510391096251E-2</v>
      </c>
      <c r="I61" s="19">
        <f t="shared" si="6"/>
        <v>7.2065531262403559E-2</v>
      </c>
      <c r="J61" s="19">
        <f t="shared" si="6"/>
        <v>6.6105933082112933E-2</v>
      </c>
      <c r="K61" s="19">
        <f t="shared" si="6"/>
        <v>7.1902478644028017E-2</v>
      </c>
      <c r="L61" s="19">
        <f t="shared" si="41"/>
        <v>5.8705988666065217E-2</v>
      </c>
      <c r="M61" s="19">
        <f t="shared" si="38"/>
        <v>6.3117097249783982E-2</v>
      </c>
      <c r="N61" s="19">
        <f t="shared" si="38"/>
        <v>6.5326648383262895E-2</v>
      </c>
      <c r="O61" s="19">
        <f t="shared" si="38"/>
        <v>0.16066648771319081</v>
      </c>
      <c r="P61" s="19">
        <f t="shared" si="38"/>
        <v>7.0875756794485656E-2</v>
      </c>
      <c r="Q61" s="19">
        <f t="shared" ref="Q61:R61" si="54">Q32/Q$34*100</f>
        <v>7.1449778362031702E-2</v>
      </c>
      <c r="R61" s="19">
        <f t="shared" si="54"/>
        <v>7.2269112104750413E-2</v>
      </c>
      <c r="S61" s="19">
        <f t="shared" ref="S61:T61" si="55">S32/S$34*100</f>
        <v>8.6563634033523129E-2</v>
      </c>
      <c r="T61" s="19">
        <f t="shared" si="55"/>
        <v>9.2720215899542519E-2</v>
      </c>
      <c r="U61" s="19">
        <f t="shared" si="6"/>
        <v>7.119372641649542E-2</v>
      </c>
    </row>
    <row r="62" spans="1:21" x14ac:dyDescent="0.2">
      <c r="A62" s="3" t="s">
        <v>147</v>
      </c>
      <c r="B62" s="3" t="s">
        <v>148</v>
      </c>
      <c r="C62" s="19">
        <f t="shared" si="6"/>
        <v>1.8374847015183562</v>
      </c>
      <c r="D62" s="19">
        <f t="shared" si="6"/>
        <v>1.5827618699860564</v>
      </c>
      <c r="E62" s="19">
        <f t="shared" si="6"/>
        <v>1.8979634228654174</v>
      </c>
      <c r="F62" s="19">
        <f t="shared" si="6"/>
        <v>1.3204952973646324</v>
      </c>
      <c r="G62" s="19">
        <f t="shared" si="6"/>
        <v>1.3218488531022221</v>
      </c>
      <c r="H62" s="19">
        <f t="shared" si="6"/>
        <v>1.2415021051952091</v>
      </c>
      <c r="I62" s="19">
        <f t="shared" si="6"/>
        <v>1.2785208502035483</v>
      </c>
      <c r="J62" s="19">
        <f t="shared" si="6"/>
        <v>1.5326254344229751</v>
      </c>
      <c r="K62" s="19">
        <f t="shared" si="6"/>
        <v>1.725667262904321</v>
      </c>
      <c r="L62" s="19">
        <f t="shared" si="41"/>
        <v>1.638835905674338</v>
      </c>
      <c r="M62" s="19">
        <f t="shared" si="38"/>
        <v>1.7133644427201458</v>
      </c>
      <c r="N62" s="19">
        <f t="shared" si="38"/>
        <v>1.8008935974692739</v>
      </c>
      <c r="O62" s="19">
        <f t="shared" si="38"/>
        <v>4.2013853206364571</v>
      </c>
      <c r="P62" s="19">
        <f t="shared" si="38"/>
        <v>1.9498683850165577</v>
      </c>
      <c r="Q62" s="19">
        <f t="shared" ref="Q62:R62" si="56">Q33/Q$34*100</f>
        <v>1.9161285195336262</v>
      </c>
      <c r="R62" s="19">
        <f t="shared" si="56"/>
        <v>1.8960109284460143</v>
      </c>
      <c r="S62" s="19">
        <f t="shared" ref="S62:T62" si="57">S33/S$34*100</f>
        <v>2.2559124017468646</v>
      </c>
      <c r="T62" s="19">
        <f t="shared" si="57"/>
        <v>2.349234434332216</v>
      </c>
      <c r="U62" s="19">
        <f t="shared" si="6"/>
        <v>1.7516297058916455</v>
      </c>
    </row>
    <row r="63" spans="1:21" x14ac:dyDescent="0.2">
      <c r="B63" s="3" t="s">
        <v>149</v>
      </c>
      <c r="C63" s="19">
        <f t="shared" si="6"/>
        <v>100</v>
      </c>
      <c r="D63" s="19">
        <f t="shared" si="6"/>
        <v>100</v>
      </c>
      <c r="E63" s="19">
        <f t="shared" si="6"/>
        <v>100</v>
      </c>
      <c r="F63" s="19">
        <f t="shared" si="6"/>
        <v>100</v>
      </c>
      <c r="G63" s="19">
        <f t="shared" si="6"/>
        <v>100</v>
      </c>
      <c r="H63" s="19">
        <f t="shared" si="6"/>
        <v>100</v>
      </c>
      <c r="I63" s="19">
        <f t="shared" si="6"/>
        <v>100</v>
      </c>
      <c r="J63" s="19">
        <f t="shared" si="6"/>
        <v>100</v>
      </c>
      <c r="K63" s="19">
        <f t="shared" si="6"/>
        <v>100</v>
      </c>
      <c r="L63" s="19">
        <f t="shared" si="41"/>
        <v>100</v>
      </c>
      <c r="M63" s="19">
        <f t="shared" si="38"/>
        <v>100</v>
      </c>
      <c r="N63" s="19">
        <f t="shared" si="38"/>
        <v>100</v>
      </c>
      <c r="O63" s="19">
        <f t="shared" si="38"/>
        <v>100</v>
      </c>
      <c r="P63" s="19">
        <f t="shared" si="38"/>
        <v>100</v>
      </c>
      <c r="Q63" s="19">
        <f t="shared" ref="Q63:R63" si="58">Q34/Q$34*100</f>
        <v>100</v>
      </c>
      <c r="R63" s="19">
        <f t="shared" si="58"/>
        <v>100</v>
      </c>
      <c r="S63" s="19">
        <f t="shared" ref="S63:T63" si="59">S34/S$34*100</f>
        <v>100</v>
      </c>
      <c r="T63" s="19">
        <f t="shared" si="59"/>
        <v>100</v>
      </c>
      <c r="U63" s="19">
        <f t="shared" si="6"/>
        <v>100</v>
      </c>
    </row>
    <row r="64" spans="1:21" x14ac:dyDescent="0.2">
      <c r="B64" s="3"/>
      <c r="C64" s="19"/>
      <c r="D64" s="19"/>
      <c r="E64" s="19"/>
      <c r="F64" s="19"/>
      <c r="G64" s="19"/>
      <c r="H64" s="19"/>
      <c r="I64" s="19"/>
      <c r="J64" s="19"/>
      <c r="K64" s="19"/>
      <c r="L64" s="19"/>
      <c r="M64" s="19"/>
      <c r="N64" s="19"/>
      <c r="O64" s="19"/>
      <c r="P64" s="19"/>
      <c r="Q64" s="19"/>
      <c r="R64" s="19"/>
      <c r="S64" s="19"/>
      <c r="T64" s="19"/>
      <c r="U64" s="19"/>
    </row>
    <row r="65" spans="1:21" x14ac:dyDescent="0.2">
      <c r="A65" s="12"/>
      <c r="B65" s="12"/>
      <c r="C65" s="202" t="s">
        <v>77</v>
      </c>
      <c r="D65" s="202"/>
      <c r="E65" s="202"/>
      <c r="F65" s="202"/>
      <c r="G65" s="202"/>
      <c r="H65" s="202"/>
      <c r="I65" s="202"/>
      <c r="J65" s="202"/>
      <c r="K65" s="202"/>
      <c r="L65" s="202"/>
      <c r="M65" s="202"/>
      <c r="N65" s="202"/>
      <c r="O65" s="202"/>
      <c r="P65" s="202"/>
      <c r="Q65" s="202"/>
      <c r="R65" s="202"/>
      <c r="S65" s="202"/>
      <c r="T65" s="202"/>
      <c r="U65" s="202"/>
    </row>
    <row r="66" spans="1:21" ht="13.5" thickBot="1" x14ac:dyDescent="0.25">
      <c r="A66" s="12"/>
      <c r="B66" s="12"/>
      <c r="C66" s="203"/>
      <c r="D66" s="203"/>
      <c r="E66" s="203"/>
      <c r="F66" s="203"/>
      <c r="G66" s="203"/>
      <c r="H66" s="203"/>
      <c r="I66" s="203"/>
      <c r="J66" s="203"/>
      <c r="K66" s="203"/>
      <c r="L66" s="203"/>
      <c r="M66" s="203"/>
      <c r="N66" s="203"/>
      <c r="O66" s="203"/>
      <c r="P66" s="203"/>
      <c r="Q66" s="203"/>
      <c r="R66" s="203"/>
      <c r="S66" s="203"/>
      <c r="T66" s="203"/>
      <c r="U66" s="203"/>
    </row>
    <row r="67" spans="1:21" ht="13.5" thickTop="1" x14ac:dyDescent="0.2">
      <c r="A67" s="8" t="s">
        <v>99</v>
      </c>
      <c r="B67" s="8" t="s">
        <v>100</v>
      </c>
      <c r="C67" s="1" t="s">
        <v>28</v>
      </c>
      <c r="D67" s="1" t="s">
        <v>28</v>
      </c>
      <c r="E67" s="20">
        <f>E9/D9*100-100</f>
        <v>0.53179211397251436</v>
      </c>
      <c r="F67" s="20">
        <f>F9/E9*100-100</f>
        <v>79.81370289916967</v>
      </c>
      <c r="G67" s="1" t="s">
        <v>28</v>
      </c>
      <c r="H67" s="20">
        <f t="shared" ref="H67:O67" si="60">IF(G9=0, "--", (H9/G9*100-100))</f>
        <v>-15.237577479797409</v>
      </c>
      <c r="I67" s="20">
        <f t="shared" si="60"/>
        <v>5.6340446748835262</v>
      </c>
      <c r="J67" s="20">
        <f t="shared" si="60"/>
        <v>7.7383914694007814</v>
      </c>
      <c r="K67" s="20">
        <f t="shared" si="60"/>
        <v>-1.287946654716805</v>
      </c>
      <c r="L67" s="20">
        <f t="shared" si="60"/>
        <v>420.23714947029384</v>
      </c>
      <c r="M67" s="20">
        <f t="shared" si="60"/>
        <v>-62.714900759046202</v>
      </c>
      <c r="N67" s="20">
        <f t="shared" si="60"/>
        <v>2.7403966479129025</v>
      </c>
      <c r="O67" s="20">
        <f t="shared" si="60"/>
        <v>4.795536066198224</v>
      </c>
      <c r="P67" s="20">
        <f>IF(N9=0, "--", (P9/N9*100-100))</f>
        <v>-1.5322166428968274</v>
      </c>
      <c r="Q67" s="20">
        <f t="shared" ref="Q67:R82" si="61">IF(O9=0, "--", (Q9/O9*100-100))</f>
        <v>-4.3226083775429771</v>
      </c>
      <c r="R67" s="20">
        <f t="shared" si="61"/>
        <v>-0.89925264850332098</v>
      </c>
      <c r="S67" s="20">
        <f t="shared" ref="S67:S92" si="62">IF(Q9=0, "--", (S9/Q9*100-100))</f>
        <v>-8.4305161437958702</v>
      </c>
      <c r="T67" s="20">
        <f t="shared" ref="T67:T92" si="63">IF(R9=0, "--", (T9/R9*100-100))</f>
        <v>-12.04287290457448</v>
      </c>
      <c r="U67" s="20">
        <f>((R9/C9)^(1/19))*100-100</f>
        <v>12.837262166383567</v>
      </c>
    </row>
    <row r="68" spans="1:21" x14ac:dyDescent="0.2">
      <c r="A68" s="3" t="s">
        <v>101</v>
      </c>
      <c r="B68" s="3" t="s">
        <v>102</v>
      </c>
      <c r="C68" s="1" t="s">
        <v>28</v>
      </c>
      <c r="D68" s="1" t="s">
        <v>28</v>
      </c>
      <c r="E68" s="20">
        <f t="shared" ref="E68:E92" si="64">E10/D10*100-100</f>
        <v>7.9189546440991592</v>
      </c>
      <c r="F68" s="20">
        <f t="shared" ref="F68:F92" si="65">F10/E10*100-100</f>
        <v>54.895866570167897</v>
      </c>
      <c r="G68" s="1" t="s">
        <v>28</v>
      </c>
      <c r="H68" s="20">
        <f t="shared" ref="H68:O92" si="66">IF(G10=0, "--", (H10/G10*100-100))</f>
        <v>43.971872958468566</v>
      </c>
      <c r="I68" s="20">
        <f t="shared" si="66"/>
        <v>25.263200320777685</v>
      </c>
      <c r="J68" s="20">
        <f t="shared" si="66"/>
        <v>21.207224715585554</v>
      </c>
      <c r="K68" s="20">
        <f t="shared" si="66"/>
        <v>-3.9268572423890191</v>
      </c>
      <c r="L68" s="20">
        <f t="shared" si="66"/>
        <v>78.113106302815794</v>
      </c>
      <c r="M68" s="20">
        <f t="shared" ref="M68:O82" si="67">IF(L10=0, "--", (M10/L10*100-100))</f>
        <v>25.587472776886784</v>
      </c>
      <c r="N68" s="20">
        <f t="shared" si="67"/>
        <v>23.185575314913493</v>
      </c>
      <c r="O68" s="20">
        <f t="shared" si="67"/>
        <v>-14.16867395748082</v>
      </c>
      <c r="P68" s="20">
        <f t="shared" ref="P68:P92" si="68">IF(N10=0, "--", (P10/N10*100-100))</f>
        <v>28.181588510445152</v>
      </c>
      <c r="Q68" s="20">
        <f t="shared" si="61"/>
        <v>63.602850044848083</v>
      </c>
      <c r="R68" s="20">
        <f t="shared" si="61"/>
        <v>54.035059400551233</v>
      </c>
      <c r="S68" s="20">
        <f t="shared" si="62"/>
        <v>46.614621889191142</v>
      </c>
      <c r="T68" s="20">
        <f t="shared" si="63"/>
        <v>2.9030268264130825</v>
      </c>
      <c r="U68" s="20">
        <f t="shared" ref="U68:U92" si="69">((R10/C10)^(1/19))*100-100</f>
        <v>29.828324592108459</v>
      </c>
    </row>
    <row r="69" spans="1:21" x14ac:dyDescent="0.2">
      <c r="A69" s="3" t="s">
        <v>103</v>
      </c>
      <c r="B69" s="3" t="s">
        <v>104</v>
      </c>
      <c r="C69" s="1" t="s">
        <v>28</v>
      </c>
      <c r="D69" s="1" t="s">
        <v>28</v>
      </c>
      <c r="E69" s="20">
        <f t="shared" si="64"/>
        <v>9.8465479613302875</v>
      </c>
      <c r="F69" s="20">
        <f t="shared" si="65"/>
        <v>53.759295291050108</v>
      </c>
      <c r="G69" s="1" t="s">
        <v>28</v>
      </c>
      <c r="H69" s="20">
        <f t="shared" si="66"/>
        <v>37.194737292539543</v>
      </c>
      <c r="I69" s="20">
        <f t="shared" si="66"/>
        <v>24.991633847106741</v>
      </c>
      <c r="J69" s="20">
        <f t="shared" si="66"/>
        <v>-8.72408883154921</v>
      </c>
      <c r="K69" s="20">
        <f t="shared" si="66"/>
        <v>14.218707379223147</v>
      </c>
      <c r="L69" s="20">
        <f t="shared" si="66"/>
        <v>84.328035088150045</v>
      </c>
      <c r="M69" s="20">
        <f t="shared" si="67"/>
        <v>11.835813995608532</v>
      </c>
      <c r="N69" s="20">
        <f t="shared" si="67"/>
        <v>-10.795457315934243</v>
      </c>
      <c r="O69" s="20">
        <f t="shared" si="67"/>
        <v>-43.164196276639665</v>
      </c>
      <c r="P69" s="20">
        <f t="shared" si="68"/>
        <v>4.3114439767899313</v>
      </c>
      <c r="Q69" s="20">
        <f t="shared" si="61"/>
        <v>89.16311960847608</v>
      </c>
      <c r="R69" s="20">
        <f t="shared" si="61"/>
        <v>10.453210991572064</v>
      </c>
      <c r="S69" s="20">
        <f t="shared" si="62"/>
        <v>7.3987258884414189</v>
      </c>
      <c r="T69" s="20">
        <f t="shared" si="63"/>
        <v>-5.9653197538445539</v>
      </c>
      <c r="U69" s="20">
        <f t="shared" si="69"/>
        <v>20.836837962448357</v>
      </c>
    </row>
    <row r="70" spans="1:21" x14ac:dyDescent="0.2">
      <c r="A70" s="3" t="s">
        <v>105</v>
      </c>
      <c r="B70" s="3" t="s">
        <v>106</v>
      </c>
      <c r="C70" s="1" t="s">
        <v>28</v>
      </c>
      <c r="D70" s="1" t="s">
        <v>28</v>
      </c>
      <c r="E70" s="20">
        <f t="shared" si="64"/>
        <v>83.560787208330794</v>
      </c>
      <c r="F70" s="20">
        <f t="shared" si="65"/>
        <v>8.2072692147319799</v>
      </c>
      <c r="G70" s="1" t="s">
        <v>28</v>
      </c>
      <c r="H70" s="20">
        <f t="shared" si="66"/>
        <v>21.95795909375002</v>
      </c>
      <c r="I70" s="20">
        <f t="shared" si="66"/>
        <v>-14.109548770137408</v>
      </c>
      <c r="J70" s="20">
        <f t="shared" si="66"/>
        <v>100.12964733952688</v>
      </c>
      <c r="K70" s="20">
        <f t="shared" si="66"/>
        <v>9.5536570962057681</v>
      </c>
      <c r="L70" s="20">
        <f t="shared" si="66"/>
        <v>72.860891955640938</v>
      </c>
      <c r="M70" s="20">
        <f t="shared" si="67"/>
        <v>-18.263391425489019</v>
      </c>
      <c r="N70" s="20">
        <f t="shared" si="67"/>
        <v>-18.09955561807007</v>
      </c>
      <c r="O70" s="20">
        <f t="shared" si="67"/>
        <v>-17.435321823568685</v>
      </c>
      <c r="P70" s="20">
        <f t="shared" si="68"/>
        <v>-24.117012936233834</v>
      </c>
      <c r="Q70" s="20">
        <f t="shared" si="61"/>
        <v>-43.741330833079004</v>
      </c>
      <c r="R70" s="20">
        <f t="shared" si="61"/>
        <v>-13.452350868045883</v>
      </c>
      <c r="S70" s="20">
        <f t="shared" si="62"/>
        <v>25.752220947318349</v>
      </c>
      <c r="T70" s="20">
        <f t="shared" si="63"/>
        <v>-27.174541591479368</v>
      </c>
      <c r="U70" s="20">
        <f t="shared" si="69"/>
        <v>10.696883599890043</v>
      </c>
    </row>
    <row r="71" spans="1:21" x14ac:dyDescent="0.2">
      <c r="A71" s="3" t="s">
        <v>107</v>
      </c>
      <c r="B71" s="3" t="s">
        <v>108</v>
      </c>
      <c r="C71" s="1" t="s">
        <v>28</v>
      </c>
      <c r="D71" s="1" t="s">
        <v>28</v>
      </c>
      <c r="E71" s="20">
        <f t="shared" si="64"/>
        <v>21.287525249304267</v>
      </c>
      <c r="F71" s="20">
        <f t="shared" si="65"/>
        <v>71.660912994825651</v>
      </c>
      <c r="G71" s="1" t="s">
        <v>28</v>
      </c>
      <c r="H71" s="20">
        <f t="shared" si="66"/>
        <v>33.147983044293312</v>
      </c>
      <c r="I71" s="20">
        <f t="shared" si="66"/>
        <v>40.338784173625925</v>
      </c>
      <c r="J71" s="20">
        <f t="shared" si="66"/>
        <v>-25.055370855882217</v>
      </c>
      <c r="K71" s="20">
        <f t="shared" si="66"/>
        <v>5.7103402493174968</v>
      </c>
      <c r="L71" s="20">
        <f t="shared" si="66"/>
        <v>45.719044787649977</v>
      </c>
      <c r="M71" s="20">
        <f t="shared" si="67"/>
        <v>56.032064502134233</v>
      </c>
      <c r="N71" s="20">
        <f t="shared" si="67"/>
        <v>-5.8820283512607432</v>
      </c>
      <c r="O71" s="20">
        <f t="shared" si="67"/>
        <v>-6.4077639810162736</v>
      </c>
      <c r="P71" s="20">
        <f t="shared" si="68"/>
        <v>-6.4030182317191873</v>
      </c>
      <c r="Q71" s="20">
        <f t="shared" si="61"/>
        <v>0.31787713439372567</v>
      </c>
      <c r="R71" s="20">
        <f t="shared" si="61"/>
        <v>5.9511060586119555</v>
      </c>
      <c r="S71" s="20">
        <f t="shared" si="62"/>
        <v>19.802371886767475</v>
      </c>
      <c r="T71" s="20">
        <f t="shared" si="63"/>
        <v>12.539803755992594</v>
      </c>
      <c r="U71" s="20">
        <f t="shared" si="69"/>
        <v>24.193079794857567</v>
      </c>
    </row>
    <row r="72" spans="1:21" x14ac:dyDescent="0.2">
      <c r="A72" s="3" t="s">
        <v>109</v>
      </c>
      <c r="B72" s="3" t="s">
        <v>110</v>
      </c>
      <c r="C72" s="1" t="s">
        <v>28</v>
      </c>
      <c r="D72" s="1" t="s">
        <v>28</v>
      </c>
      <c r="E72" s="20">
        <f t="shared" si="64"/>
        <v>25.608260141532639</v>
      </c>
      <c r="F72" s="20">
        <f t="shared" si="65"/>
        <v>73.220180150575828</v>
      </c>
      <c r="G72" s="1" t="s">
        <v>28</v>
      </c>
      <c r="H72" s="20">
        <f t="shared" si="66"/>
        <v>29.245810670991318</v>
      </c>
      <c r="I72" s="20">
        <f t="shared" si="66"/>
        <v>34.362697548093365</v>
      </c>
      <c r="J72" s="20">
        <f t="shared" si="66"/>
        <v>37.559091351392397</v>
      </c>
      <c r="K72" s="20">
        <f t="shared" si="66"/>
        <v>1.5875691841287249</v>
      </c>
      <c r="L72" s="20">
        <f t="shared" si="66"/>
        <v>75.487403606767032</v>
      </c>
      <c r="M72" s="20">
        <f t="shared" si="67"/>
        <v>45.133823729263867</v>
      </c>
      <c r="N72" s="20">
        <f t="shared" si="67"/>
        <v>-13.921639639001654</v>
      </c>
      <c r="O72" s="20">
        <f t="shared" si="67"/>
        <v>-57.959256283233138</v>
      </c>
      <c r="P72" s="20">
        <f t="shared" si="68"/>
        <v>-7.1161303163686682</v>
      </c>
      <c r="Q72" s="20">
        <f t="shared" si="61"/>
        <v>185.76422353733273</v>
      </c>
      <c r="R72" s="20">
        <f t="shared" si="61"/>
        <v>7.2205569455959164</v>
      </c>
      <c r="S72" s="20">
        <f t="shared" si="62"/>
        <v>-22.405320333658779</v>
      </c>
      <c r="T72" s="20">
        <f t="shared" si="63"/>
        <v>-18.056901681111029</v>
      </c>
      <c r="U72" s="20">
        <f t="shared" si="69"/>
        <v>28.310806382752531</v>
      </c>
    </row>
    <row r="73" spans="1:21" x14ac:dyDescent="0.2">
      <c r="A73" s="3" t="s">
        <v>111</v>
      </c>
      <c r="B73" s="3" t="s">
        <v>112</v>
      </c>
      <c r="C73" s="1" t="s">
        <v>28</v>
      </c>
      <c r="D73" s="1" t="s">
        <v>28</v>
      </c>
      <c r="E73" s="20">
        <f t="shared" si="64"/>
        <v>1.083110693838222</v>
      </c>
      <c r="F73" s="20">
        <f t="shared" si="65"/>
        <v>7.6424275734870974</v>
      </c>
      <c r="G73" s="1" t="s">
        <v>28</v>
      </c>
      <c r="H73" s="20">
        <f t="shared" si="66"/>
        <v>25.793574563187562</v>
      </c>
      <c r="I73" s="20">
        <f t="shared" si="66"/>
        <v>36.389217527253237</v>
      </c>
      <c r="J73" s="20">
        <f t="shared" si="66"/>
        <v>41.57767739160019</v>
      </c>
      <c r="K73" s="20">
        <f t="shared" si="66"/>
        <v>3.4290201664507691</v>
      </c>
      <c r="L73" s="20">
        <f t="shared" si="66"/>
        <v>29.418283767751007</v>
      </c>
      <c r="M73" s="20">
        <f t="shared" si="67"/>
        <v>36.216086924214665</v>
      </c>
      <c r="N73" s="20">
        <f t="shared" si="67"/>
        <v>-1.0780632303939086</v>
      </c>
      <c r="O73" s="20">
        <f t="shared" si="67"/>
        <v>25.891969269616638</v>
      </c>
      <c r="P73" s="20">
        <f t="shared" si="68"/>
        <v>25.954014755576353</v>
      </c>
      <c r="Q73" s="20">
        <f t="shared" si="61"/>
        <v>-1.9635541543921278</v>
      </c>
      <c r="R73" s="20">
        <f t="shared" si="61"/>
        <v>-2.5249108688005322</v>
      </c>
      <c r="S73" s="20">
        <f t="shared" si="62"/>
        <v>12.065538930278436</v>
      </c>
      <c r="T73" s="20">
        <f t="shared" si="63"/>
        <v>8.235780358415326</v>
      </c>
      <c r="U73" s="20">
        <f t="shared" si="69"/>
        <v>17.312604816007976</v>
      </c>
    </row>
    <row r="74" spans="1:21" x14ac:dyDescent="0.2">
      <c r="A74" s="3" t="s">
        <v>113</v>
      </c>
      <c r="B74" s="3" t="s">
        <v>114</v>
      </c>
      <c r="C74" s="1" t="s">
        <v>28</v>
      </c>
      <c r="D74" s="1" t="s">
        <v>28</v>
      </c>
      <c r="E74" s="20">
        <f t="shared" si="64"/>
        <v>5.6440110485014117</v>
      </c>
      <c r="F74" s="20">
        <f t="shared" si="65"/>
        <v>30.981015954935089</v>
      </c>
      <c r="G74" s="1" t="s">
        <v>28</v>
      </c>
      <c r="H74" s="20">
        <f t="shared" si="66"/>
        <v>140.48234160041559</v>
      </c>
      <c r="I74" s="20">
        <f t="shared" si="66"/>
        <v>-34.855310157382775</v>
      </c>
      <c r="J74" s="20">
        <f t="shared" si="66"/>
        <v>-82.532669558365498</v>
      </c>
      <c r="K74" s="20">
        <f t="shared" si="66"/>
        <v>30.041474463297362</v>
      </c>
      <c r="L74" s="20">
        <f t="shared" si="66"/>
        <v>97.202426238708796</v>
      </c>
      <c r="M74" s="20">
        <f t="shared" si="67"/>
        <v>39.176418538938776</v>
      </c>
      <c r="N74" s="20">
        <f t="shared" si="67"/>
        <v>16.588472300800433</v>
      </c>
      <c r="O74" s="20">
        <f t="shared" si="67"/>
        <v>11.344196951213732</v>
      </c>
      <c r="P74" s="20">
        <f t="shared" si="68"/>
        <v>11.273909164671309</v>
      </c>
      <c r="Q74" s="20">
        <f t="shared" si="61"/>
        <v>33.919960303551591</v>
      </c>
      <c r="R74" s="20">
        <f t="shared" si="61"/>
        <v>32.924916272741513</v>
      </c>
      <c r="S74" s="20">
        <f t="shared" si="62"/>
        <v>-11.400060794278204</v>
      </c>
      <c r="T74" s="20">
        <f t="shared" si="63"/>
        <v>-11.069318887355564</v>
      </c>
      <c r="U74" s="20">
        <f t="shared" si="69"/>
        <v>28.47272420188537</v>
      </c>
    </row>
    <row r="75" spans="1:21" x14ac:dyDescent="0.2">
      <c r="A75" s="3" t="s">
        <v>115</v>
      </c>
      <c r="B75" s="3" t="s">
        <v>116</v>
      </c>
      <c r="C75" s="1" t="s">
        <v>28</v>
      </c>
      <c r="D75" s="1" t="s">
        <v>28</v>
      </c>
      <c r="E75" s="20">
        <f t="shared" si="64"/>
        <v>-13.555143412026453</v>
      </c>
      <c r="F75" s="20">
        <f t="shared" si="65"/>
        <v>8.8596462353590226</v>
      </c>
      <c r="G75" s="1" t="s">
        <v>28</v>
      </c>
      <c r="H75" s="20">
        <f t="shared" si="66"/>
        <v>29.915810221017949</v>
      </c>
      <c r="I75" s="20">
        <f t="shared" si="66"/>
        <v>28.442074287508575</v>
      </c>
      <c r="J75" s="20">
        <f t="shared" si="66"/>
        <v>0.79370609298838701</v>
      </c>
      <c r="K75" s="20">
        <f t="shared" si="66"/>
        <v>5.3938081443944128</v>
      </c>
      <c r="L75" s="20">
        <f t="shared" si="66"/>
        <v>53.036391254401764</v>
      </c>
      <c r="M75" s="20">
        <f t="shared" si="67"/>
        <v>15.578151437725879</v>
      </c>
      <c r="N75" s="20">
        <f t="shared" si="67"/>
        <v>-0.8980153612267685</v>
      </c>
      <c r="O75" s="20">
        <f t="shared" si="67"/>
        <v>41.42537688527031</v>
      </c>
      <c r="P75" s="20">
        <f t="shared" si="68"/>
        <v>41.428365198729267</v>
      </c>
      <c r="Q75" s="20">
        <f t="shared" si="61"/>
        <v>-18.944863354299841</v>
      </c>
      <c r="R75" s="20">
        <f t="shared" si="61"/>
        <v>-15.54750711081499</v>
      </c>
      <c r="S75" s="20">
        <f t="shared" si="62"/>
        <v>8.3864495371231129</v>
      </c>
      <c r="T75" s="20">
        <f t="shared" si="63"/>
        <v>7.6134968016626061</v>
      </c>
      <c r="U75" s="20">
        <f t="shared" si="69"/>
        <v>16.392485375258431</v>
      </c>
    </row>
    <row r="76" spans="1:21" x14ac:dyDescent="0.2">
      <c r="A76" s="3" t="s">
        <v>117</v>
      </c>
      <c r="B76" s="3" t="s">
        <v>118</v>
      </c>
      <c r="C76" s="1" t="s">
        <v>28</v>
      </c>
      <c r="D76" s="1" t="s">
        <v>28</v>
      </c>
      <c r="E76" s="20">
        <f t="shared" si="64"/>
        <v>13.090277515194131</v>
      </c>
      <c r="F76" s="20">
        <f t="shared" si="65"/>
        <v>-33.241572081992217</v>
      </c>
      <c r="G76" s="1" t="s">
        <v>28</v>
      </c>
      <c r="H76" s="20">
        <f t="shared" si="66"/>
        <v>-100</v>
      </c>
      <c r="I76" s="20" t="str">
        <f t="shared" si="66"/>
        <v>--</v>
      </c>
      <c r="J76" s="20">
        <f t="shared" si="66"/>
        <v>13.535606125843842</v>
      </c>
      <c r="K76" s="20">
        <f t="shared" si="66"/>
        <v>123.04053726496343</v>
      </c>
      <c r="L76" s="20">
        <f t="shared" si="66"/>
        <v>66.546262248394584</v>
      </c>
      <c r="M76" s="20">
        <f t="shared" si="67"/>
        <v>149.94763566209321</v>
      </c>
      <c r="N76" s="20">
        <f t="shared" si="67"/>
        <v>41.851322041478142</v>
      </c>
      <c r="O76" s="20">
        <f t="shared" si="67"/>
        <v>48.721608209415791</v>
      </c>
      <c r="P76" s="20">
        <f t="shared" si="68"/>
        <v>48.719917812804965</v>
      </c>
      <c r="Q76" s="20">
        <f t="shared" si="61"/>
        <v>-16.344060969043184</v>
      </c>
      <c r="R76" s="20">
        <f t="shared" si="61"/>
        <v>-23.043003159921767</v>
      </c>
      <c r="S76" s="20">
        <f t="shared" si="62"/>
        <v>-4.8423524639327695</v>
      </c>
      <c r="T76" s="20">
        <f t="shared" si="63"/>
        <v>-3.3319019056172579</v>
      </c>
      <c r="U76" s="20">
        <f t="shared" si="69"/>
        <v>36.964577526137361</v>
      </c>
    </row>
    <row r="77" spans="1:21" x14ac:dyDescent="0.2">
      <c r="A77" s="3" t="s">
        <v>119</v>
      </c>
      <c r="B77" s="3" t="s">
        <v>120</v>
      </c>
      <c r="C77" s="1" t="s">
        <v>28</v>
      </c>
      <c r="D77" s="1" t="s">
        <v>28</v>
      </c>
      <c r="E77" s="20">
        <f t="shared" si="64"/>
        <v>-3.6576381588185853</v>
      </c>
      <c r="F77" s="20">
        <f t="shared" si="65"/>
        <v>50.545267895983471</v>
      </c>
      <c r="G77" s="1" t="s">
        <v>28</v>
      </c>
      <c r="H77" s="20">
        <f t="shared" si="66"/>
        <v>-100</v>
      </c>
      <c r="I77" s="20" t="str">
        <f t="shared" si="66"/>
        <v>--</v>
      </c>
      <c r="J77" s="20">
        <f t="shared" si="66"/>
        <v>9.4389123117248062</v>
      </c>
      <c r="K77" s="20">
        <f t="shared" si="66"/>
        <v>16.959330984838019</v>
      </c>
      <c r="L77" s="20">
        <f t="shared" si="66"/>
        <v>66.258662027567397</v>
      </c>
      <c r="M77" s="20">
        <f t="shared" si="67"/>
        <v>46.40464712957808</v>
      </c>
      <c r="N77" s="20">
        <f t="shared" si="67"/>
        <v>15.6506577153324</v>
      </c>
      <c r="O77" s="20">
        <f t="shared" si="67"/>
        <v>9.4525115702910938</v>
      </c>
      <c r="P77" s="20">
        <f t="shared" si="68"/>
        <v>11.711510508800487</v>
      </c>
      <c r="Q77" s="20">
        <f t="shared" si="61"/>
        <v>10.742702038281067</v>
      </c>
      <c r="R77" s="20">
        <f t="shared" si="61"/>
        <v>21.429963088064468</v>
      </c>
      <c r="S77" s="20">
        <f t="shared" si="62"/>
        <v>19.606676906065871</v>
      </c>
      <c r="T77" s="20">
        <f t="shared" si="63"/>
        <v>11.004010337275005</v>
      </c>
      <c r="U77" s="20">
        <f t="shared" si="69"/>
        <v>20.387965218538383</v>
      </c>
    </row>
    <row r="78" spans="1:21" x14ac:dyDescent="0.2">
      <c r="A78" s="3" t="s">
        <v>121</v>
      </c>
      <c r="B78" s="3" t="s">
        <v>122</v>
      </c>
      <c r="C78" s="1" t="s">
        <v>28</v>
      </c>
      <c r="D78" s="1" t="s">
        <v>28</v>
      </c>
      <c r="E78" s="20">
        <f t="shared" si="64"/>
        <v>-20.268769332635813</v>
      </c>
      <c r="F78" s="20">
        <f t="shared" si="65"/>
        <v>22.11337904293768</v>
      </c>
      <c r="G78" s="1" t="s">
        <v>28</v>
      </c>
      <c r="H78" s="20">
        <f t="shared" si="66"/>
        <v>164.78720578581641</v>
      </c>
      <c r="I78" s="20">
        <f t="shared" si="66"/>
        <v>-100</v>
      </c>
      <c r="J78" s="20" t="str">
        <f t="shared" si="66"/>
        <v>--</v>
      </c>
      <c r="K78" s="20">
        <f t="shared" si="66"/>
        <v>32.666474320055357</v>
      </c>
      <c r="L78" s="20">
        <f t="shared" si="66"/>
        <v>85.836525587183928</v>
      </c>
      <c r="M78" s="20">
        <f t="shared" si="67"/>
        <v>71.334402869617151</v>
      </c>
      <c r="N78" s="20">
        <f t="shared" si="67"/>
        <v>29.91848266807736</v>
      </c>
      <c r="O78" s="20">
        <f t="shared" si="67"/>
        <v>26.174829179338303</v>
      </c>
      <c r="P78" s="20">
        <f t="shared" si="68"/>
        <v>26.642385596388451</v>
      </c>
      <c r="Q78" s="20">
        <f t="shared" si="61"/>
        <v>15.739881052812137</v>
      </c>
      <c r="R78" s="20">
        <f t="shared" si="61"/>
        <v>35.103228451017173</v>
      </c>
      <c r="S78" s="20">
        <f t="shared" si="62"/>
        <v>46.413138454714129</v>
      </c>
      <c r="T78" s="20">
        <f t="shared" si="63"/>
        <v>30.702053421742079</v>
      </c>
      <c r="U78" s="20">
        <f t="shared" si="69"/>
        <v>39.750864296117243</v>
      </c>
    </row>
    <row r="79" spans="1:21" x14ac:dyDescent="0.2">
      <c r="A79" s="3" t="s">
        <v>123</v>
      </c>
      <c r="B79" s="3" t="s">
        <v>124</v>
      </c>
      <c r="C79" s="1" t="s">
        <v>28</v>
      </c>
      <c r="D79" s="1" t="s">
        <v>28</v>
      </c>
      <c r="E79" s="20">
        <f t="shared" si="64"/>
        <v>15.414982956080763</v>
      </c>
      <c r="F79" s="20">
        <f t="shared" si="65"/>
        <v>5.8828116374141075</v>
      </c>
      <c r="G79" s="1" t="s">
        <v>28</v>
      </c>
      <c r="H79" s="20">
        <f t="shared" si="66"/>
        <v>175.30259577045996</v>
      </c>
      <c r="I79" s="20">
        <f t="shared" si="66"/>
        <v>-22.975404909500355</v>
      </c>
      <c r="J79" s="20">
        <f t="shared" si="66"/>
        <v>42.663750045924417</v>
      </c>
      <c r="K79" s="20">
        <f t="shared" si="66"/>
        <v>29.182727952512721</v>
      </c>
      <c r="L79" s="20">
        <f t="shared" si="66"/>
        <v>66.288153781159366</v>
      </c>
      <c r="M79" s="20">
        <f t="shared" si="67"/>
        <v>55.24182987753278</v>
      </c>
      <c r="N79" s="20">
        <f t="shared" si="67"/>
        <v>29.533427100096645</v>
      </c>
      <c r="O79" s="20">
        <f t="shared" si="67"/>
        <v>15.819876314900981</v>
      </c>
      <c r="P79" s="20">
        <f t="shared" si="68"/>
        <v>14.946922152135357</v>
      </c>
      <c r="Q79" s="20">
        <f t="shared" si="61"/>
        <v>-7.0843372041919253</v>
      </c>
      <c r="R79" s="20">
        <f t="shared" si="61"/>
        <v>2.3253684574100077</v>
      </c>
      <c r="S79" s="20">
        <f t="shared" si="62"/>
        <v>14.899869235316032</v>
      </c>
      <c r="T79" s="20">
        <f t="shared" si="63"/>
        <v>11.632212844613619</v>
      </c>
      <c r="U79" s="20">
        <f t="shared" si="69"/>
        <v>43.791835945043658</v>
      </c>
    </row>
    <row r="80" spans="1:21" x14ac:dyDescent="0.2">
      <c r="A80" s="3" t="s">
        <v>125</v>
      </c>
      <c r="B80" s="3" t="s">
        <v>126</v>
      </c>
      <c r="C80" s="1" t="s">
        <v>28</v>
      </c>
      <c r="D80" s="1" t="s">
        <v>28</v>
      </c>
      <c r="E80" s="20">
        <f t="shared" si="64"/>
        <v>-3.9915047971781519</v>
      </c>
      <c r="F80" s="20">
        <f t="shared" si="65"/>
        <v>233.05641706564728</v>
      </c>
      <c r="G80" s="1" t="s">
        <v>28</v>
      </c>
      <c r="H80" s="20">
        <f t="shared" si="66"/>
        <v>105.578209409012</v>
      </c>
      <c r="I80" s="20">
        <f t="shared" si="66"/>
        <v>-54.868794243461195</v>
      </c>
      <c r="J80" s="20">
        <f t="shared" si="66"/>
        <v>-100</v>
      </c>
      <c r="K80" s="20" t="str">
        <f t="shared" si="66"/>
        <v>--</v>
      </c>
      <c r="L80" s="20">
        <f t="shared" si="66"/>
        <v>108.3466953400619</v>
      </c>
      <c r="M80" s="20">
        <f t="shared" si="67"/>
        <v>19.441548589414666</v>
      </c>
      <c r="N80" s="20">
        <f t="shared" si="67"/>
        <v>-2.4537680921323357</v>
      </c>
      <c r="O80" s="20">
        <f t="shared" si="67"/>
        <v>-10.976107129888888</v>
      </c>
      <c r="P80" s="20">
        <f t="shared" si="68"/>
        <v>-7.360818821848369</v>
      </c>
      <c r="Q80" s="20">
        <f t="shared" si="61"/>
        <v>5.7231947533200156</v>
      </c>
      <c r="R80" s="20">
        <f t="shared" si="61"/>
        <v>-15.82992458341721</v>
      </c>
      <c r="S80" s="20">
        <f t="shared" si="62"/>
        <v>121.95920092136481</v>
      </c>
      <c r="T80" s="20">
        <f t="shared" si="63"/>
        <v>449.68836731427257</v>
      </c>
      <c r="U80" s="20">
        <f t="shared" si="69"/>
        <v>2.1935283545412716</v>
      </c>
    </row>
    <row r="81" spans="1:21" x14ac:dyDescent="0.2">
      <c r="A81" s="3" t="s">
        <v>127</v>
      </c>
      <c r="B81" s="3" t="s">
        <v>128</v>
      </c>
      <c r="C81" s="1" t="s">
        <v>28</v>
      </c>
      <c r="D81" s="1" t="s">
        <v>28</v>
      </c>
      <c r="E81" s="20">
        <f t="shared" si="64"/>
        <v>-10.488232019626835</v>
      </c>
      <c r="F81" s="20">
        <f t="shared" si="65"/>
        <v>24.296878836391215</v>
      </c>
      <c r="G81" s="1" t="s">
        <v>28</v>
      </c>
      <c r="H81" s="20">
        <f t="shared" si="66"/>
        <v>251.32845976047122</v>
      </c>
      <c r="I81" s="20">
        <f t="shared" si="66"/>
        <v>-36.596586481491236</v>
      </c>
      <c r="J81" s="20">
        <f t="shared" si="66"/>
        <v>-18.290528080610187</v>
      </c>
      <c r="K81" s="20">
        <f t="shared" si="66"/>
        <v>-11.203474165498676</v>
      </c>
      <c r="L81" s="20">
        <f t="shared" si="66"/>
        <v>89.198552213474045</v>
      </c>
      <c r="M81" s="20">
        <f t="shared" si="67"/>
        <v>93.60074108219996</v>
      </c>
      <c r="N81" s="20">
        <f t="shared" si="67"/>
        <v>55.073926548540669</v>
      </c>
      <c r="O81" s="20">
        <f t="shared" si="67"/>
        <v>-23.98479195756002</v>
      </c>
      <c r="P81" s="20">
        <f t="shared" si="68"/>
        <v>-23.052272764185616</v>
      </c>
      <c r="Q81" s="20">
        <f t="shared" si="61"/>
        <v>20.576763227641564</v>
      </c>
      <c r="R81" s="20">
        <f t="shared" si="61"/>
        <v>38.682635177104629</v>
      </c>
      <c r="S81" s="20">
        <f t="shared" si="62"/>
        <v>5.8901065667079848</v>
      </c>
      <c r="T81" s="20">
        <f t="shared" si="63"/>
        <v>-31.577955261107547</v>
      </c>
      <c r="U81" s="20">
        <f t="shared" si="69"/>
        <v>34.326977083199523</v>
      </c>
    </row>
    <row r="82" spans="1:21" x14ac:dyDescent="0.2">
      <c r="A82" s="3" t="s">
        <v>129</v>
      </c>
      <c r="B82" s="3" t="s">
        <v>130</v>
      </c>
      <c r="C82" s="1" t="s">
        <v>28</v>
      </c>
      <c r="D82" s="1" t="s">
        <v>28</v>
      </c>
      <c r="E82" s="20">
        <f t="shared" si="64"/>
        <v>-5.5239675157171746</v>
      </c>
      <c r="F82" s="20">
        <f t="shared" si="65"/>
        <v>33.136204250155856</v>
      </c>
      <c r="G82" s="1" t="s">
        <v>28</v>
      </c>
      <c r="H82" s="20">
        <f t="shared" si="66"/>
        <v>152.44130441464344</v>
      </c>
      <c r="I82" s="20">
        <f t="shared" si="66"/>
        <v>-43.02119618519292</v>
      </c>
      <c r="J82" s="20">
        <f t="shared" si="66"/>
        <v>-78.46656805881328</v>
      </c>
      <c r="K82" s="20">
        <f t="shared" si="66"/>
        <v>-2.7630811613405797</v>
      </c>
      <c r="L82" s="20">
        <f t="shared" si="66"/>
        <v>1839.1909132399896</v>
      </c>
      <c r="M82" s="20">
        <f t="shared" si="67"/>
        <v>-90.613708819939234</v>
      </c>
      <c r="N82" s="20">
        <f t="shared" si="67"/>
        <v>4.9090661865266014</v>
      </c>
      <c r="O82" s="20">
        <f t="shared" si="67"/>
        <v>18.079310334154087</v>
      </c>
      <c r="P82" s="20">
        <f t="shared" si="68"/>
        <v>17.989289860931336</v>
      </c>
      <c r="Q82" s="20">
        <f t="shared" si="61"/>
        <v>15.337424976684815</v>
      </c>
      <c r="R82" s="20">
        <f t="shared" si="61"/>
        <v>55.132707522639777</v>
      </c>
      <c r="S82" s="20">
        <f t="shared" si="62"/>
        <v>71.629405045513522</v>
      </c>
      <c r="T82" s="20">
        <f t="shared" si="63"/>
        <v>92.330085012881767</v>
      </c>
      <c r="U82" s="20">
        <f t="shared" si="69"/>
        <v>17.664012697893995</v>
      </c>
    </row>
    <row r="83" spans="1:21" x14ac:dyDescent="0.2">
      <c r="A83" s="3" t="s">
        <v>131</v>
      </c>
      <c r="B83" s="3" t="s">
        <v>132</v>
      </c>
      <c r="C83" s="1" t="s">
        <v>28</v>
      </c>
      <c r="D83" s="1" t="s">
        <v>28</v>
      </c>
      <c r="E83" s="20">
        <f t="shared" si="64"/>
        <v>3.3510946866963138</v>
      </c>
      <c r="F83" s="20">
        <f t="shared" si="65"/>
        <v>58.305991094765005</v>
      </c>
      <c r="G83" s="1" t="s">
        <v>28</v>
      </c>
      <c r="H83" s="20">
        <f t="shared" si="66"/>
        <v>19.822818448462186</v>
      </c>
      <c r="I83" s="20">
        <f t="shared" si="66"/>
        <v>24.485038006151512</v>
      </c>
      <c r="J83" s="20">
        <f t="shared" si="66"/>
        <v>23.735798762723988</v>
      </c>
      <c r="K83" s="20">
        <f t="shared" si="66"/>
        <v>1.8832877142022113</v>
      </c>
      <c r="L83" s="20">
        <f t="shared" si="66"/>
        <v>98.107652168850677</v>
      </c>
      <c r="M83" s="20">
        <f t="shared" si="66"/>
        <v>33.020548044561139</v>
      </c>
      <c r="N83" s="20">
        <f t="shared" si="66"/>
        <v>9.9654573274222855</v>
      </c>
      <c r="O83" s="20">
        <f t="shared" si="66"/>
        <v>-87.5588099573053</v>
      </c>
      <c r="P83" s="20">
        <f t="shared" si="68"/>
        <v>0.58885123595085531</v>
      </c>
      <c r="Q83" s="20">
        <f t="shared" ref="Q83:Q92" si="70">IF(O25=0, "--", (Q25/O25*100-100))</f>
        <v>693.56579958171687</v>
      </c>
      <c r="R83" s="20">
        <f t="shared" ref="R83:R92" si="71">IF(P25=0, "--", (R25/P25*100-100))</f>
        <v>-0.44463038777317365</v>
      </c>
      <c r="S83" s="20">
        <f t="shared" si="62"/>
        <v>-7.8037054749909771</v>
      </c>
      <c r="T83" s="20">
        <f t="shared" si="63"/>
        <v>-16.535344227625615</v>
      </c>
      <c r="U83" s="20">
        <f t="shared" si="69"/>
        <v>33.904626008938806</v>
      </c>
    </row>
    <row r="84" spans="1:21" x14ac:dyDescent="0.2">
      <c r="A84" s="3" t="s">
        <v>133</v>
      </c>
      <c r="B84" s="3" t="s">
        <v>134</v>
      </c>
      <c r="C84" s="1" t="s">
        <v>28</v>
      </c>
      <c r="D84" s="1" t="s">
        <v>28</v>
      </c>
      <c r="E84" s="20">
        <f t="shared" si="64"/>
        <v>-35.149264089593487</v>
      </c>
      <c r="F84" s="20">
        <f t="shared" si="65"/>
        <v>132.49987493434054</v>
      </c>
      <c r="G84" s="1" t="s">
        <v>28</v>
      </c>
      <c r="H84" s="20">
        <f t="shared" si="66"/>
        <v>-24.368864436971037</v>
      </c>
      <c r="I84" s="20">
        <f t="shared" si="66"/>
        <v>-49.733565675891846</v>
      </c>
      <c r="J84" s="20">
        <f t="shared" si="66"/>
        <v>-65.251734360591385</v>
      </c>
      <c r="K84" s="20">
        <f t="shared" si="66"/>
        <v>3.5506691958822501</v>
      </c>
      <c r="L84" s="20">
        <f t="shared" si="66"/>
        <v>-77.436620492689684</v>
      </c>
      <c r="M84" s="20">
        <f t="shared" si="66"/>
        <v>198.65345259479426</v>
      </c>
      <c r="N84" s="20">
        <f t="shared" si="66"/>
        <v>-45.136886352204073</v>
      </c>
      <c r="O84" s="20">
        <f t="shared" si="66"/>
        <v>-17.950126182392566</v>
      </c>
      <c r="P84" s="20">
        <f t="shared" si="68"/>
        <v>-17.993246064743374</v>
      </c>
      <c r="Q84" s="20">
        <f t="shared" si="70"/>
        <v>37.869145965618145</v>
      </c>
      <c r="R84" s="20">
        <f t="shared" si="71"/>
        <v>61.439843878705148</v>
      </c>
      <c r="S84" s="20">
        <f t="shared" si="62"/>
        <v>18.73061856895248</v>
      </c>
      <c r="T84" s="20">
        <f t="shared" si="63"/>
        <v>-25.213605490468296</v>
      </c>
      <c r="U84" s="20">
        <f t="shared" si="69"/>
        <v>5.2560554148651164</v>
      </c>
    </row>
    <row r="85" spans="1:21" x14ac:dyDescent="0.2">
      <c r="A85" s="3" t="s">
        <v>135</v>
      </c>
      <c r="B85" s="3" t="s">
        <v>136</v>
      </c>
      <c r="C85" s="1" t="s">
        <v>28</v>
      </c>
      <c r="D85" s="1" t="s">
        <v>28</v>
      </c>
      <c r="E85" s="20">
        <f t="shared" si="64"/>
        <v>1.2057970582239221</v>
      </c>
      <c r="F85" s="20">
        <f t="shared" si="65"/>
        <v>-66.1187286024049</v>
      </c>
      <c r="G85" s="1" t="s">
        <v>28</v>
      </c>
      <c r="H85" s="20">
        <f t="shared" si="66"/>
        <v>240.84337600543785</v>
      </c>
      <c r="I85" s="20">
        <f t="shared" si="66"/>
        <v>-20.277673204334235</v>
      </c>
      <c r="J85" s="20">
        <f t="shared" si="66"/>
        <v>7.709708152676626</v>
      </c>
      <c r="K85" s="20">
        <f t="shared" si="66"/>
        <v>9.0757300481029972</v>
      </c>
      <c r="L85" s="20">
        <f t="shared" si="66"/>
        <v>61.421747437309961</v>
      </c>
      <c r="M85" s="20">
        <f t="shared" si="66"/>
        <v>-11.875955278766696</v>
      </c>
      <c r="N85" s="20">
        <f t="shared" si="66"/>
        <v>36.366935492883954</v>
      </c>
      <c r="O85" s="20">
        <f t="shared" si="66"/>
        <v>53.592403351944029</v>
      </c>
      <c r="P85" s="20">
        <f t="shared" si="68"/>
        <v>53.677883614386332</v>
      </c>
      <c r="Q85" s="20">
        <f t="shared" si="70"/>
        <v>27.441609994530268</v>
      </c>
      <c r="R85" s="20">
        <f t="shared" si="71"/>
        <v>62.412772879355657</v>
      </c>
      <c r="S85" s="20">
        <f t="shared" si="62"/>
        <v>61.052416951788985</v>
      </c>
      <c r="T85" s="20">
        <f t="shared" si="63"/>
        <v>15.50287170192874</v>
      </c>
      <c r="U85" s="20">
        <f t="shared" si="69"/>
        <v>21.321380643460429</v>
      </c>
    </row>
    <row r="86" spans="1:21" x14ac:dyDescent="0.2">
      <c r="A86" s="3" t="s">
        <v>137</v>
      </c>
      <c r="B86" s="3" t="s">
        <v>138</v>
      </c>
      <c r="C86" s="1" t="s">
        <v>28</v>
      </c>
      <c r="D86" s="1" t="s">
        <v>28</v>
      </c>
      <c r="E86" s="20">
        <f t="shared" si="64"/>
        <v>-6.2782882399316691</v>
      </c>
      <c r="F86" s="20">
        <f t="shared" si="65"/>
        <v>-7.8528867369683297</v>
      </c>
      <c r="G86" s="1" t="s">
        <v>28</v>
      </c>
      <c r="H86" s="20">
        <f t="shared" si="66"/>
        <v>25.149168783066472</v>
      </c>
      <c r="I86" s="20">
        <f t="shared" si="66"/>
        <v>53.919565181656651</v>
      </c>
      <c r="J86" s="20">
        <f t="shared" si="66"/>
        <v>50.638563830438926</v>
      </c>
      <c r="K86" s="20">
        <f t="shared" si="66"/>
        <v>17.353000724238953</v>
      </c>
      <c r="L86" s="20">
        <f t="shared" si="66"/>
        <v>83.793537601985292</v>
      </c>
      <c r="M86" s="20">
        <f t="shared" si="66"/>
        <v>40.678762637013165</v>
      </c>
      <c r="N86" s="20">
        <f t="shared" si="66"/>
        <v>-4.6713042848821971</v>
      </c>
      <c r="O86" s="20">
        <f t="shared" si="66"/>
        <v>24.273291546655599</v>
      </c>
      <c r="P86" s="20">
        <f t="shared" si="68"/>
        <v>22.976097341747789</v>
      </c>
      <c r="Q86" s="20">
        <f t="shared" si="70"/>
        <v>-9.206578076900982</v>
      </c>
      <c r="R86" s="20">
        <f t="shared" si="71"/>
        <v>-1.4702494412017586</v>
      </c>
      <c r="S86" s="20">
        <f t="shared" si="62"/>
        <v>18.164807126886728</v>
      </c>
      <c r="T86" s="20">
        <f t="shared" si="63"/>
        <v>4.0063634450402361</v>
      </c>
      <c r="U86" s="20">
        <f t="shared" si="69"/>
        <v>20.806368589525405</v>
      </c>
    </row>
    <row r="87" spans="1:21" x14ac:dyDescent="0.2">
      <c r="A87" s="3" t="s">
        <v>139</v>
      </c>
      <c r="B87" s="3" t="s">
        <v>140</v>
      </c>
      <c r="C87" s="1" t="s">
        <v>28</v>
      </c>
      <c r="D87" s="1" t="s">
        <v>28</v>
      </c>
      <c r="E87" s="20">
        <f t="shared" si="64"/>
        <v>-0.20972943337550021</v>
      </c>
      <c r="F87" s="20">
        <f t="shared" si="65"/>
        <v>1.6720824724679915</v>
      </c>
      <c r="G87" s="1" t="s">
        <v>28</v>
      </c>
      <c r="H87" s="20">
        <f t="shared" si="66"/>
        <v>109.41216949287065</v>
      </c>
      <c r="I87" s="20">
        <f t="shared" si="66"/>
        <v>37.330574596749187</v>
      </c>
      <c r="J87" s="20">
        <f t="shared" si="66"/>
        <v>-17.877005898350177</v>
      </c>
      <c r="K87" s="20">
        <f t="shared" si="66"/>
        <v>1.501479031359537</v>
      </c>
      <c r="L87" s="20">
        <f>IF(K29=0, "--", (L29/K29*100-100))</f>
        <v>48.069530883476233</v>
      </c>
      <c r="M87" s="20">
        <f t="shared" si="66"/>
        <v>51.255934652020244</v>
      </c>
      <c r="N87" s="20">
        <f t="shared" si="66"/>
        <v>8.6329784951953741</v>
      </c>
      <c r="O87" s="20">
        <f t="shared" si="66"/>
        <v>-71.643341225736805</v>
      </c>
      <c r="P87" s="20">
        <f t="shared" si="68"/>
        <v>-1.9828915410470671</v>
      </c>
      <c r="Q87" s="20">
        <f t="shared" si="70"/>
        <v>239.18577317475098</v>
      </c>
      <c r="R87" s="20">
        <f t="shared" si="71"/>
        <v>-1.0222268800370955</v>
      </c>
      <c r="S87" s="20">
        <f t="shared" si="62"/>
        <v>2.0124817764305192</v>
      </c>
      <c r="T87" s="20">
        <f t="shared" si="63"/>
        <v>-4.0396220988258165</v>
      </c>
      <c r="U87" s="20">
        <f t="shared" si="69"/>
        <v>17.004938661667637</v>
      </c>
    </row>
    <row r="88" spans="1:21" x14ac:dyDescent="0.2">
      <c r="A88" s="3" t="s">
        <v>141</v>
      </c>
      <c r="B88" s="3" t="s">
        <v>142</v>
      </c>
      <c r="C88" s="1" t="s">
        <v>28</v>
      </c>
      <c r="D88" s="1" t="s">
        <v>28</v>
      </c>
      <c r="E88" s="20">
        <f t="shared" si="64"/>
        <v>23.507824000189245</v>
      </c>
      <c r="F88" s="20">
        <f t="shared" si="65"/>
        <v>24.082470432212304</v>
      </c>
      <c r="G88" s="1" t="s">
        <v>28</v>
      </c>
      <c r="H88" s="20">
        <f t="shared" si="66"/>
        <v>32.444676788372249</v>
      </c>
      <c r="I88" s="20">
        <f t="shared" si="66"/>
        <v>35.476064172668202</v>
      </c>
      <c r="J88" s="20">
        <f t="shared" si="66"/>
        <v>23.401522578185705</v>
      </c>
      <c r="K88" s="20">
        <f t="shared" si="66"/>
        <v>27.454141067104445</v>
      </c>
      <c r="L88" s="20">
        <f t="shared" si="66"/>
        <v>107.06735499442942</v>
      </c>
      <c r="M88" s="20">
        <f t="shared" si="66"/>
        <v>20.631693397606114</v>
      </c>
      <c r="N88" s="20">
        <f t="shared" si="66"/>
        <v>14.957657381976873</v>
      </c>
      <c r="O88" s="20">
        <f t="shared" si="66"/>
        <v>8.1508617484798975</v>
      </c>
      <c r="P88" s="20">
        <f t="shared" si="68"/>
        <v>12.226270637004674</v>
      </c>
      <c r="Q88" s="20">
        <f t="shared" si="70"/>
        <v>16.127999318015895</v>
      </c>
      <c r="R88" s="20">
        <f t="shared" si="71"/>
        <v>21.195602910254124</v>
      </c>
      <c r="S88" s="20">
        <f t="shared" si="62"/>
        <v>18.255854920630014</v>
      </c>
      <c r="T88" s="20">
        <f t="shared" si="63"/>
        <v>14.408188884314143</v>
      </c>
      <c r="U88" s="20">
        <f t="shared" si="69"/>
        <v>26.620117194556101</v>
      </c>
    </row>
    <row r="89" spans="1:21" x14ac:dyDescent="0.2">
      <c r="A89" s="3" t="s">
        <v>143</v>
      </c>
      <c r="B89" s="3" t="s">
        <v>144</v>
      </c>
      <c r="C89" s="1" t="s">
        <v>28</v>
      </c>
      <c r="D89" s="1" t="s">
        <v>28</v>
      </c>
      <c r="E89" s="20">
        <f t="shared" si="64"/>
        <v>-23.480083924590417</v>
      </c>
      <c r="F89" s="20">
        <f t="shared" si="65"/>
        <v>1.5300408723999226</v>
      </c>
      <c r="G89" s="1" t="s">
        <v>28</v>
      </c>
      <c r="H89" s="20">
        <f t="shared" si="66"/>
        <v>-11.499847255127165</v>
      </c>
      <c r="I89" s="20">
        <f t="shared" si="66"/>
        <v>3.5381727144581703</v>
      </c>
      <c r="J89" s="20">
        <f t="shared" si="66"/>
        <v>24.8862384002189</v>
      </c>
      <c r="K89" s="20">
        <f t="shared" si="66"/>
        <v>-1.6076457857260209</v>
      </c>
      <c r="L89" s="20">
        <f t="shared" si="66"/>
        <v>73.306581355586786</v>
      </c>
      <c r="M89" s="20">
        <f t="shared" si="66"/>
        <v>34.160870347326636</v>
      </c>
      <c r="N89" s="20">
        <f t="shared" si="66"/>
        <v>26.128826553253816</v>
      </c>
      <c r="O89" s="20">
        <f t="shared" si="66"/>
        <v>1.6929637211846966</v>
      </c>
      <c r="P89" s="20">
        <f t="shared" si="68"/>
        <v>1.5919829026695993</v>
      </c>
      <c r="Q89" s="20">
        <f t="shared" si="70"/>
        <v>-4.0104596682897835</v>
      </c>
      <c r="R89" s="20">
        <f t="shared" si="71"/>
        <v>-1.0744825563361218</v>
      </c>
      <c r="S89" s="20">
        <f t="shared" si="62"/>
        <v>8.4802897878901291</v>
      </c>
      <c r="T89" s="20">
        <f t="shared" si="63"/>
        <v>3.0261973552230756</v>
      </c>
      <c r="U89" s="20">
        <f t="shared" si="69"/>
        <v>6.7357743487187065</v>
      </c>
    </row>
    <row r="90" spans="1:21" x14ac:dyDescent="0.2">
      <c r="A90" s="3" t="s">
        <v>145</v>
      </c>
      <c r="B90" s="3" t="s">
        <v>146</v>
      </c>
      <c r="C90" s="1" t="s">
        <v>28</v>
      </c>
      <c r="D90" s="1" t="s">
        <v>28</v>
      </c>
      <c r="E90" s="20">
        <f t="shared" si="64"/>
        <v>11.570058530066873</v>
      </c>
      <c r="F90" s="20">
        <f t="shared" si="65"/>
        <v>27.033640630898901</v>
      </c>
      <c r="G90" s="1" t="s">
        <v>28</v>
      </c>
      <c r="H90" s="20">
        <f t="shared" si="66"/>
        <v>28.199819039196456</v>
      </c>
      <c r="I90" s="20">
        <f t="shared" si="66"/>
        <v>4.1625989821748135</v>
      </c>
      <c r="J90" s="20">
        <f t="shared" si="66"/>
        <v>3.9024920551829894</v>
      </c>
      <c r="K90" s="20">
        <f t="shared" si="66"/>
        <v>12.707413322696937</v>
      </c>
      <c r="L90" s="20">
        <f t="shared" si="66"/>
        <v>56.037332057052822</v>
      </c>
      <c r="M90" s="20">
        <f t="shared" si="66"/>
        <v>35.806286916577164</v>
      </c>
      <c r="N90" s="20">
        <f t="shared" si="66"/>
        <v>12.590134230809255</v>
      </c>
      <c r="O90" s="20">
        <f t="shared" si="66"/>
        <v>15.937357201490727</v>
      </c>
      <c r="P90" s="20">
        <f t="shared" si="68"/>
        <v>15.859065605849239</v>
      </c>
      <c r="Q90" s="20">
        <f t="shared" si="70"/>
        <v>3.7625439918859627</v>
      </c>
      <c r="R90" s="20">
        <f t="shared" si="71"/>
        <v>18.602606248130854</v>
      </c>
      <c r="S90" s="20">
        <f t="shared" si="62"/>
        <v>13.995685303280993</v>
      </c>
      <c r="T90" s="20">
        <f t="shared" si="63"/>
        <v>2.0254884523254617</v>
      </c>
      <c r="U90" s="20">
        <f t="shared" si="69"/>
        <v>16.014807548815838</v>
      </c>
    </row>
    <row r="91" spans="1:21" x14ac:dyDescent="0.2">
      <c r="A91" s="3" t="s">
        <v>147</v>
      </c>
      <c r="B91" s="3" t="s">
        <v>148</v>
      </c>
      <c r="C91" s="1" t="s">
        <v>28</v>
      </c>
      <c r="D91" s="1" t="s">
        <v>28</v>
      </c>
      <c r="E91" s="20">
        <f t="shared" si="64"/>
        <v>25.894952166351672</v>
      </c>
      <c r="F91" s="20">
        <f t="shared" si="65"/>
        <v>2.7221883595163234</v>
      </c>
      <c r="G91" s="1" t="s">
        <v>28</v>
      </c>
      <c r="H91" s="20">
        <f t="shared" si="66"/>
        <v>26.275256534561393</v>
      </c>
      <c r="I91" s="20">
        <f t="shared" si="66"/>
        <v>24.57656553646359</v>
      </c>
      <c r="J91" s="20">
        <f t="shared" si="66"/>
        <v>35.781727761286078</v>
      </c>
      <c r="K91" s="20">
        <f t="shared" si="66"/>
        <v>16.672926754996212</v>
      </c>
      <c r="L91" s="20">
        <f t="shared" si="66"/>
        <v>81.496553133825927</v>
      </c>
      <c r="M91" s="20">
        <f t="shared" si="66"/>
        <v>32.059468049731464</v>
      </c>
      <c r="N91" s="20">
        <f t="shared" si="66"/>
        <v>14.339234849570232</v>
      </c>
      <c r="O91" s="20">
        <f t="shared" si="66"/>
        <v>9.9747373116360052</v>
      </c>
      <c r="P91" s="20">
        <f t="shared" si="68"/>
        <v>15.621855091861676</v>
      </c>
      <c r="Q91" s="20">
        <f t="shared" si="70"/>
        <v>6.4136025328510868</v>
      </c>
      <c r="R91" s="20">
        <f t="shared" si="71"/>
        <v>13.103165837197793</v>
      </c>
      <c r="S91" s="20">
        <f t="shared" si="62"/>
        <v>10.777463361073885</v>
      </c>
      <c r="T91" s="20">
        <f t="shared" si="63"/>
        <v>-1.4690910481513555</v>
      </c>
      <c r="U91" s="20">
        <f t="shared" si="69"/>
        <v>26.584123045939691</v>
      </c>
    </row>
    <row r="92" spans="1:21" x14ac:dyDescent="0.2">
      <c r="B92" s="3" t="s">
        <v>149</v>
      </c>
      <c r="C92" s="1" t="s">
        <v>28</v>
      </c>
      <c r="D92" s="1" t="s">
        <v>28</v>
      </c>
      <c r="E92" s="20">
        <f t="shared" si="64"/>
        <v>4.9871285779511823</v>
      </c>
      <c r="F92" s="20">
        <f t="shared" si="65"/>
        <v>47.643809570658391</v>
      </c>
      <c r="G92" s="1" t="s">
        <v>28</v>
      </c>
      <c r="H92" s="20">
        <f t="shared" si="66"/>
        <v>34.447458709023692</v>
      </c>
      <c r="I92" s="20">
        <f t="shared" si="66"/>
        <v>20.969531585570394</v>
      </c>
      <c r="J92" s="20">
        <f t="shared" si="66"/>
        <v>13.269534825921482</v>
      </c>
      <c r="K92" s="20">
        <f t="shared" si="66"/>
        <v>3.6213057390487364</v>
      </c>
      <c r="L92" s="20">
        <f t="shared" si="66"/>
        <v>91.112886280181584</v>
      </c>
      <c r="M92" s="20">
        <f t="shared" si="66"/>
        <v>26.315098252276911</v>
      </c>
      <c r="N92" s="20">
        <f t="shared" si="66"/>
        <v>8.7819844961296809</v>
      </c>
      <c r="O92" s="20">
        <f t="shared" si="66"/>
        <v>-52.860119890672621</v>
      </c>
      <c r="P92" s="20">
        <f t="shared" si="68"/>
        <v>6.7880581902381607</v>
      </c>
      <c r="Q92" s="20">
        <f t="shared" si="70"/>
        <v>133.32701488435683</v>
      </c>
      <c r="R92" s="20">
        <f t="shared" si="71"/>
        <v>16.315936792616512</v>
      </c>
      <c r="S92" s="20">
        <f t="shared" si="62"/>
        <v>-5.9077574539780073</v>
      </c>
      <c r="T92" s="20">
        <f t="shared" si="63"/>
        <v>-20.478059817164336</v>
      </c>
      <c r="U92" s="20">
        <f t="shared" si="69"/>
        <v>26.375401254442536</v>
      </c>
    </row>
    <row r="93" spans="1:21" ht="13.5" thickBot="1" x14ac:dyDescent="0.25">
      <c r="A93" s="11"/>
      <c r="B93" s="11"/>
      <c r="C93" s="11"/>
      <c r="D93" s="11"/>
      <c r="E93" s="11"/>
      <c r="F93" s="11"/>
      <c r="G93" s="11"/>
      <c r="H93" s="11"/>
      <c r="I93" s="11"/>
      <c r="J93" s="11"/>
      <c r="K93" s="11"/>
      <c r="L93" s="11"/>
      <c r="M93" s="11"/>
      <c r="N93" s="11"/>
      <c r="O93" s="11"/>
      <c r="P93" s="11"/>
      <c r="Q93" s="11"/>
      <c r="R93" s="11"/>
      <c r="S93" s="11"/>
      <c r="T93" s="11"/>
      <c r="U93" s="11"/>
    </row>
    <row r="94" spans="1:21" ht="13.5" thickTop="1" x14ac:dyDescent="0.2">
      <c r="A94" s="13" t="s">
        <v>668</v>
      </c>
      <c r="B94" s="12"/>
    </row>
  </sheetData>
  <mergeCells count="5">
    <mergeCell ref="C2:U2"/>
    <mergeCell ref="C7:U8"/>
    <mergeCell ref="C36:U37"/>
    <mergeCell ref="C65:U66"/>
    <mergeCell ref="C4:U4"/>
  </mergeCells>
  <phoneticPr fontId="7" type="noConversion"/>
  <hyperlinks>
    <hyperlink ref="A1" location="INDICE!A1" display="ÍNDICE"/>
  </hyperlinks>
  <pageMargins left="0.75" right="0.75" top="1" bottom="1" header="0.5" footer="0.5"/>
  <pageSetup paperSize="0" orientation="portrait" horizontalDpi="4294967292" verticalDpi="429496729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topLeftCell="D1" zoomScale="70" zoomScaleNormal="70" workbookViewId="0">
      <selection activeCell="G17" sqref="G17"/>
    </sheetView>
  </sheetViews>
  <sheetFormatPr baseColWidth="10" defaultColWidth="10.85546875" defaultRowHeight="12.75" x14ac:dyDescent="0.2"/>
  <cols>
    <col min="1" max="1" width="14.42578125" style="1" customWidth="1"/>
    <col min="2" max="2" width="49.140625" style="1" bestFit="1" customWidth="1"/>
    <col min="3" max="11" width="11.42578125" style="1" bestFit="1" customWidth="1"/>
    <col min="12" max="20" width="11.42578125" style="1" customWidth="1"/>
    <col min="21" max="21" width="12" style="1" bestFit="1" customWidth="1"/>
    <col min="22" max="16384" width="10.85546875" style="1"/>
  </cols>
  <sheetData>
    <row r="1" spans="1:21" x14ac:dyDescent="0.2">
      <c r="A1" s="5" t="s">
        <v>75</v>
      </c>
    </row>
    <row r="2" spans="1:21" x14ac:dyDescent="0.2">
      <c r="B2" s="126"/>
      <c r="C2" s="217" t="s">
        <v>254</v>
      </c>
      <c r="D2" s="217"/>
      <c r="E2" s="217"/>
      <c r="F2" s="217"/>
      <c r="G2" s="217"/>
      <c r="H2" s="217"/>
      <c r="I2" s="217"/>
      <c r="J2" s="217"/>
      <c r="K2" s="217"/>
      <c r="L2" s="217"/>
      <c r="M2" s="217"/>
      <c r="N2" s="217"/>
      <c r="O2" s="217"/>
      <c r="P2" s="217"/>
      <c r="Q2" s="217"/>
      <c r="R2" s="217"/>
      <c r="S2" s="217"/>
      <c r="T2" s="217"/>
      <c r="U2" s="217"/>
    </row>
    <row r="3" spans="1:21" x14ac:dyDescent="0.2">
      <c r="A3" s="77"/>
      <c r="B3" s="77"/>
      <c r="C3" s="77"/>
      <c r="D3" s="77"/>
      <c r="E3" s="77"/>
      <c r="F3" s="77"/>
      <c r="G3" s="77"/>
      <c r="H3" s="77"/>
      <c r="I3" s="77"/>
      <c r="J3" s="77"/>
      <c r="K3" s="77"/>
      <c r="L3" s="77"/>
      <c r="M3" s="77"/>
      <c r="N3" s="77"/>
      <c r="O3" s="104"/>
      <c r="P3" s="109"/>
      <c r="Q3" s="109"/>
      <c r="R3" s="109"/>
      <c r="S3" s="109"/>
      <c r="T3" s="109"/>
    </row>
    <row r="4" spans="1:21" x14ac:dyDescent="0.2">
      <c r="B4" s="126"/>
      <c r="C4" s="217" t="s">
        <v>727</v>
      </c>
      <c r="D4" s="217"/>
      <c r="E4" s="217"/>
      <c r="F4" s="217"/>
      <c r="G4" s="217"/>
      <c r="H4" s="217"/>
      <c r="I4" s="217"/>
      <c r="J4" s="217"/>
      <c r="K4" s="217"/>
      <c r="L4" s="217"/>
      <c r="M4" s="217"/>
      <c r="N4" s="217"/>
      <c r="O4" s="217"/>
      <c r="P4" s="217"/>
      <c r="Q4" s="217"/>
      <c r="R4" s="217"/>
      <c r="S4" s="217"/>
      <c r="T4" s="217"/>
      <c r="U4" s="217"/>
    </row>
    <row r="5" spans="1:21" ht="13.5" thickBot="1" x14ac:dyDescent="0.25">
      <c r="A5" s="116"/>
      <c r="B5" s="116"/>
      <c r="C5" s="6"/>
      <c r="D5" s="6"/>
      <c r="E5" s="6"/>
      <c r="F5" s="6"/>
      <c r="G5" s="6"/>
      <c r="H5" s="6"/>
      <c r="I5" s="6"/>
      <c r="J5" s="6"/>
      <c r="K5" s="6"/>
      <c r="L5" s="6"/>
      <c r="M5" s="6"/>
      <c r="N5" s="6"/>
      <c r="O5" s="6"/>
      <c r="P5" s="6"/>
      <c r="Q5" s="6"/>
      <c r="R5" s="6"/>
      <c r="S5" s="6"/>
      <c r="T5" s="6"/>
      <c r="U5" s="6"/>
    </row>
    <row r="6" spans="1:21" ht="13.5" thickTop="1" x14ac:dyDescent="0.2">
      <c r="A6" s="54"/>
      <c r="B6" s="54"/>
      <c r="C6" s="7">
        <v>1995</v>
      </c>
      <c r="D6" s="7">
        <v>2000</v>
      </c>
      <c r="E6" s="7">
        <v>2001</v>
      </c>
      <c r="F6" s="7">
        <v>2002</v>
      </c>
      <c r="G6" s="7">
        <v>2004</v>
      </c>
      <c r="H6" s="7">
        <v>2005</v>
      </c>
      <c r="I6" s="7">
        <v>2006</v>
      </c>
      <c r="J6" s="7">
        <v>2007</v>
      </c>
      <c r="K6" s="7">
        <v>2008</v>
      </c>
      <c r="L6" s="7">
        <v>2009</v>
      </c>
      <c r="M6" s="7">
        <v>2010</v>
      </c>
      <c r="N6" s="7">
        <v>2011</v>
      </c>
      <c r="O6" s="7">
        <v>2012</v>
      </c>
      <c r="P6" s="7" t="s">
        <v>263</v>
      </c>
      <c r="Q6" s="7">
        <v>2013</v>
      </c>
      <c r="R6" s="7">
        <v>2014</v>
      </c>
      <c r="S6" s="7">
        <v>2015</v>
      </c>
      <c r="T6" s="7">
        <v>2016</v>
      </c>
      <c r="U6" s="7" t="s">
        <v>666</v>
      </c>
    </row>
    <row r="7" spans="1:21" x14ac:dyDescent="0.2">
      <c r="C7" s="204" t="s">
        <v>27</v>
      </c>
      <c r="D7" s="204"/>
      <c r="E7" s="204"/>
      <c r="F7" s="204"/>
      <c r="G7" s="204"/>
      <c r="H7" s="204"/>
      <c r="I7" s="204"/>
      <c r="J7" s="204"/>
      <c r="K7" s="204"/>
      <c r="L7" s="204"/>
      <c r="M7" s="204"/>
      <c r="N7" s="204"/>
      <c r="O7" s="204"/>
      <c r="P7" s="204"/>
      <c r="Q7" s="204"/>
      <c r="R7" s="204"/>
      <c r="S7" s="204"/>
      <c r="T7" s="204"/>
      <c r="U7" s="204"/>
    </row>
    <row r="8" spans="1:21" ht="13.5" thickBot="1" x14ac:dyDescent="0.25">
      <c r="C8" s="205"/>
      <c r="D8" s="205"/>
      <c r="E8" s="205"/>
      <c r="F8" s="205"/>
      <c r="G8" s="205"/>
      <c r="H8" s="205"/>
      <c r="I8" s="205"/>
      <c r="J8" s="205"/>
      <c r="K8" s="205"/>
      <c r="L8" s="205"/>
      <c r="M8" s="205"/>
      <c r="N8" s="205"/>
      <c r="O8" s="205"/>
      <c r="P8" s="205"/>
      <c r="Q8" s="205"/>
      <c r="R8" s="205"/>
      <c r="S8" s="205"/>
      <c r="T8" s="205"/>
      <c r="U8" s="205"/>
    </row>
    <row r="9" spans="1:21" ht="13.5" thickTop="1" x14ac:dyDescent="0.2">
      <c r="A9" s="8" t="s">
        <v>99</v>
      </c>
      <c r="B9" s="8" t="s">
        <v>100</v>
      </c>
      <c r="C9" s="112">
        <v>14.394643</v>
      </c>
      <c r="D9" s="112">
        <v>81.331213000000005</v>
      </c>
      <c r="E9" s="112">
        <v>39.463275500000002</v>
      </c>
      <c r="F9" s="112">
        <v>33.113871000000003</v>
      </c>
      <c r="G9" s="112">
        <v>31.627705500000001</v>
      </c>
      <c r="H9" s="112">
        <v>34.7044</v>
      </c>
      <c r="I9" s="112">
        <v>32.681076500000003</v>
      </c>
      <c r="J9" s="112">
        <v>27.791051499999998</v>
      </c>
      <c r="K9" s="112">
        <v>13.235708499999999</v>
      </c>
      <c r="L9" s="113">
        <v>123.624523</v>
      </c>
      <c r="M9" s="113">
        <v>20.263701999999999</v>
      </c>
      <c r="N9" s="15">
        <v>13.981469000000001</v>
      </c>
      <c r="O9" s="15">
        <v>15.543701</v>
      </c>
      <c r="P9" s="15">
        <v>11.622942</v>
      </c>
      <c r="Q9" s="15">
        <v>12.518311000000001</v>
      </c>
      <c r="R9" s="112">
        <v>10.495001</v>
      </c>
      <c r="S9" s="112">
        <v>5.0402909999999999</v>
      </c>
      <c r="T9" s="112">
        <v>4.5632279999999996</v>
      </c>
      <c r="U9" s="112">
        <f>(SUM(C9:N9)+P9+Q9+R9+S9+T9)</f>
        <v>510.45241149999998</v>
      </c>
    </row>
    <row r="10" spans="1:21" x14ac:dyDescent="0.2">
      <c r="A10" s="3" t="s">
        <v>101</v>
      </c>
      <c r="B10" s="3" t="s">
        <v>102</v>
      </c>
      <c r="C10" s="112">
        <v>755.67704649999996</v>
      </c>
      <c r="D10" s="112">
        <v>1451.0910120000001</v>
      </c>
      <c r="E10" s="112">
        <v>2157.7711020000002</v>
      </c>
      <c r="F10" s="112">
        <v>1514.298648</v>
      </c>
      <c r="G10" s="112">
        <v>1156.9716375</v>
      </c>
      <c r="H10" s="112">
        <v>1029.8590529999999</v>
      </c>
      <c r="I10" s="112">
        <v>1273.5116925</v>
      </c>
      <c r="J10" s="112">
        <v>1180.5098855000001</v>
      </c>
      <c r="K10" s="112">
        <v>891.59459449999997</v>
      </c>
      <c r="L10" s="113">
        <v>1476.420392</v>
      </c>
      <c r="M10" s="113">
        <v>1709.9808419999999</v>
      </c>
      <c r="N10" s="15">
        <v>1648.4913200000001</v>
      </c>
      <c r="O10" s="15">
        <v>622.8334890000001</v>
      </c>
      <c r="P10" s="15">
        <v>1527.6329900000001</v>
      </c>
      <c r="Q10" s="15">
        <v>1413.4511230000001</v>
      </c>
      <c r="R10" s="112">
        <v>2218.714066</v>
      </c>
      <c r="S10" s="112">
        <v>2065.6349270000001</v>
      </c>
      <c r="T10" s="112">
        <v>2256.0670730000002</v>
      </c>
      <c r="U10" s="112">
        <f t="shared" ref="U10:U34" si="0">(SUM(C10:N10)+P10+Q10+R10+S10+T10)</f>
        <v>25727.677404499998</v>
      </c>
    </row>
    <row r="11" spans="1:21" x14ac:dyDescent="0.2">
      <c r="A11" s="3" t="s">
        <v>103</v>
      </c>
      <c r="B11" s="3" t="s">
        <v>104</v>
      </c>
      <c r="C11" s="112">
        <v>372.79656399999999</v>
      </c>
      <c r="D11" s="112">
        <v>448.46014450000001</v>
      </c>
      <c r="E11" s="112">
        <v>922.21684849999997</v>
      </c>
      <c r="F11" s="112">
        <v>666.64850249999995</v>
      </c>
      <c r="G11" s="112">
        <v>619.21759599999996</v>
      </c>
      <c r="H11" s="112">
        <v>482.6621715</v>
      </c>
      <c r="I11" s="112">
        <v>483.18006450000001</v>
      </c>
      <c r="J11" s="112">
        <v>290.47424949999998</v>
      </c>
      <c r="K11" s="112">
        <v>90.765931499999994</v>
      </c>
      <c r="L11" s="113">
        <v>166.38447400000001</v>
      </c>
      <c r="M11" s="113">
        <v>170.224289</v>
      </c>
      <c r="N11" s="15">
        <v>178.98635999999999</v>
      </c>
      <c r="O11" s="15">
        <v>184.07022700000002</v>
      </c>
      <c r="P11" s="15">
        <v>201.96724499999999</v>
      </c>
      <c r="Q11" s="15">
        <v>202.68789100000001</v>
      </c>
      <c r="R11" s="112">
        <v>294.12321900000001</v>
      </c>
      <c r="S11" s="112">
        <v>281.95857599999999</v>
      </c>
      <c r="T11" s="112">
        <v>308.87788799999998</v>
      </c>
      <c r="U11" s="112">
        <f t="shared" si="0"/>
        <v>6181.6320144999991</v>
      </c>
    </row>
    <row r="12" spans="1:21" x14ac:dyDescent="0.2">
      <c r="A12" s="3" t="s">
        <v>105</v>
      </c>
      <c r="B12" s="3" t="s">
        <v>106</v>
      </c>
      <c r="C12" s="112">
        <v>8.7592420000000004</v>
      </c>
      <c r="D12" s="112">
        <v>82.349603500000001</v>
      </c>
      <c r="E12" s="112">
        <v>120.457047</v>
      </c>
      <c r="F12" s="112">
        <v>184.12108449999999</v>
      </c>
      <c r="G12" s="112">
        <v>197.2223535</v>
      </c>
      <c r="H12" s="112">
        <v>234.844446</v>
      </c>
      <c r="I12" s="112">
        <v>290.55858799999999</v>
      </c>
      <c r="J12" s="112">
        <v>237.81777550000001</v>
      </c>
      <c r="K12" s="112">
        <v>294.08815800000002</v>
      </c>
      <c r="L12" s="113">
        <v>593.72814300000005</v>
      </c>
      <c r="M12" s="113">
        <v>675.21946700000001</v>
      </c>
      <c r="N12" s="27">
        <v>811.71211200000005</v>
      </c>
      <c r="O12" s="27">
        <v>343.42701</v>
      </c>
      <c r="P12" s="27">
        <v>342.86930799999999</v>
      </c>
      <c r="Q12" s="27">
        <v>296.10117700000001</v>
      </c>
      <c r="R12" s="112">
        <v>269.51524999999998</v>
      </c>
      <c r="S12" s="112">
        <v>219.38116600000001</v>
      </c>
      <c r="T12" s="112">
        <v>187.652905</v>
      </c>
      <c r="U12" s="112">
        <f t="shared" si="0"/>
        <v>5046.3978260000004</v>
      </c>
    </row>
    <row r="13" spans="1:21" x14ac:dyDescent="0.2">
      <c r="A13" s="3" t="s">
        <v>107</v>
      </c>
      <c r="B13" s="3" t="s">
        <v>108</v>
      </c>
      <c r="C13" s="112">
        <v>376.2546145</v>
      </c>
      <c r="D13" s="112">
        <v>463.55197850000002</v>
      </c>
      <c r="E13" s="112">
        <v>976.23046999999997</v>
      </c>
      <c r="F13" s="112">
        <v>704.68818499999998</v>
      </c>
      <c r="G13" s="112">
        <v>617.2372805</v>
      </c>
      <c r="H13" s="112">
        <v>486.25287950000001</v>
      </c>
      <c r="I13" s="112">
        <v>495.22919200000001</v>
      </c>
      <c r="J13" s="112">
        <v>294.60712000000001</v>
      </c>
      <c r="K13" s="112">
        <v>107.5613805</v>
      </c>
      <c r="L13" s="113">
        <v>212.49234999999999</v>
      </c>
      <c r="M13" s="113">
        <v>233.14149800000001</v>
      </c>
      <c r="N13" s="15">
        <v>223.67160699999999</v>
      </c>
      <c r="O13" s="15">
        <v>198.44999300000001</v>
      </c>
      <c r="P13" s="15">
        <v>199.50427300000001</v>
      </c>
      <c r="Q13" s="15">
        <v>234.43016</v>
      </c>
      <c r="R13" s="112">
        <v>252.31210799999999</v>
      </c>
      <c r="S13" s="112">
        <v>286.96102000000002</v>
      </c>
      <c r="T13" s="112">
        <v>310.420275</v>
      </c>
      <c r="U13" s="112">
        <f t="shared" si="0"/>
        <v>6474.5463914999991</v>
      </c>
    </row>
    <row r="14" spans="1:21" x14ac:dyDescent="0.2">
      <c r="A14" s="3" t="s">
        <v>109</v>
      </c>
      <c r="B14" s="3" t="s">
        <v>110</v>
      </c>
      <c r="C14" s="112">
        <v>421.87748749999997</v>
      </c>
      <c r="D14" s="112">
        <v>455.63377750000001</v>
      </c>
      <c r="E14" s="112">
        <v>980.79557750000004</v>
      </c>
      <c r="F14" s="112">
        <v>702.56196999999997</v>
      </c>
      <c r="G14" s="112">
        <v>604.96722299999999</v>
      </c>
      <c r="H14" s="112">
        <v>476.64507200000003</v>
      </c>
      <c r="I14" s="112">
        <v>476.50805250000002</v>
      </c>
      <c r="J14" s="112">
        <v>277.74460299999998</v>
      </c>
      <c r="K14" s="112">
        <v>68.074032500000001</v>
      </c>
      <c r="L14" s="113">
        <v>119.614384</v>
      </c>
      <c r="M14" s="113">
        <v>135.52857599999999</v>
      </c>
      <c r="N14" s="113">
        <v>137.38460000000001</v>
      </c>
      <c r="O14" s="113">
        <v>68.403978999999993</v>
      </c>
      <c r="P14" s="113">
        <v>142.621635</v>
      </c>
      <c r="Q14" s="113">
        <v>137.453552</v>
      </c>
      <c r="R14" s="112">
        <v>146.318174</v>
      </c>
      <c r="S14" s="112">
        <v>169.26906</v>
      </c>
      <c r="T14" s="112">
        <v>188.32183699999999</v>
      </c>
      <c r="U14" s="112">
        <f t="shared" si="0"/>
        <v>5641.3196135000007</v>
      </c>
    </row>
    <row r="15" spans="1:21" x14ac:dyDescent="0.2">
      <c r="A15" s="3" t="s">
        <v>111</v>
      </c>
      <c r="B15" s="3" t="s">
        <v>112</v>
      </c>
      <c r="C15" s="112">
        <v>21.2402075</v>
      </c>
      <c r="D15" s="112">
        <v>23.561163000000001</v>
      </c>
      <c r="E15" s="112">
        <v>29.283235999999999</v>
      </c>
      <c r="F15" s="112">
        <v>24.860324500000001</v>
      </c>
      <c r="G15" s="112">
        <v>26.040604500000001</v>
      </c>
      <c r="H15" s="112">
        <v>45.4024985</v>
      </c>
      <c r="I15" s="112">
        <v>59.115781499999997</v>
      </c>
      <c r="J15" s="112">
        <v>40.820939000000003</v>
      </c>
      <c r="K15" s="112">
        <v>36.878993999999999</v>
      </c>
      <c r="L15" s="113">
        <v>59.229903</v>
      </c>
      <c r="M15" s="113">
        <v>70.704663999999994</v>
      </c>
      <c r="N15" s="15">
        <v>55.252882</v>
      </c>
      <c r="O15" s="15">
        <v>58.551535000000001</v>
      </c>
      <c r="P15" s="15">
        <v>58.318140999999997</v>
      </c>
      <c r="Q15" s="15">
        <v>65.607225999999997</v>
      </c>
      <c r="R15" s="112">
        <v>61.968333000000001</v>
      </c>
      <c r="S15" s="112">
        <v>61.777281000000002</v>
      </c>
      <c r="T15" s="112">
        <v>50.508668999999998</v>
      </c>
      <c r="U15" s="112">
        <f t="shared" si="0"/>
        <v>790.5708474999999</v>
      </c>
    </row>
    <row r="16" spans="1:21" x14ac:dyDescent="0.2">
      <c r="A16" s="3" t="s">
        <v>113</v>
      </c>
      <c r="B16" s="3" t="s">
        <v>114</v>
      </c>
      <c r="C16" s="112">
        <v>5.4616674999999999</v>
      </c>
      <c r="D16" s="112">
        <v>130.8465625</v>
      </c>
      <c r="E16" s="112">
        <v>157.5506705</v>
      </c>
      <c r="F16" s="112">
        <v>243.36307350000001</v>
      </c>
      <c r="G16" s="112">
        <v>287.13071100000002</v>
      </c>
      <c r="H16" s="112">
        <v>313.39725399999998</v>
      </c>
      <c r="I16" s="112">
        <v>549.69527100000005</v>
      </c>
      <c r="J16" s="112">
        <v>127.118656</v>
      </c>
      <c r="K16" s="112">
        <v>106.42900849999999</v>
      </c>
      <c r="L16" s="113">
        <v>147.39099300000001</v>
      </c>
      <c r="M16" s="113">
        <v>202.88546299999999</v>
      </c>
      <c r="N16" s="113">
        <v>209.95287300000001</v>
      </c>
      <c r="O16" s="113">
        <v>182.876361</v>
      </c>
      <c r="P16" s="113">
        <v>182.73197099999999</v>
      </c>
      <c r="Q16" s="113">
        <v>174.21830499999999</v>
      </c>
      <c r="R16" s="112">
        <v>355.06832400000002</v>
      </c>
      <c r="S16" s="112">
        <v>244.60573600000001</v>
      </c>
      <c r="T16" s="112">
        <v>183.45549700000001</v>
      </c>
      <c r="U16" s="112">
        <f t="shared" si="0"/>
        <v>3621.3020365000002</v>
      </c>
    </row>
    <row r="17" spans="1:21" x14ac:dyDescent="0.2">
      <c r="A17" s="3" t="s">
        <v>115</v>
      </c>
      <c r="B17" s="3" t="s">
        <v>116</v>
      </c>
      <c r="C17" s="112">
        <v>5.7165350000000004</v>
      </c>
      <c r="D17" s="112">
        <v>20.491315499999999</v>
      </c>
      <c r="E17" s="112">
        <v>16.839944500000001</v>
      </c>
      <c r="F17" s="112">
        <v>17.315752</v>
      </c>
      <c r="G17" s="112">
        <v>40.446929500000003</v>
      </c>
      <c r="H17" s="112">
        <v>37.641973999999998</v>
      </c>
      <c r="I17" s="112">
        <v>40.489140499999998</v>
      </c>
      <c r="J17" s="112">
        <v>42.393673</v>
      </c>
      <c r="K17" s="112">
        <v>48.056051500000002</v>
      </c>
      <c r="L17" s="113">
        <v>81.497388000000001</v>
      </c>
      <c r="M17" s="113">
        <v>116.84892600000001</v>
      </c>
      <c r="N17" s="113">
        <v>106.486367</v>
      </c>
      <c r="O17" s="113">
        <v>137.456534</v>
      </c>
      <c r="P17" s="113">
        <v>137.34850900000001</v>
      </c>
      <c r="Q17" s="113">
        <v>152.04368299999999</v>
      </c>
      <c r="R17" s="112">
        <v>143.57138399999999</v>
      </c>
      <c r="S17" s="112">
        <v>139.62859599999999</v>
      </c>
      <c r="T17" s="112">
        <v>129.24728099999999</v>
      </c>
      <c r="U17" s="112">
        <f t="shared" si="0"/>
        <v>1276.0634494999999</v>
      </c>
    </row>
    <row r="18" spans="1:21" x14ac:dyDescent="0.2">
      <c r="A18" s="3" t="s">
        <v>117</v>
      </c>
      <c r="B18" s="3" t="s">
        <v>118</v>
      </c>
      <c r="C18" s="112">
        <v>2.8576920000000001</v>
      </c>
      <c r="D18" s="112">
        <v>5.2982310000000004</v>
      </c>
      <c r="E18" s="112">
        <v>6.2273775000000002</v>
      </c>
      <c r="F18" s="112">
        <v>4.610595</v>
      </c>
      <c r="G18" s="112">
        <v>8.7177024999999997</v>
      </c>
      <c r="H18" s="112">
        <v>0</v>
      </c>
      <c r="I18" s="112">
        <v>23.224034</v>
      </c>
      <c r="J18" s="112">
        <v>18.6480155</v>
      </c>
      <c r="K18" s="112">
        <v>15.124243999999999</v>
      </c>
      <c r="L18" s="113">
        <v>6.0167780000000004</v>
      </c>
      <c r="M18" s="113">
        <v>19.030218000000001</v>
      </c>
      <c r="N18" s="15">
        <v>13.635915000000001</v>
      </c>
      <c r="O18" s="15">
        <v>13.762926</v>
      </c>
      <c r="P18" s="15">
        <v>13.736779</v>
      </c>
      <c r="Q18" s="15">
        <v>11.485144999999999</v>
      </c>
      <c r="R18" s="112">
        <v>10.424689000000001</v>
      </c>
      <c r="S18" s="112">
        <v>14.152528</v>
      </c>
      <c r="T18" s="112">
        <v>10.581693</v>
      </c>
      <c r="U18" s="112">
        <f t="shared" si="0"/>
        <v>183.7716365</v>
      </c>
    </row>
    <row r="19" spans="1:21" x14ac:dyDescent="0.2">
      <c r="A19" s="3" t="s">
        <v>119</v>
      </c>
      <c r="B19" s="3" t="s">
        <v>120</v>
      </c>
      <c r="C19" s="112">
        <v>14.3380595</v>
      </c>
      <c r="D19" s="112">
        <v>79.978905499999996</v>
      </c>
      <c r="E19" s="112">
        <v>88.112409999999997</v>
      </c>
      <c r="F19" s="112">
        <v>86.950682</v>
      </c>
      <c r="G19" s="112">
        <v>163.49404749999999</v>
      </c>
      <c r="H19" s="112">
        <v>0</v>
      </c>
      <c r="I19" s="112">
        <v>225.70873449999999</v>
      </c>
      <c r="J19" s="112">
        <v>235.93372600000001</v>
      </c>
      <c r="K19" s="112">
        <v>254.68049199999999</v>
      </c>
      <c r="L19" s="113">
        <v>426.13909999999998</v>
      </c>
      <c r="M19" s="113">
        <v>525.028549</v>
      </c>
      <c r="N19" s="15">
        <v>570.146299</v>
      </c>
      <c r="O19" s="15">
        <v>600.29222900000002</v>
      </c>
      <c r="P19" s="15">
        <v>612.04955399999994</v>
      </c>
      <c r="Q19" s="15">
        <v>647.65988600000003</v>
      </c>
      <c r="R19" s="112">
        <v>1094.3593129999999</v>
      </c>
      <c r="S19" s="112">
        <v>829.50369699999999</v>
      </c>
      <c r="T19" s="112">
        <v>740.46469500000001</v>
      </c>
      <c r="U19" s="112">
        <f t="shared" si="0"/>
        <v>6594.5481499999996</v>
      </c>
    </row>
    <row r="20" spans="1:21" x14ac:dyDescent="0.2">
      <c r="A20" s="3" t="s">
        <v>121</v>
      </c>
      <c r="B20" s="3" t="s">
        <v>122</v>
      </c>
      <c r="C20" s="112">
        <v>30.510642000000001</v>
      </c>
      <c r="D20" s="112">
        <v>35.511544000000001</v>
      </c>
      <c r="E20" s="112">
        <v>48.528495999999997</v>
      </c>
      <c r="F20" s="112">
        <v>43.660367000000001</v>
      </c>
      <c r="G20" s="112">
        <v>55.175663499999999</v>
      </c>
      <c r="H20" s="112">
        <v>46.732742000000002</v>
      </c>
      <c r="I20" s="112">
        <v>0</v>
      </c>
      <c r="J20" s="112">
        <v>69.202318000000005</v>
      </c>
      <c r="K20" s="112">
        <v>87.499085500000007</v>
      </c>
      <c r="L20" s="113">
        <v>197.093783</v>
      </c>
      <c r="M20" s="113">
        <v>228.697857</v>
      </c>
      <c r="N20" s="113">
        <v>257.76485000000002</v>
      </c>
      <c r="O20" s="113">
        <v>295.94157799999999</v>
      </c>
      <c r="P20" s="113">
        <v>297.80627600000003</v>
      </c>
      <c r="Q20" s="113">
        <v>443.57548800000001</v>
      </c>
      <c r="R20" s="112">
        <v>372.17789299999998</v>
      </c>
      <c r="S20" s="112">
        <v>359.76693899999998</v>
      </c>
      <c r="T20" s="112">
        <v>369.09411899999998</v>
      </c>
      <c r="U20" s="112">
        <f t="shared" si="0"/>
        <v>2942.7980629999997</v>
      </c>
    </row>
    <row r="21" spans="1:21" x14ac:dyDescent="0.2">
      <c r="A21" s="3" t="s">
        <v>123</v>
      </c>
      <c r="B21" s="3" t="s">
        <v>124</v>
      </c>
      <c r="C21" s="112">
        <v>2.7171675</v>
      </c>
      <c r="D21" s="112">
        <v>34.097885499999997</v>
      </c>
      <c r="E21" s="112">
        <v>35.007686499999998</v>
      </c>
      <c r="F21" s="112">
        <v>42.570864499999999</v>
      </c>
      <c r="G21" s="112">
        <v>65.362209000000007</v>
      </c>
      <c r="H21" s="112">
        <v>86.431904000000003</v>
      </c>
      <c r="I21" s="112">
        <v>109.993891</v>
      </c>
      <c r="J21" s="112">
        <v>122.14550800000001</v>
      </c>
      <c r="K21" s="112">
        <v>139.84224950000001</v>
      </c>
      <c r="L21" s="113">
        <v>229.042531</v>
      </c>
      <c r="M21" s="113">
        <v>320.334138</v>
      </c>
      <c r="N21" s="113">
        <v>334.64331199999998</v>
      </c>
      <c r="O21" s="113">
        <v>287.74953299999999</v>
      </c>
      <c r="P21" s="113">
        <v>285.81681900000001</v>
      </c>
      <c r="Q21" s="113">
        <v>295.82414899999998</v>
      </c>
      <c r="R21" s="112">
        <v>270.23455300000001</v>
      </c>
      <c r="S21" s="112">
        <v>273.93862100000001</v>
      </c>
      <c r="T21" s="112">
        <v>286.06565999999998</v>
      </c>
      <c r="U21" s="112">
        <f t="shared" si="0"/>
        <v>2934.0691485000007</v>
      </c>
    </row>
    <row r="22" spans="1:21" x14ac:dyDescent="0.2">
      <c r="A22" s="3" t="s">
        <v>125</v>
      </c>
      <c r="B22" s="3" t="s">
        <v>126</v>
      </c>
      <c r="C22" s="112">
        <v>6.1531454999999999</v>
      </c>
      <c r="D22" s="112">
        <v>28.765521499999998</v>
      </c>
      <c r="E22" s="112">
        <v>23.324719999999999</v>
      </c>
      <c r="F22" s="112">
        <v>19.491289999999999</v>
      </c>
      <c r="G22" s="112">
        <v>12.876585499999999</v>
      </c>
      <c r="H22" s="112">
        <v>9.7851959999999991</v>
      </c>
      <c r="I22" s="112">
        <v>6.8852019999999996</v>
      </c>
      <c r="J22" s="112">
        <v>0</v>
      </c>
      <c r="K22" s="112">
        <v>4.4969504999999996</v>
      </c>
      <c r="L22" s="113">
        <v>11.533849999999999</v>
      </c>
      <c r="M22" s="113">
        <v>13.852637</v>
      </c>
      <c r="N22" s="113">
        <v>12.556654</v>
      </c>
      <c r="O22" s="113">
        <v>8.5596400000000017</v>
      </c>
      <c r="P22" s="113">
        <v>11.898469</v>
      </c>
      <c r="Q22" s="113">
        <v>9.8488950000000006</v>
      </c>
      <c r="R22" s="112">
        <v>8.8700369999999999</v>
      </c>
      <c r="S22" s="112">
        <v>7.949109</v>
      </c>
      <c r="T22" s="112">
        <v>8.4221310000000003</v>
      </c>
      <c r="U22" s="112">
        <f t="shared" si="0"/>
        <v>196.71039300000001</v>
      </c>
    </row>
    <row r="23" spans="1:21" x14ac:dyDescent="0.2">
      <c r="A23" s="3" t="s">
        <v>127</v>
      </c>
      <c r="B23" s="3" t="s">
        <v>128</v>
      </c>
      <c r="C23" s="112">
        <v>36.723812500000001</v>
      </c>
      <c r="D23" s="112">
        <v>631.77590299999997</v>
      </c>
      <c r="E23" s="112">
        <v>881.16825549999999</v>
      </c>
      <c r="F23" s="112">
        <v>1198.5454649999999</v>
      </c>
      <c r="G23" s="112">
        <v>1872.915724</v>
      </c>
      <c r="H23" s="112">
        <v>2245.8403804999998</v>
      </c>
      <c r="I23" s="112">
        <v>3354.8526505</v>
      </c>
      <c r="J23" s="112">
        <v>3816.487995</v>
      </c>
      <c r="K23" s="112">
        <v>3852.4988035000001</v>
      </c>
      <c r="L23" s="113">
        <v>6667.497582</v>
      </c>
      <c r="M23" s="113">
        <v>8710.9661149999993</v>
      </c>
      <c r="N23" s="113">
        <v>7154.0508719999998</v>
      </c>
      <c r="O23" s="113">
        <v>7696.263269</v>
      </c>
      <c r="P23" s="113">
        <v>7727.2434880000001</v>
      </c>
      <c r="Q23" s="113">
        <v>15231.686453</v>
      </c>
      <c r="R23" s="112">
        <v>13632.620771</v>
      </c>
      <c r="S23" s="112">
        <v>13199.361306999999</v>
      </c>
      <c r="T23" s="112">
        <v>10485.261699000001</v>
      </c>
      <c r="U23" s="112">
        <f t="shared" si="0"/>
        <v>100699.4972765</v>
      </c>
    </row>
    <row r="24" spans="1:21" x14ac:dyDescent="0.2">
      <c r="A24" s="3" t="s">
        <v>129</v>
      </c>
      <c r="B24" s="3" t="s">
        <v>130</v>
      </c>
      <c r="C24" s="112">
        <v>13.726850499999999</v>
      </c>
      <c r="D24" s="112">
        <v>143.72208699999999</v>
      </c>
      <c r="E24" s="112">
        <v>172.3861225</v>
      </c>
      <c r="F24" s="112">
        <v>260.82880299999999</v>
      </c>
      <c r="G24" s="112">
        <v>284.7120615</v>
      </c>
      <c r="H24" s="112">
        <v>292.816124</v>
      </c>
      <c r="I24" s="112">
        <v>501.10652700000003</v>
      </c>
      <c r="J24" s="112">
        <v>65.839074499999995</v>
      </c>
      <c r="K24" s="112">
        <v>65.873042999999996</v>
      </c>
      <c r="L24" s="113">
        <v>346.42654599999997</v>
      </c>
      <c r="M24" s="113">
        <v>194.24697800000001</v>
      </c>
      <c r="N24" s="113">
        <v>201.32758200000001</v>
      </c>
      <c r="O24" s="113">
        <v>143.128128</v>
      </c>
      <c r="P24" s="113">
        <v>142.90818100000001</v>
      </c>
      <c r="Q24" s="113">
        <v>156.56855400000001</v>
      </c>
      <c r="R24" s="112">
        <v>377.82136200000002</v>
      </c>
      <c r="S24" s="112">
        <v>313.64256799999998</v>
      </c>
      <c r="T24" s="112">
        <v>221.41278800000001</v>
      </c>
      <c r="U24" s="112">
        <f t="shared" si="0"/>
        <v>3755.3652520000001</v>
      </c>
    </row>
    <row r="25" spans="1:21" x14ac:dyDescent="0.2">
      <c r="A25" s="3" t="s">
        <v>131</v>
      </c>
      <c r="B25" s="3" t="s">
        <v>132</v>
      </c>
      <c r="C25" s="112">
        <v>100.44217</v>
      </c>
      <c r="D25" s="112">
        <v>983.19081849999998</v>
      </c>
      <c r="E25" s="112">
        <v>1184.5719445</v>
      </c>
      <c r="F25" s="112">
        <v>1072.604343</v>
      </c>
      <c r="G25" s="112">
        <v>1053.6439065</v>
      </c>
      <c r="H25" s="112">
        <v>1189.9885635000001</v>
      </c>
      <c r="I25" s="112">
        <v>1285.1240255</v>
      </c>
      <c r="J25" s="112">
        <v>1381.2116189999999</v>
      </c>
      <c r="K25" s="112">
        <v>1195.7266440000001</v>
      </c>
      <c r="L25" s="113">
        <v>1778.044085</v>
      </c>
      <c r="M25" s="113">
        <v>2140.299356</v>
      </c>
      <c r="N25" s="15">
        <v>1961.3258040000001</v>
      </c>
      <c r="O25" s="15">
        <v>872.36652400000003</v>
      </c>
      <c r="P25" s="15">
        <v>1972.828413</v>
      </c>
      <c r="Q25" s="15">
        <v>2948.1800020000001</v>
      </c>
      <c r="R25" s="112">
        <v>2040.0112879999999</v>
      </c>
      <c r="S25" s="112">
        <v>2749.4487009999998</v>
      </c>
      <c r="T25" s="112">
        <v>2453.318346</v>
      </c>
      <c r="U25" s="112">
        <f t="shared" si="0"/>
        <v>27489.960029500002</v>
      </c>
    </row>
    <row r="26" spans="1:21" x14ac:dyDescent="0.2">
      <c r="A26" s="3" t="s">
        <v>133</v>
      </c>
      <c r="B26" s="3" t="s">
        <v>134</v>
      </c>
      <c r="C26" s="112">
        <v>11.964885499999999</v>
      </c>
      <c r="D26" s="112">
        <v>44.620641499999998</v>
      </c>
      <c r="E26" s="112">
        <v>34.296603500000003</v>
      </c>
      <c r="F26" s="112">
        <v>54.519962499999998</v>
      </c>
      <c r="G26" s="112">
        <v>96.8016255</v>
      </c>
      <c r="H26" s="112">
        <v>88.503026500000004</v>
      </c>
      <c r="I26" s="112">
        <v>84.462082499999994</v>
      </c>
      <c r="J26" s="112">
        <v>105.771557</v>
      </c>
      <c r="K26" s="112">
        <v>136.738022</v>
      </c>
      <c r="L26" s="113">
        <v>374.384097</v>
      </c>
      <c r="M26" s="113">
        <v>398.08793800000001</v>
      </c>
      <c r="N26" s="113">
        <v>408.70652699999999</v>
      </c>
      <c r="O26" s="113">
        <v>433.35002000000009</v>
      </c>
      <c r="P26" s="113">
        <v>433.06340899999998</v>
      </c>
      <c r="Q26" s="113">
        <v>511.84706399999999</v>
      </c>
      <c r="R26" s="112">
        <v>511.27471100000002</v>
      </c>
      <c r="S26" s="112">
        <v>541.47136399999999</v>
      </c>
      <c r="T26" s="112">
        <v>462.86425400000002</v>
      </c>
      <c r="U26" s="112">
        <f t="shared" si="0"/>
        <v>4299.3777705000002</v>
      </c>
    </row>
    <row r="27" spans="1:21" x14ac:dyDescent="0.2">
      <c r="A27" s="3" t="s">
        <v>135</v>
      </c>
      <c r="B27" s="3" t="s">
        <v>136</v>
      </c>
      <c r="C27" s="112">
        <v>12.120445</v>
      </c>
      <c r="D27" s="112">
        <v>56.670549000000001</v>
      </c>
      <c r="E27" s="112">
        <v>230.79667699999999</v>
      </c>
      <c r="F27" s="112">
        <v>32.005118500000002</v>
      </c>
      <c r="G27" s="112">
        <v>26.687006</v>
      </c>
      <c r="H27" s="112">
        <v>26.7939775</v>
      </c>
      <c r="I27" s="112">
        <v>27.930002999999999</v>
      </c>
      <c r="J27" s="112">
        <v>35.370072</v>
      </c>
      <c r="K27" s="112">
        <v>47.976793000000001</v>
      </c>
      <c r="L27" s="113">
        <v>195.269722</v>
      </c>
      <c r="M27" s="113">
        <v>126.057693</v>
      </c>
      <c r="N27" s="113">
        <v>96.961213000000001</v>
      </c>
      <c r="O27" s="113">
        <v>195.672684</v>
      </c>
      <c r="P27" s="113">
        <v>195.56013899999999</v>
      </c>
      <c r="Q27" s="113">
        <v>158.539568</v>
      </c>
      <c r="R27" s="112">
        <v>108.98333599999999</v>
      </c>
      <c r="S27" s="112">
        <v>145.26983899999999</v>
      </c>
      <c r="T27" s="112">
        <v>146.16667899999999</v>
      </c>
      <c r="U27" s="112">
        <f t="shared" si="0"/>
        <v>1669.1588299999999</v>
      </c>
    </row>
    <row r="28" spans="1:21" x14ac:dyDescent="0.2">
      <c r="A28" s="3" t="s">
        <v>137</v>
      </c>
      <c r="B28" s="3" t="s">
        <v>138</v>
      </c>
      <c r="C28" s="112">
        <v>8.480499</v>
      </c>
      <c r="D28" s="112">
        <v>45.085865499999997</v>
      </c>
      <c r="E28" s="112">
        <v>67.323716500000003</v>
      </c>
      <c r="F28" s="112">
        <v>64.549745000000001</v>
      </c>
      <c r="G28" s="112">
        <v>111.492171</v>
      </c>
      <c r="H28" s="112">
        <v>169.54988349999999</v>
      </c>
      <c r="I28" s="112">
        <v>240.17926249999999</v>
      </c>
      <c r="J28" s="112">
        <v>247.05624850000001</v>
      </c>
      <c r="K28" s="112">
        <v>230.56071600000001</v>
      </c>
      <c r="L28" s="113">
        <v>360.584743</v>
      </c>
      <c r="M28" s="113">
        <v>371.77654100000001</v>
      </c>
      <c r="N28" s="113">
        <v>467.37780299999997</v>
      </c>
      <c r="O28" s="113">
        <v>577.03444300000001</v>
      </c>
      <c r="P28" s="113">
        <v>530.70191399999999</v>
      </c>
      <c r="Q28" s="113">
        <v>674.97730000000001</v>
      </c>
      <c r="R28" s="112">
        <v>679.93891299999996</v>
      </c>
      <c r="S28" s="112">
        <v>762.37536799999998</v>
      </c>
      <c r="T28" s="112">
        <v>776.60854700000004</v>
      </c>
      <c r="U28" s="112">
        <f t="shared" si="0"/>
        <v>5808.6192364999997</v>
      </c>
    </row>
    <row r="29" spans="1:21" x14ac:dyDescent="0.2">
      <c r="A29" s="3" t="s">
        <v>139</v>
      </c>
      <c r="B29" s="3" t="s">
        <v>140</v>
      </c>
      <c r="C29" s="112">
        <v>35.058082499999998</v>
      </c>
      <c r="D29" s="112">
        <v>126.7865935</v>
      </c>
      <c r="E29" s="112">
        <v>94.5654605</v>
      </c>
      <c r="F29" s="112">
        <v>99.2965035</v>
      </c>
      <c r="G29" s="112">
        <v>161.7201555</v>
      </c>
      <c r="H29" s="112">
        <v>182.9246005</v>
      </c>
      <c r="I29" s="112">
        <v>188.28647950000001</v>
      </c>
      <c r="J29" s="112">
        <v>406.80057399999998</v>
      </c>
      <c r="K29" s="112">
        <v>221.2205505</v>
      </c>
      <c r="L29" s="113">
        <v>395.434325</v>
      </c>
      <c r="M29" s="113">
        <v>483.30266399999999</v>
      </c>
      <c r="N29" s="113">
        <v>550.57176900000002</v>
      </c>
      <c r="O29" s="113">
        <v>520.81571399999996</v>
      </c>
      <c r="P29" s="113">
        <v>637.27292399999999</v>
      </c>
      <c r="Q29" s="113">
        <v>733.72485099999994</v>
      </c>
      <c r="R29" s="112">
        <v>813.94009500000004</v>
      </c>
      <c r="S29" s="112">
        <v>824.733025</v>
      </c>
      <c r="T29" s="112">
        <v>928.46602900000005</v>
      </c>
      <c r="U29" s="112">
        <f t="shared" si="0"/>
        <v>6884.1046820000001</v>
      </c>
    </row>
    <row r="30" spans="1:21" x14ac:dyDescent="0.2">
      <c r="A30" s="3" t="s">
        <v>141</v>
      </c>
      <c r="B30" s="3" t="s">
        <v>142</v>
      </c>
      <c r="C30" s="112">
        <v>60.469292500000002</v>
      </c>
      <c r="D30" s="112">
        <v>173.645781</v>
      </c>
      <c r="E30" s="112">
        <v>281.94906250000003</v>
      </c>
      <c r="F30" s="112">
        <v>272.29775050000001</v>
      </c>
      <c r="G30" s="112">
        <v>402.98010950000003</v>
      </c>
      <c r="H30" s="112">
        <v>485.07348949999999</v>
      </c>
      <c r="I30" s="112">
        <v>477.780259</v>
      </c>
      <c r="J30" s="112">
        <v>598.30181049999999</v>
      </c>
      <c r="K30" s="112">
        <v>678.75788550000004</v>
      </c>
      <c r="L30" s="113">
        <v>1716.6540540000001</v>
      </c>
      <c r="M30" s="113">
        <v>2175.3083879999999</v>
      </c>
      <c r="N30" s="113">
        <v>2764.6921550000002</v>
      </c>
      <c r="O30" s="113">
        <v>2935.1871750000005</v>
      </c>
      <c r="P30" s="113">
        <v>3441.8466010000002</v>
      </c>
      <c r="Q30" s="113">
        <v>3929.0190560000001</v>
      </c>
      <c r="R30" s="112">
        <v>4052.5929099999998</v>
      </c>
      <c r="S30" s="112">
        <v>4114.5423229999997</v>
      </c>
      <c r="T30" s="112">
        <v>4336.4075389999998</v>
      </c>
      <c r="U30" s="112">
        <f t="shared" si="0"/>
        <v>29962.318466500001</v>
      </c>
    </row>
    <row r="31" spans="1:21" x14ac:dyDescent="0.2">
      <c r="A31" s="3" t="s">
        <v>143</v>
      </c>
      <c r="B31" s="3" t="s">
        <v>144</v>
      </c>
      <c r="C31" s="112">
        <v>7.7120860000000002</v>
      </c>
      <c r="D31" s="112">
        <v>1.3747370000000001</v>
      </c>
      <c r="E31" s="112">
        <v>1.80124</v>
      </c>
      <c r="F31" s="112">
        <v>1.8589104999999999</v>
      </c>
      <c r="G31" s="112">
        <v>1.4313585</v>
      </c>
      <c r="H31" s="112">
        <v>1.8824844999999999</v>
      </c>
      <c r="I31" s="112">
        <v>2.5314535</v>
      </c>
      <c r="J31" s="112">
        <v>2.7234045</v>
      </c>
      <c r="K31" s="112">
        <v>2.9751639999999999</v>
      </c>
      <c r="L31" s="113">
        <v>6.5026529999999996</v>
      </c>
      <c r="M31" s="113">
        <v>5.9182110000000003</v>
      </c>
      <c r="N31" s="113">
        <v>5.8900170000000003</v>
      </c>
      <c r="O31" s="113">
        <v>5.4481190000000002</v>
      </c>
      <c r="P31" s="113">
        <v>5.4337869999999997</v>
      </c>
      <c r="Q31" s="113">
        <v>6.2044199999999998</v>
      </c>
      <c r="R31" s="112">
        <v>4.6808649999999998</v>
      </c>
      <c r="S31" s="112">
        <v>9.2336030000000004</v>
      </c>
      <c r="T31" s="112">
        <v>12.216025999999999</v>
      </c>
      <c r="U31" s="112">
        <f t="shared" si="0"/>
        <v>80.370420499999994</v>
      </c>
    </row>
    <row r="32" spans="1:21" x14ac:dyDescent="0.2">
      <c r="A32" s="3" t="s">
        <v>145</v>
      </c>
      <c r="B32" s="3" t="s">
        <v>146</v>
      </c>
      <c r="C32" s="112">
        <v>2.1738905000000002</v>
      </c>
      <c r="D32" s="112">
        <v>1.7982465000000001</v>
      </c>
      <c r="E32" s="112">
        <v>2.5571065000000002</v>
      </c>
      <c r="F32" s="112">
        <v>4.0184474999999997</v>
      </c>
      <c r="G32" s="112">
        <v>3.6513884999999999</v>
      </c>
      <c r="H32" s="112">
        <v>3.6849465000000001</v>
      </c>
      <c r="I32" s="112">
        <v>4.3482405000000002</v>
      </c>
      <c r="J32" s="112">
        <v>6.2271280000000004</v>
      </c>
      <c r="K32" s="112">
        <v>7.0318515000000001</v>
      </c>
      <c r="L32" s="113">
        <v>8.9297540000000009</v>
      </c>
      <c r="M32" s="113">
        <v>8.3694670000000002</v>
      </c>
      <c r="N32" s="113">
        <v>10.25393</v>
      </c>
      <c r="O32" s="113">
        <v>13.105259999999999</v>
      </c>
      <c r="P32" s="113">
        <v>13.125995</v>
      </c>
      <c r="Q32" s="113">
        <v>12.605394</v>
      </c>
      <c r="R32" s="112">
        <v>10.746835000000001</v>
      </c>
      <c r="S32" s="112">
        <v>10.100894</v>
      </c>
      <c r="T32" s="112">
        <v>7.2082709999999999</v>
      </c>
      <c r="U32" s="112">
        <f t="shared" si="0"/>
        <v>116.83178600000001</v>
      </c>
    </row>
    <row r="33" spans="1:21" x14ac:dyDescent="0.2">
      <c r="A33" s="3" t="s">
        <v>147</v>
      </c>
      <c r="B33" s="3" t="s">
        <v>148</v>
      </c>
      <c r="C33" s="112">
        <v>292.15598599999998</v>
      </c>
      <c r="D33" s="112">
        <v>468.26624049999998</v>
      </c>
      <c r="E33" s="112">
        <v>611.87178200000005</v>
      </c>
      <c r="F33" s="112">
        <v>656.53180050000003</v>
      </c>
      <c r="G33" s="112">
        <v>993.73571600000002</v>
      </c>
      <c r="H33" s="112">
        <v>1096.6631414999999</v>
      </c>
      <c r="I33" s="112">
        <v>1250.885143</v>
      </c>
      <c r="J33" s="112">
        <v>1460.6463409999999</v>
      </c>
      <c r="K33" s="112">
        <v>1679.9406425</v>
      </c>
      <c r="L33" s="113">
        <v>3264.99388</v>
      </c>
      <c r="M33" s="113">
        <v>4011.8748519999999</v>
      </c>
      <c r="N33" s="113">
        <v>4692.5987459999997</v>
      </c>
      <c r="O33" s="113">
        <v>5427.7462850000011</v>
      </c>
      <c r="P33" s="113">
        <v>5606.3048820000004</v>
      </c>
      <c r="Q33" s="113">
        <v>6069.6949439999999</v>
      </c>
      <c r="R33" s="112">
        <v>6209.0981250000004</v>
      </c>
      <c r="S33" s="112">
        <v>6222.5753699999996</v>
      </c>
      <c r="T33" s="112">
        <v>5760.2183269999996</v>
      </c>
      <c r="U33" s="112">
        <f t="shared" si="0"/>
        <v>50348.055918999999</v>
      </c>
    </row>
    <row r="34" spans="1:21" x14ac:dyDescent="0.2">
      <c r="B34" s="3" t="s">
        <v>149</v>
      </c>
      <c r="C34" s="112">
        <f t="shared" ref="C34:L34" si="1">SUM(C9:C33)</f>
        <v>2619.7827139999999</v>
      </c>
      <c r="D34" s="112">
        <f t="shared" si="1"/>
        <v>6017.9063205000002</v>
      </c>
      <c r="E34" s="112">
        <f t="shared" si="1"/>
        <v>9165.0968325000013</v>
      </c>
      <c r="F34" s="112">
        <f t="shared" si="1"/>
        <v>8005.3120590000008</v>
      </c>
      <c r="G34" s="112">
        <f t="shared" si="1"/>
        <v>8896.2594715000014</v>
      </c>
      <c r="H34" s="112">
        <f t="shared" si="1"/>
        <v>9068.0802084999996</v>
      </c>
      <c r="I34" s="112">
        <f t="shared" si="1"/>
        <v>11484.266846999997</v>
      </c>
      <c r="J34" s="112">
        <f t="shared" si="1"/>
        <v>11091.6433445</v>
      </c>
      <c r="K34" s="112">
        <f t="shared" si="1"/>
        <v>10277.626996499997</v>
      </c>
      <c r="L34" s="112">
        <f t="shared" si="1"/>
        <v>18964.930032999997</v>
      </c>
      <c r="M34" s="112">
        <f t="shared" ref="M34:R34" si="2">SUM(M9:M33)</f>
        <v>23067.949029000003</v>
      </c>
      <c r="N34" s="112">
        <f t="shared" si="2"/>
        <v>22888.423038000001</v>
      </c>
      <c r="O34" s="112">
        <f t="shared" si="2"/>
        <v>21838.036356000001</v>
      </c>
      <c r="P34" s="112">
        <f t="shared" si="2"/>
        <v>24732.214644000003</v>
      </c>
      <c r="Q34" s="112">
        <f t="shared" si="2"/>
        <v>34529.952596999996</v>
      </c>
      <c r="R34" s="112">
        <f t="shared" si="2"/>
        <v>33949.861555000003</v>
      </c>
      <c r="S34" s="112">
        <v>32132.162241000002</v>
      </c>
      <c r="T34" s="112">
        <v>28708.713069000001</v>
      </c>
      <c r="U34" s="112">
        <f t="shared" si="0"/>
        <v>295600.18099999998</v>
      </c>
    </row>
    <row r="35" spans="1:21" x14ac:dyDescent="0.2">
      <c r="A35" s="12"/>
      <c r="B35" s="12"/>
      <c r="C35" s="10"/>
      <c r="D35" s="10"/>
      <c r="E35" s="10"/>
      <c r="F35" s="10"/>
      <c r="G35" s="10"/>
      <c r="H35" s="10"/>
      <c r="I35" s="10"/>
      <c r="J35" s="10"/>
      <c r="K35" s="10"/>
      <c r="L35" s="10"/>
      <c r="M35" s="10"/>
      <c r="N35" s="10"/>
      <c r="O35" s="10"/>
      <c r="P35" s="10"/>
      <c r="Q35" s="10"/>
      <c r="R35" s="10"/>
      <c r="S35" s="10"/>
      <c r="T35" s="10"/>
      <c r="U35" s="10"/>
    </row>
    <row r="36" spans="1:21" x14ac:dyDescent="0.2">
      <c r="A36" s="12"/>
      <c r="B36" s="12"/>
      <c r="C36" s="202" t="s">
        <v>76</v>
      </c>
      <c r="D36" s="202"/>
      <c r="E36" s="202"/>
      <c r="F36" s="202"/>
      <c r="G36" s="202"/>
      <c r="H36" s="202"/>
      <c r="I36" s="202"/>
      <c r="J36" s="202"/>
      <c r="K36" s="202"/>
      <c r="L36" s="202"/>
      <c r="M36" s="202"/>
      <c r="N36" s="202"/>
      <c r="O36" s="202"/>
      <c r="P36" s="202"/>
      <c r="Q36" s="202"/>
      <c r="R36" s="202"/>
      <c r="S36" s="202"/>
      <c r="T36" s="202"/>
      <c r="U36" s="202"/>
    </row>
    <row r="37" spans="1:21" ht="13.5" thickBot="1" x14ac:dyDescent="0.25">
      <c r="A37" s="18"/>
      <c r="B37" s="18"/>
      <c r="C37" s="203"/>
      <c r="D37" s="203"/>
      <c r="E37" s="203"/>
      <c r="F37" s="203"/>
      <c r="G37" s="203"/>
      <c r="H37" s="203"/>
      <c r="I37" s="203"/>
      <c r="J37" s="203"/>
      <c r="K37" s="203"/>
      <c r="L37" s="203"/>
      <c r="M37" s="203"/>
      <c r="N37" s="203"/>
      <c r="O37" s="203"/>
      <c r="P37" s="203"/>
      <c r="Q37" s="203"/>
      <c r="R37" s="203"/>
      <c r="S37" s="203"/>
      <c r="T37" s="203"/>
      <c r="U37" s="203"/>
    </row>
    <row r="38" spans="1:21" ht="13.5" thickTop="1" x14ac:dyDescent="0.2">
      <c r="A38" s="8" t="s">
        <v>99</v>
      </c>
      <c r="B38" s="8" t="s">
        <v>100</v>
      </c>
      <c r="C38" s="19">
        <f>C9/C$34*100</f>
        <v>0.54945942360317446</v>
      </c>
      <c r="D38" s="19">
        <f t="shared" ref="D38:K38" si="3">D9/D$34*100</f>
        <v>1.351486857197248</v>
      </c>
      <c r="E38" s="19">
        <f t="shared" si="3"/>
        <v>0.43058219919794827</v>
      </c>
      <c r="F38" s="19">
        <f t="shared" si="3"/>
        <v>0.4136487216981331</v>
      </c>
      <c r="G38" s="19">
        <f t="shared" si="3"/>
        <v>0.35551689562700267</v>
      </c>
      <c r="H38" s="19">
        <f t="shared" si="3"/>
        <v>0.38270945119640315</v>
      </c>
      <c r="I38" s="19">
        <f t="shared" si="3"/>
        <v>0.28457259775827298</v>
      </c>
      <c r="J38" s="19">
        <f t="shared" si="3"/>
        <v>0.25055846673775994</v>
      </c>
      <c r="K38" s="19">
        <f t="shared" si="3"/>
        <v>0.12878175579350529</v>
      </c>
      <c r="L38" s="19">
        <f t="shared" ref="L38:M53" si="4">L9/L$34*100</f>
        <v>0.65185857677769798</v>
      </c>
      <c r="M38" s="19">
        <f t="shared" si="4"/>
        <v>8.7843535524226149E-2</v>
      </c>
      <c r="N38" s="19">
        <f t="shared" ref="N38:Q63" si="5">N9/N$34*100</f>
        <v>6.1085331116030026E-2</v>
      </c>
      <c r="O38" s="19">
        <f t="shared" si="5"/>
        <v>7.1177191697134296E-2</v>
      </c>
      <c r="P38" s="19">
        <f t="shared" si="5"/>
        <v>4.6995152546194269E-2</v>
      </c>
      <c r="Q38" s="19">
        <f t="shared" si="5"/>
        <v>3.6253484463478834E-2</v>
      </c>
      <c r="R38" s="19">
        <f t="shared" ref="R38:U38" si="6">R9/R$34*100</f>
        <v>3.0913236517909563E-2</v>
      </c>
      <c r="S38" s="19">
        <f t="shared" ref="S38:T38" si="7">S9/S$34*100</f>
        <v>1.5686124581957603E-2</v>
      </c>
      <c r="T38" s="19">
        <f t="shared" si="7"/>
        <v>1.5894923569135622E-2</v>
      </c>
      <c r="U38" s="19">
        <f t="shared" si="6"/>
        <v>0.17268338935827648</v>
      </c>
    </row>
    <row r="39" spans="1:21" x14ac:dyDescent="0.2">
      <c r="A39" s="3" t="s">
        <v>101</v>
      </c>
      <c r="B39" s="3" t="s">
        <v>102</v>
      </c>
      <c r="C39" s="19">
        <f t="shared" ref="C39:K63" si="8">C10/C$34*100</f>
        <v>28.84502758422277</v>
      </c>
      <c r="D39" s="19">
        <f t="shared" si="8"/>
        <v>24.112888016499326</v>
      </c>
      <c r="E39" s="19">
        <f t="shared" si="8"/>
        <v>23.543353021087679</v>
      </c>
      <c r="F39" s="19">
        <f t="shared" si="8"/>
        <v>18.916172621872303</v>
      </c>
      <c r="G39" s="19">
        <f t="shared" si="8"/>
        <v>13.005147176815907</v>
      </c>
      <c r="H39" s="19">
        <f t="shared" si="8"/>
        <v>11.356968942937423</v>
      </c>
      <c r="I39" s="19">
        <f t="shared" si="8"/>
        <v>11.089185835425583</v>
      </c>
      <c r="J39" s="19">
        <f t="shared" si="8"/>
        <v>10.643236974306229</v>
      </c>
      <c r="K39" s="19">
        <f t="shared" si="8"/>
        <v>8.6751017020137891</v>
      </c>
      <c r="L39" s="19">
        <f t="shared" ref="L39:L53" si="9">L10/L$34*100</f>
        <v>7.785003105368431</v>
      </c>
      <c r="M39" s="19">
        <f t="shared" si="4"/>
        <v>7.4127996374982779</v>
      </c>
      <c r="N39" s="19">
        <f t="shared" si="5"/>
        <v>7.2022931298636381</v>
      </c>
      <c r="O39" s="19">
        <f t="shared" si="5"/>
        <v>2.8520581193596035</v>
      </c>
      <c r="P39" s="19">
        <f t="shared" ref="P39:Q63" si="10">P10/P$34*100</f>
        <v>6.1766930781938747</v>
      </c>
      <c r="Q39" s="19">
        <f t="shared" si="10"/>
        <v>4.0934059177445912</v>
      </c>
      <c r="R39" s="19">
        <f t="shared" ref="R39:U39" si="11">R10/R$34*100</f>
        <v>6.5352669035353887</v>
      </c>
      <c r="S39" s="19">
        <f t="shared" ref="S39:T39" si="12">S10/S$34*100</f>
        <v>6.4285587490414535</v>
      </c>
      <c r="T39" s="19">
        <f t="shared" si="12"/>
        <v>7.8584751172149456</v>
      </c>
      <c r="U39" s="19">
        <f t="shared" si="11"/>
        <v>8.7035391241861237</v>
      </c>
    </row>
    <row r="40" spans="1:21" x14ac:dyDescent="0.2">
      <c r="A40" s="3" t="s">
        <v>103</v>
      </c>
      <c r="B40" s="3" t="s">
        <v>104</v>
      </c>
      <c r="C40" s="19">
        <f t="shared" si="8"/>
        <v>14.230056638201024</v>
      </c>
      <c r="D40" s="19">
        <f t="shared" si="8"/>
        <v>7.4520958056844515</v>
      </c>
      <c r="E40" s="19">
        <f t="shared" si="8"/>
        <v>10.062270648682748</v>
      </c>
      <c r="F40" s="19">
        <f t="shared" si="8"/>
        <v>8.3275767088994126</v>
      </c>
      <c r="G40" s="19">
        <f t="shared" si="8"/>
        <v>6.9604264352194463</v>
      </c>
      <c r="H40" s="19">
        <f t="shared" si="8"/>
        <v>5.3226500031128392</v>
      </c>
      <c r="I40" s="19">
        <f t="shared" si="8"/>
        <v>4.2073218163353614</v>
      </c>
      <c r="J40" s="19">
        <f t="shared" si="8"/>
        <v>2.6188567417652955</v>
      </c>
      <c r="K40" s="19">
        <f t="shared" si="8"/>
        <v>0.88314093837916041</v>
      </c>
      <c r="L40" s="19">
        <f t="shared" si="9"/>
        <v>0.87732711752947201</v>
      </c>
      <c r="M40" s="19">
        <f t="shared" si="4"/>
        <v>0.73792554676621469</v>
      </c>
      <c r="N40" s="19">
        <f t="shared" si="5"/>
        <v>0.7819951584381406</v>
      </c>
      <c r="O40" s="19">
        <f t="shared" si="5"/>
        <v>0.84288817913533098</v>
      </c>
      <c r="P40" s="19">
        <f t="shared" si="10"/>
        <v>0.81661609324984941</v>
      </c>
      <c r="Q40" s="19">
        <f t="shared" si="10"/>
        <v>0.58699151245753456</v>
      </c>
      <c r="R40" s="19">
        <f t="shared" ref="R40:U40" si="13">R11/R$34*100</f>
        <v>0.86634585688518861</v>
      </c>
      <c r="S40" s="19">
        <f t="shared" ref="S40:T40" si="14">S11/S$34*100</f>
        <v>0.87749642829895347</v>
      </c>
      <c r="T40" s="19">
        <f t="shared" si="14"/>
        <v>1.0759029401897151</v>
      </c>
      <c r="U40" s="19">
        <f t="shared" si="13"/>
        <v>2.0912138800415687</v>
      </c>
    </row>
    <row r="41" spans="1:21" x14ac:dyDescent="0.2">
      <c r="A41" s="3" t="s">
        <v>105</v>
      </c>
      <c r="B41" s="3" t="s">
        <v>106</v>
      </c>
      <c r="C41" s="19">
        <f t="shared" si="8"/>
        <v>0.33434994258077239</v>
      </c>
      <c r="D41" s="19">
        <f t="shared" si="8"/>
        <v>1.3684095284015314</v>
      </c>
      <c r="E41" s="19">
        <f t="shared" si="8"/>
        <v>1.3143019566672973</v>
      </c>
      <c r="F41" s="19">
        <f t="shared" si="8"/>
        <v>2.2999863483522947</v>
      </c>
      <c r="G41" s="19">
        <f t="shared" si="8"/>
        <v>2.2169132333855623</v>
      </c>
      <c r="H41" s="19">
        <f t="shared" si="8"/>
        <v>2.5897923331100188</v>
      </c>
      <c r="I41" s="19">
        <f t="shared" si="8"/>
        <v>2.5300577901139749</v>
      </c>
      <c r="J41" s="19">
        <f t="shared" si="8"/>
        <v>2.1441166841875279</v>
      </c>
      <c r="K41" s="19">
        <f t="shared" si="8"/>
        <v>2.8614402731306607</v>
      </c>
      <c r="L41" s="19">
        <f t="shared" si="9"/>
        <v>3.1306635034607622</v>
      </c>
      <c r="M41" s="19">
        <f t="shared" si="4"/>
        <v>2.9270892967170337</v>
      </c>
      <c r="N41" s="19">
        <f t="shared" si="5"/>
        <v>3.5463872310135689</v>
      </c>
      <c r="O41" s="19">
        <f t="shared" si="5"/>
        <v>1.5726093885068719</v>
      </c>
      <c r="P41" s="19">
        <f t="shared" si="10"/>
        <v>1.3863267521138856</v>
      </c>
      <c r="Q41" s="19">
        <f t="shared" si="10"/>
        <v>0.85751979000899536</v>
      </c>
      <c r="R41" s="19">
        <f t="shared" ref="R41:U41" si="15">R12/R$34*100</f>
        <v>0.79386258928736875</v>
      </c>
      <c r="S41" s="19">
        <f t="shared" ref="S41:T41" si="16">S12/S$34*100</f>
        <v>0.68274635349647894</v>
      </c>
      <c r="T41" s="19">
        <f t="shared" si="16"/>
        <v>0.65364443383089077</v>
      </c>
      <c r="U41" s="19">
        <f t="shared" si="15"/>
        <v>1.7071700730792179</v>
      </c>
    </row>
    <row r="42" spans="1:21" x14ac:dyDescent="0.2">
      <c r="A42" s="3" t="s">
        <v>107</v>
      </c>
      <c r="B42" s="3" t="s">
        <v>108</v>
      </c>
      <c r="C42" s="19">
        <f t="shared" si="8"/>
        <v>14.362054245541525</v>
      </c>
      <c r="D42" s="19">
        <f t="shared" si="8"/>
        <v>7.7028779414679489</v>
      </c>
      <c r="E42" s="19">
        <f t="shared" si="8"/>
        <v>10.65161108323729</v>
      </c>
      <c r="F42" s="19">
        <f t="shared" si="8"/>
        <v>8.8027572167877164</v>
      </c>
      <c r="G42" s="19">
        <f t="shared" si="8"/>
        <v>6.9381663437018366</v>
      </c>
      <c r="H42" s="19">
        <f t="shared" si="8"/>
        <v>5.3622472267526815</v>
      </c>
      <c r="I42" s="19">
        <f t="shared" si="8"/>
        <v>4.3122403771849598</v>
      </c>
      <c r="J42" s="19">
        <f t="shared" si="8"/>
        <v>2.6561178614356229</v>
      </c>
      <c r="K42" s="19">
        <f t="shared" si="8"/>
        <v>1.0465585152742902</v>
      </c>
      <c r="L42" s="19">
        <f t="shared" si="9"/>
        <v>1.1204489003136415</v>
      </c>
      <c r="M42" s="19">
        <f t="shared" si="4"/>
        <v>1.0106728504857752</v>
      </c>
      <c r="N42" s="19">
        <f t="shared" si="5"/>
        <v>0.97722593919491141</v>
      </c>
      <c r="O42" s="19">
        <f t="shared" si="5"/>
        <v>0.9087355189125137</v>
      </c>
      <c r="P42" s="19">
        <f t="shared" si="10"/>
        <v>0.80665753500728021</v>
      </c>
      <c r="Q42" s="19">
        <f t="shared" si="10"/>
        <v>0.67891827925754977</v>
      </c>
      <c r="R42" s="19">
        <f t="shared" ref="R42:U42" si="17">R13/R$34*100</f>
        <v>0.74319038854177732</v>
      </c>
      <c r="S42" s="19">
        <f t="shared" ref="S42:T42" si="18">S13/S$34*100</f>
        <v>0.89306476746791541</v>
      </c>
      <c r="T42" s="19">
        <f t="shared" si="18"/>
        <v>1.0812754798653632</v>
      </c>
      <c r="U42" s="19">
        <f t="shared" si="17"/>
        <v>2.1903052865519048</v>
      </c>
    </row>
    <row r="43" spans="1:21" x14ac:dyDescent="0.2">
      <c r="A43" s="3" t="s">
        <v>109</v>
      </c>
      <c r="B43" s="3" t="s">
        <v>110</v>
      </c>
      <c r="C43" s="19">
        <f t="shared" si="8"/>
        <v>16.103529702883595</v>
      </c>
      <c r="D43" s="19">
        <f t="shared" si="8"/>
        <v>7.5713006024683933</v>
      </c>
      <c r="E43" s="19">
        <f t="shared" si="8"/>
        <v>10.701420786107116</v>
      </c>
      <c r="F43" s="19">
        <f t="shared" si="8"/>
        <v>8.7761971653577486</v>
      </c>
      <c r="G43" s="19">
        <f t="shared" si="8"/>
        <v>6.8002425619224471</v>
      </c>
      <c r="H43" s="19">
        <f t="shared" si="8"/>
        <v>5.2562952801543918</v>
      </c>
      <c r="I43" s="19">
        <f t="shared" si="8"/>
        <v>4.1492248381922341</v>
      </c>
      <c r="J43" s="19">
        <f t="shared" si="8"/>
        <v>2.5040888385373918</v>
      </c>
      <c r="K43" s="19">
        <f t="shared" si="8"/>
        <v>0.66235165494118753</v>
      </c>
      <c r="L43" s="19">
        <f t="shared" si="9"/>
        <v>0.63071355281493025</v>
      </c>
      <c r="M43" s="19">
        <f t="shared" si="4"/>
        <v>0.58751896767943901</v>
      </c>
      <c r="N43" s="19">
        <f t="shared" si="5"/>
        <v>0.60023619701501607</v>
      </c>
      <c r="O43" s="19">
        <f t="shared" si="5"/>
        <v>0.3132331949855281</v>
      </c>
      <c r="P43" s="19">
        <f t="shared" si="10"/>
        <v>0.57666342077699784</v>
      </c>
      <c r="Q43" s="19">
        <f t="shared" si="10"/>
        <v>0.39807049144904449</v>
      </c>
      <c r="R43" s="19">
        <f t="shared" ref="R43:U43" si="19">R14/R$34*100</f>
        <v>0.4309831242255856</v>
      </c>
      <c r="S43" s="19">
        <f t="shared" ref="S43:T43" si="20">S14/S$34*100</f>
        <v>0.52679013236157513</v>
      </c>
      <c r="T43" s="19">
        <f t="shared" si="20"/>
        <v>0.65597449996235491</v>
      </c>
      <c r="U43" s="19">
        <f t="shared" si="19"/>
        <v>1.9084290119226961</v>
      </c>
    </row>
    <row r="44" spans="1:21" x14ac:dyDescent="0.2">
      <c r="A44" s="3" t="s">
        <v>111</v>
      </c>
      <c r="B44" s="3" t="s">
        <v>112</v>
      </c>
      <c r="C44" s="19">
        <f t="shared" si="8"/>
        <v>0.81076218216469997</v>
      </c>
      <c r="D44" s="19">
        <f t="shared" si="8"/>
        <v>0.39151761003222812</v>
      </c>
      <c r="E44" s="19">
        <f t="shared" si="8"/>
        <v>0.3195082008971234</v>
      </c>
      <c r="F44" s="19">
        <f t="shared" si="8"/>
        <v>0.31054785018718528</v>
      </c>
      <c r="G44" s="19">
        <f t="shared" si="8"/>
        <v>0.29271408487380018</v>
      </c>
      <c r="H44" s="19">
        <f t="shared" si="8"/>
        <v>0.50068479166562496</v>
      </c>
      <c r="I44" s="19">
        <f t="shared" si="8"/>
        <v>0.51475450969203695</v>
      </c>
      <c r="J44" s="19">
        <f t="shared" si="8"/>
        <v>0.3680332817430686</v>
      </c>
      <c r="K44" s="19">
        <f t="shared" si="8"/>
        <v>0.35882790854891877</v>
      </c>
      <c r="L44" s="19">
        <f t="shared" si="9"/>
        <v>0.31231279470547368</v>
      </c>
      <c r="M44" s="19">
        <f t="shared" si="4"/>
        <v>0.30650607000697472</v>
      </c>
      <c r="N44" s="19">
        <f t="shared" si="5"/>
        <v>0.24140099957200029</v>
      </c>
      <c r="O44" s="19">
        <f t="shared" si="5"/>
        <v>0.26811721551105933</v>
      </c>
      <c r="P44" s="19">
        <f t="shared" si="10"/>
        <v>0.23579829723881152</v>
      </c>
      <c r="Q44" s="19">
        <f t="shared" si="10"/>
        <v>0.19000091533777555</v>
      </c>
      <c r="R44" s="19">
        <f t="shared" ref="R44:U44" si="21">R15/R$34*100</f>
        <v>0.18252897114060115</v>
      </c>
      <c r="S44" s="19">
        <f t="shared" ref="S44:T44" si="22">S15/S$34*100</f>
        <v>0.19225995604234009</v>
      </c>
      <c r="T44" s="19">
        <f t="shared" si="22"/>
        <v>0.1759349814065328</v>
      </c>
      <c r="U44" s="19">
        <f t="shared" si="21"/>
        <v>0.26744599574517852</v>
      </c>
    </row>
    <row r="45" spans="1:21" x14ac:dyDescent="0.2">
      <c r="A45" s="3" t="s">
        <v>113</v>
      </c>
      <c r="B45" s="3" t="s">
        <v>114</v>
      </c>
      <c r="C45" s="19">
        <f t="shared" si="8"/>
        <v>0.20847788142173385</v>
      </c>
      <c r="D45" s="19">
        <f t="shared" si="8"/>
        <v>2.1742871279712537</v>
      </c>
      <c r="E45" s="19">
        <f t="shared" si="8"/>
        <v>1.7190289789554165</v>
      </c>
      <c r="F45" s="19">
        <f t="shared" si="8"/>
        <v>3.0400198231672704</v>
      </c>
      <c r="G45" s="19">
        <f t="shared" si="8"/>
        <v>3.2275442495787141</v>
      </c>
      <c r="H45" s="19">
        <f t="shared" si="8"/>
        <v>3.4560485438388149</v>
      </c>
      <c r="I45" s="19">
        <f t="shared" si="8"/>
        <v>4.7865073001468561</v>
      </c>
      <c r="J45" s="19">
        <f t="shared" si="8"/>
        <v>1.1460759425070604</v>
      </c>
      <c r="K45" s="19">
        <f t="shared" si="8"/>
        <v>1.0355406801224052</v>
      </c>
      <c r="L45" s="19">
        <f t="shared" si="9"/>
        <v>0.7771765714059149</v>
      </c>
      <c r="M45" s="19">
        <f t="shared" si="4"/>
        <v>0.87951236039641567</v>
      </c>
      <c r="N45" s="19">
        <f t="shared" si="5"/>
        <v>0.91728850280087171</v>
      </c>
      <c r="O45" s="19">
        <f t="shared" si="5"/>
        <v>0.8374212681890455</v>
      </c>
      <c r="P45" s="19">
        <f t="shared" si="10"/>
        <v>0.73884192592647779</v>
      </c>
      <c r="Q45" s="19">
        <f t="shared" si="10"/>
        <v>0.50454255478803145</v>
      </c>
      <c r="R45" s="19">
        <f t="shared" ref="R45:U45" si="23">R16/R$34*100</f>
        <v>1.0458608893729258</v>
      </c>
      <c r="S45" s="19">
        <f t="shared" ref="S45:T45" si="24">S16/S$34*100</f>
        <v>0.76124891367530789</v>
      </c>
      <c r="T45" s="19">
        <f t="shared" si="24"/>
        <v>0.63902375755776164</v>
      </c>
      <c r="U45" s="19">
        <f t="shared" si="23"/>
        <v>1.2250675978104359</v>
      </c>
    </row>
    <row r="46" spans="1:21" x14ac:dyDescent="0.2">
      <c r="A46" s="3" t="s">
        <v>115</v>
      </c>
      <c r="B46" s="3" t="s">
        <v>116</v>
      </c>
      <c r="C46" s="19">
        <f t="shared" si="8"/>
        <v>0.2182064554228523</v>
      </c>
      <c r="D46" s="19">
        <f t="shared" si="8"/>
        <v>0.34050572422831382</v>
      </c>
      <c r="E46" s="19">
        <f t="shared" si="8"/>
        <v>0.18373995177317184</v>
      </c>
      <c r="F46" s="19">
        <f t="shared" si="8"/>
        <v>0.21630327303147046</v>
      </c>
      <c r="G46" s="19">
        <f t="shared" si="8"/>
        <v>0.45465096459445148</v>
      </c>
      <c r="H46" s="19">
        <f t="shared" si="8"/>
        <v>0.41510411393048935</v>
      </c>
      <c r="I46" s="19">
        <f t="shared" si="8"/>
        <v>0.35256182253007179</v>
      </c>
      <c r="J46" s="19">
        <f t="shared" si="8"/>
        <v>0.38221273154281238</v>
      </c>
      <c r="K46" s="19">
        <f t="shared" si="8"/>
        <v>0.46757925264621192</v>
      </c>
      <c r="L46" s="19">
        <f t="shared" si="9"/>
        <v>0.42972680552045361</v>
      </c>
      <c r="M46" s="19">
        <f t="shared" si="4"/>
        <v>0.50654232785542708</v>
      </c>
      <c r="N46" s="19">
        <f t="shared" si="5"/>
        <v>0.46524116940345067</v>
      </c>
      <c r="O46" s="19">
        <f t="shared" si="5"/>
        <v>0.62943632732909993</v>
      </c>
      <c r="P46" s="19">
        <f t="shared" si="10"/>
        <v>0.55534253999093663</v>
      </c>
      <c r="Q46" s="19">
        <f t="shared" si="10"/>
        <v>0.44032404207010034</v>
      </c>
      <c r="R46" s="19">
        <f t="shared" ref="R46:U46" si="25">R17/R$34*100</f>
        <v>0.42289239903794357</v>
      </c>
      <c r="S46" s="19">
        <f t="shared" ref="S46:T46" si="26">S17/S$34*100</f>
        <v>0.43454466261170765</v>
      </c>
      <c r="T46" s="19">
        <f t="shared" si="26"/>
        <v>0.45020228071303797</v>
      </c>
      <c r="U46" s="19">
        <f t="shared" si="25"/>
        <v>0.4316856116877682</v>
      </c>
    </row>
    <row r="47" spans="1:21" x14ac:dyDescent="0.2">
      <c r="A47" s="3" t="s">
        <v>117</v>
      </c>
      <c r="B47" s="3" t="s">
        <v>118</v>
      </c>
      <c r="C47" s="19">
        <f t="shared" si="8"/>
        <v>0.10908126024073003</v>
      </c>
      <c r="D47" s="19">
        <f t="shared" si="8"/>
        <v>8.8041101303813485E-2</v>
      </c>
      <c r="E47" s="19">
        <f t="shared" si="8"/>
        <v>6.7946663453869183E-2</v>
      </c>
      <c r="F47" s="19">
        <f t="shared" si="8"/>
        <v>5.7594194530074846E-2</v>
      </c>
      <c r="G47" s="19">
        <f t="shared" si="8"/>
        <v>9.79928983403415E-2</v>
      </c>
      <c r="H47" s="19">
        <f t="shared" si="8"/>
        <v>0</v>
      </c>
      <c r="I47" s="19">
        <f t="shared" si="8"/>
        <v>0.20222478552095599</v>
      </c>
      <c r="J47" s="19">
        <f t="shared" si="8"/>
        <v>0.1681267141468894</v>
      </c>
      <c r="K47" s="19">
        <f t="shared" si="8"/>
        <v>0.14715696536905354</v>
      </c>
      <c r="L47" s="19">
        <f t="shared" si="9"/>
        <v>3.1725811745840792E-2</v>
      </c>
      <c r="M47" s="19">
        <f t="shared" si="4"/>
        <v>8.2496358805353928E-2</v>
      </c>
      <c r="N47" s="19">
        <f t="shared" si="5"/>
        <v>5.9575598447133171E-2</v>
      </c>
      <c r="O47" s="19">
        <f t="shared" si="5"/>
        <v>6.3022726840632967E-2</v>
      </c>
      <c r="P47" s="19">
        <f t="shared" si="10"/>
        <v>5.5542049904263313E-2</v>
      </c>
      <c r="Q47" s="19">
        <f t="shared" si="10"/>
        <v>3.3261398108602798E-2</v>
      </c>
      <c r="R47" s="19">
        <f t="shared" ref="R47:U47" si="27">R18/R$34*100</f>
        <v>3.0706131107815057E-2</v>
      </c>
      <c r="S47" s="19">
        <f t="shared" ref="S47:T47" si="28">S18/S$34*100</f>
        <v>4.4044742130492712E-2</v>
      </c>
      <c r="T47" s="19">
        <f t="shared" si="28"/>
        <v>3.6858820437431009E-2</v>
      </c>
      <c r="U47" s="19">
        <f t="shared" si="27"/>
        <v>6.2168986459450105E-2</v>
      </c>
    </row>
    <row r="48" spans="1:21" x14ac:dyDescent="0.2">
      <c r="A48" s="3" t="s">
        <v>119</v>
      </c>
      <c r="B48" s="3" t="s">
        <v>120</v>
      </c>
      <c r="C48" s="19">
        <f t="shared" si="8"/>
        <v>0.54729956890615628</v>
      </c>
      <c r="D48" s="19">
        <f t="shared" si="8"/>
        <v>1.3290154621974062</v>
      </c>
      <c r="E48" s="19">
        <f t="shared" si="8"/>
        <v>0.96139093356382155</v>
      </c>
      <c r="F48" s="19">
        <f t="shared" si="8"/>
        <v>1.0861623052188876</v>
      </c>
      <c r="G48" s="19">
        <f t="shared" si="8"/>
        <v>1.8377841611271393</v>
      </c>
      <c r="H48" s="19">
        <f t="shared" si="8"/>
        <v>0</v>
      </c>
      <c r="I48" s="19">
        <f t="shared" si="8"/>
        <v>1.9653734757910231</v>
      </c>
      <c r="J48" s="19">
        <f t="shared" si="8"/>
        <v>2.1271304771712858</v>
      </c>
      <c r="K48" s="19">
        <f t="shared" si="8"/>
        <v>2.4780087084959432</v>
      </c>
      <c r="L48" s="19">
        <f t="shared" si="9"/>
        <v>2.2469848254567513</v>
      </c>
      <c r="M48" s="19">
        <f t="shared" si="4"/>
        <v>2.276008796187114</v>
      </c>
      <c r="N48" s="19">
        <f t="shared" si="5"/>
        <v>2.4909811307376972</v>
      </c>
      <c r="O48" s="19">
        <f t="shared" si="5"/>
        <v>2.7488379413521296</v>
      </c>
      <c r="P48" s="19">
        <f t="shared" si="10"/>
        <v>2.4747058151077557</v>
      </c>
      <c r="Q48" s="19">
        <f t="shared" si="10"/>
        <v>1.8756466119686173</v>
      </c>
      <c r="R48" s="19">
        <f t="shared" ref="R48:U48" si="29">R19/R$34*100</f>
        <v>3.2234573658779091</v>
      </c>
      <c r="S48" s="19">
        <f t="shared" ref="S48:T48" si="30">S19/S$34*100</f>
        <v>2.5815371240145479</v>
      </c>
      <c r="T48" s="19">
        <f t="shared" si="30"/>
        <v>2.57923332620424</v>
      </c>
      <c r="U48" s="19">
        <f t="shared" si="29"/>
        <v>2.2309012557742651</v>
      </c>
    </row>
    <row r="49" spans="1:21" x14ac:dyDescent="0.2">
      <c r="A49" s="3" t="s">
        <v>121</v>
      </c>
      <c r="B49" s="3" t="s">
        <v>122</v>
      </c>
      <c r="C49" s="19">
        <f t="shared" si="8"/>
        <v>1.1646249071326609</v>
      </c>
      <c r="D49" s="19">
        <f t="shared" si="8"/>
        <v>0.59009798605587971</v>
      </c>
      <c r="E49" s="19">
        <f t="shared" si="8"/>
        <v>0.5294924525828788</v>
      </c>
      <c r="F49" s="19">
        <f t="shared" si="8"/>
        <v>0.54539244289564792</v>
      </c>
      <c r="G49" s="19">
        <f t="shared" si="8"/>
        <v>0.62021194049881734</v>
      </c>
      <c r="H49" s="19">
        <f t="shared" si="8"/>
        <v>0.51535430791839365</v>
      </c>
      <c r="I49" s="19">
        <f t="shared" si="8"/>
        <v>0</v>
      </c>
      <c r="J49" s="19">
        <f t="shared" si="8"/>
        <v>0.62391402112938732</v>
      </c>
      <c r="K49" s="19">
        <f t="shared" si="8"/>
        <v>0.8513549434105504</v>
      </c>
      <c r="L49" s="19">
        <f t="shared" si="9"/>
        <v>1.0392539421819444</v>
      </c>
      <c r="M49" s="19">
        <f t="shared" si="4"/>
        <v>0.99140958180760319</v>
      </c>
      <c r="N49" s="19">
        <f t="shared" si="5"/>
        <v>1.1261800324646727</v>
      </c>
      <c r="O49" s="19">
        <f t="shared" si="5"/>
        <v>1.3551656988550165</v>
      </c>
      <c r="P49" s="19">
        <f t="shared" si="10"/>
        <v>1.2041229638618205</v>
      </c>
      <c r="Q49" s="19">
        <f t="shared" si="10"/>
        <v>1.2846107643905031</v>
      </c>
      <c r="R49" s="19">
        <f t="shared" ref="R49:U49" si="31">R20/R$34*100</f>
        <v>1.0962574689651041</v>
      </c>
      <c r="S49" s="19">
        <f t="shared" ref="S49:T49" si="32">S20/S$34*100</f>
        <v>1.1196474619468482</v>
      </c>
      <c r="T49" s="19">
        <f t="shared" si="32"/>
        <v>1.28565191380366</v>
      </c>
      <c r="U49" s="19">
        <f t="shared" si="31"/>
        <v>0.99553324123302889</v>
      </c>
    </row>
    <row r="50" spans="1:21" x14ac:dyDescent="0.2">
      <c r="A50" s="3" t="s">
        <v>123</v>
      </c>
      <c r="B50" s="3" t="s">
        <v>124</v>
      </c>
      <c r="C50" s="19">
        <f t="shared" si="8"/>
        <v>0.10371728485265516</v>
      </c>
      <c r="D50" s="19">
        <f t="shared" si="8"/>
        <v>0.56660711689455079</v>
      </c>
      <c r="E50" s="19">
        <f t="shared" si="8"/>
        <v>0.38196744824190593</v>
      </c>
      <c r="F50" s="19">
        <f t="shared" si="8"/>
        <v>0.53178269861622141</v>
      </c>
      <c r="G50" s="19">
        <f t="shared" si="8"/>
        <v>0.73471563199560386</v>
      </c>
      <c r="H50" s="19">
        <f t="shared" si="8"/>
        <v>0.95314445850382679</v>
      </c>
      <c r="I50" s="19">
        <f t="shared" si="8"/>
        <v>0.95777895502953592</v>
      </c>
      <c r="J50" s="19">
        <f t="shared" si="8"/>
        <v>1.1012390518359765</v>
      </c>
      <c r="K50" s="19">
        <f t="shared" si="8"/>
        <v>1.3606472539587464</v>
      </c>
      <c r="L50" s="19">
        <f t="shared" si="9"/>
        <v>1.2077161930017863</v>
      </c>
      <c r="M50" s="19">
        <f t="shared" si="4"/>
        <v>1.3886546116314462</v>
      </c>
      <c r="N50" s="19">
        <f t="shared" si="5"/>
        <v>1.4620636443341499</v>
      </c>
      <c r="O50" s="19">
        <f t="shared" si="5"/>
        <v>1.3176529625152895</v>
      </c>
      <c r="P50" s="19">
        <f t="shared" si="10"/>
        <v>1.1556458777109098</v>
      </c>
      <c r="Q50" s="19">
        <f t="shared" si="10"/>
        <v>0.85671750683405679</v>
      </c>
      <c r="R50" s="19">
        <f t="shared" ref="R50:U50" si="33">R21/R$34*100</f>
        <v>0.79598131074028167</v>
      </c>
      <c r="S50" s="19">
        <f t="shared" ref="S50:T50" si="34">S21/S$34*100</f>
        <v>0.85253715248101092</v>
      </c>
      <c r="T50" s="19">
        <f t="shared" si="34"/>
        <v>0.99644194886916393</v>
      </c>
      <c r="U50" s="19">
        <f t="shared" si="33"/>
        <v>0.99258029496944078</v>
      </c>
    </row>
    <row r="51" spans="1:21" x14ac:dyDescent="0.2">
      <c r="A51" s="3" t="s">
        <v>125</v>
      </c>
      <c r="B51" s="3" t="s">
        <v>126</v>
      </c>
      <c r="C51" s="19">
        <f t="shared" si="8"/>
        <v>0.23487236048691632</v>
      </c>
      <c r="D51" s="19">
        <f t="shared" si="8"/>
        <v>0.47799882497356661</v>
      </c>
      <c r="E51" s="19">
        <f t="shared" si="8"/>
        <v>0.2544950743705085</v>
      </c>
      <c r="F51" s="19">
        <f t="shared" si="8"/>
        <v>0.24347945284764819</v>
      </c>
      <c r="G51" s="19">
        <f t="shared" si="8"/>
        <v>0.14474156853508313</v>
      </c>
      <c r="H51" s="19">
        <f t="shared" si="8"/>
        <v>0.10790813242727836</v>
      </c>
      <c r="I51" s="19">
        <f t="shared" si="8"/>
        <v>5.9953343924593692E-2</v>
      </c>
      <c r="J51" s="19">
        <f t="shared" si="8"/>
        <v>0</v>
      </c>
      <c r="K51" s="19">
        <f t="shared" si="8"/>
        <v>4.3754754881952976E-2</v>
      </c>
      <c r="L51" s="19">
        <f t="shared" si="9"/>
        <v>6.0816728455789087E-2</v>
      </c>
      <c r="M51" s="19">
        <f t="shared" si="4"/>
        <v>6.0051446197427777E-2</v>
      </c>
      <c r="N51" s="19">
        <f t="shared" si="5"/>
        <v>5.4860284516557091E-2</v>
      </c>
      <c r="O51" s="19">
        <f t="shared" si="5"/>
        <v>3.9196014973426133E-2</v>
      </c>
      <c r="P51" s="19">
        <f t="shared" si="10"/>
        <v>4.8109193500334393E-2</v>
      </c>
      <c r="Q51" s="19">
        <f t="shared" si="10"/>
        <v>2.8522758530678333E-2</v>
      </c>
      <c r="R51" s="19">
        <f t="shared" ref="R51:U51" si="35">R22/R$34*100</f>
        <v>2.6126872375105917E-2</v>
      </c>
      <c r="S51" s="19">
        <f t="shared" ref="S51:T51" si="36">S22/S$34*100</f>
        <v>2.4738792678748196E-2</v>
      </c>
      <c r="T51" s="19">
        <f t="shared" si="36"/>
        <v>2.9336497876995798E-2</v>
      </c>
      <c r="U51" s="19">
        <f t="shared" si="35"/>
        <v>6.6546100321907456E-2</v>
      </c>
    </row>
    <row r="52" spans="1:21" x14ac:dyDescent="0.2">
      <c r="A52" s="3" t="s">
        <v>127</v>
      </c>
      <c r="B52" s="3" t="s">
        <v>128</v>
      </c>
      <c r="C52" s="19">
        <f t="shared" si="8"/>
        <v>1.4017884881730691</v>
      </c>
      <c r="D52" s="19">
        <f t="shared" si="8"/>
        <v>10.498267492929477</v>
      </c>
      <c r="E52" s="19">
        <f t="shared" si="8"/>
        <v>9.6143911145087166</v>
      </c>
      <c r="F52" s="19">
        <f t="shared" si="8"/>
        <v>14.97187687583685</v>
      </c>
      <c r="G52" s="19">
        <f t="shared" si="8"/>
        <v>21.052845074944816</v>
      </c>
      <c r="H52" s="19">
        <f t="shared" si="8"/>
        <v>24.766437094313005</v>
      </c>
      <c r="I52" s="19">
        <f t="shared" si="8"/>
        <v>29.212597505746558</v>
      </c>
      <c r="J52" s="19">
        <f t="shared" si="8"/>
        <v>34.408679367539143</v>
      </c>
      <c r="K52" s="19">
        <f t="shared" si="8"/>
        <v>37.484322060062624</v>
      </c>
      <c r="L52" s="19">
        <f t="shared" si="9"/>
        <v>35.156984868376504</v>
      </c>
      <c r="M52" s="19">
        <f t="shared" si="4"/>
        <v>37.762204624472503</v>
      </c>
      <c r="N52" s="19">
        <f t="shared" si="5"/>
        <v>31.256198210434349</v>
      </c>
      <c r="O52" s="19">
        <f t="shared" si="5"/>
        <v>35.242469348144716</v>
      </c>
      <c r="P52" s="19">
        <f t="shared" si="10"/>
        <v>31.243637495579545</v>
      </c>
      <c r="Q52" s="19">
        <f t="shared" si="10"/>
        <v>44.111518572786423</v>
      </c>
      <c r="R52" s="19">
        <f t="shared" ref="R52:U52" si="37">R23/R$34*100</f>
        <v>40.155158656286893</v>
      </c>
      <c r="S52" s="19">
        <f t="shared" ref="S52:T52" si="38">S23/S$34*100</f>
        <v>41.078347631887269</v>
      </c>
      <c r="T52" s="19">
        <f t="shared" si="38"/>
        <v>36.522924847934426</v>
      </c>
      <c r="U52" s="19">
        <f t="shared" si="37"/>
        <v>34.066114890673902</v>
      </c>
    </row>
    <row r="53" spans="1:21" x14ac:dyDescent="0.2">
      <c r="A53" s="3" t="s">
        <v>129</v>
      </c>
      <c r="B53" s="3" t="s">
        <v>130</v>
      </c>
      <c r="C53" s="19">
        <f t="shared" si="8"/>
        <v>0.52396904623594676</v>
      </c>
      <c r="D53" s="19">
        <f t="shared" si="8"/>
        <v>2.3882406828170564</v>
      </c>
      <c r="E53" s="19">
        <f t="shared" si="8"/>
        <v>1.880897994320236</v>
      </c>
      <c r="F53" s="19">
        <f t="shared" si="8"/>
        <v>3.2581965709476903</v>
      </c>
      <c r="G53" s="19">
        <f t="shared" si="8"/>
        <v>3.2003569861254801</v>
      </c>
      <c r="H53" s="19">
        <f t="shared" si="8"/>
        <v>3.2290861711338605</v>
      </c>
      <c r="I53" s="19">
        <f t="shared" si="8"/>
        <v>4.3634176536998766</v>
      </c>
      <c r="J53" s="19">
        <f t="shared" si="8"/>
        <v>0.59359170192438193</v>
      </c>
      <c r="K53" s="19">
        <f t="shared" si="8"/>
        <v>0.64093630779199118</v>
      </c>
      <c r="L53" s="19">
        <f t="shared" si="9"/>
        <v>1.8266692542350496</v>
      </c>
      <c r="M53" s="19">
        <f t="shared" si="4"/>
        <v>0.84206436279099328</v>
      </c>
      <c r="N53" s="19">
        <f t="shared" si="5"/>
        <v>0.87960442563365038</v>
      </c>
      <c r="O53" s="19">
        <f t="shared" si="5"/>
        <v>0.65540749940493415</v>
      </c>
      <c r="P53" s="19">
        <f t="shared" si="10"/>
        <v>0.5778220149592197</v>
      </c>
      <c r="Q53" s="19">
        <f t="shared" si="10"/>
        <v>0.4534282332423557</v>
      </c>
      <c r="R53" s="19">
        <f t="shared" ref="R53:U53" si="39">R24/R$34*100</f>
        <v>1.1128804204044125</v>
      </c>
      <c r="S53" s="19">
        <f t="shared" ref="S53:T53" si="40">S24/S$34*100</f>
        <v>0.97610165679979755</v>
      </c>
      <c r="T53" s="19">
        <f t="shared" si="40"/>
        <v>0.77123898750823516</v>
      </c>
      <c r="U53" s="19">
        <f t="shared" si="39"/>
        <v>1.2704204846207454</v>
      </c>
    </row>
    <row r="54" spans="1:21" x14ac:dyDescent="0.2">
      <c r="A54" s="3" t="s">
        <v>131</v>
      </c>
      <c r="B54" s="3" t="s">
        <v>132</v>
      </c>
      <c r="C54" s="19">
        <f t="shared" si="8"/>
        <v>3.8339885771152549</v>
      </c>
      <c r="D54" s="19">
        <f t="shared" si="8"/>
        <v>16.33775546074488</v>
      </c>
      <c r="E54" s="19">
        <f t="shared" si="8"/>
        <v>12.924816465652981</v>
      </c>
      <c r="F54" s="19">
        <f t="shared" si="8"/>
        <v>13.3986574801181</v>
      </c>
      <c r="G54" s="19">
        <f t="shared" si="8"/>
        <v>11.843673286232789</v>
      </c>
      <c r="H54" s="19">
        <f t="shared" si="8"/>
        <v>13.122827943058551</v>
      </c>
      <c r="I54" s="19">
        <f t="shared" si="8"/>
        <v>11.1903009797766</v>
      </c>
      <c r="J54" s="19">
        <f t="shared" si="8"/>
        <v>12.452722974408474</v>
      </c>
      <c r="K54" s="19">
        <f t="shared" si="8"/>
        <v>11.634267758571115</v>
      </c>
      <c r="L54" s="19">
        <f t="shared" ref="L54:M63" si="41">L25/L$34*100</f>
        <v>9.3754318202392923</v>
      </c>
      <c r="M54" s="19">
        <f t="shared" si="41"/>
        <v>9.278238621514685</v>
      </c>
      <c r="N54" s="19">
        <f t="shared" si="5"/>
        <v>8.5690735475473865</v>
      </c>
      <c r="O54" s="19">
        <f t="shared" si="5"/>
        <v>3.9947113823735227</v>
      </c>
      <c r="P54" s="19">
        <f t="shared" si="10"/>
        <v>7.9767559896970441</v>
      </c>
      <c r="Q54" s="19">
        <f t="shared" si="10"/>
        <v>8.5380366327411092</v>
      </c>
      <c r="R54" s="19">
        <f t="shared" ref="R54:U54" si="42">R25/R$34*100</f>
        <v>6.0088942769180598</v>
      </c>
      <c r="S54" s="19">
        <f t="shared" ref="S54:T54" si="43">S25/S$34*100</f>
        <v>8.5566874721295836</v>
      </c>
      <c r="T54" s="19">
        <f t="shared" si="43"/>
        <v>8.5455531918256593</v>
      </c>
      <c r="U54" s="19">
        <f t="shared" si="42"/>
        <v>9.2997101478432462</v>
      </c>
    </row>
    <row r="55" spans="1:21" x14ac:dyDescent="0.2">
      <c r="A55" s="3" t="s">
        <v>133</v>
      </c>
      <c r="B55" s="3" t="s">
        <v>134</v>
      </c>
      <c r="C55" s="19">
        <f t="shared" si="8"/>
        <v>0.45671289592301662</v>
      </c>
      <c r="D55" s="19">
        <f t="shared" si="8"/>
        <v>0.74146454138044271</v>
      </c>
      <c r="E55" s="19">
        <f t="shared" si="8"/>
        <v>0.37420885045515417</v>
      </c>
      <c r="F55" s="19">
        <f t="shared" si="8"/>
        <v>0.68104731081289627</v>
      </c>
      <c r="G55" s="19">
        <f t="shared" si="8"/>
        <v>1.0881160313513005</v>
      </c>
      <c r="H55" s="19">
        <f t="shared" si="8"/>
        <v>0.97598416053975079</v>
      </c>
      <c r="I55" s="19">
        <f t="shared" si="8"/>
        <v>0.73545907305405211</v>
      </c>
      <c r="J55" s="19">
        <f t="shared" si="8"/>
        <v>0.95361484060383894</v>
      </c>
      <c r="K55" s="19">
        <f t="shared" si="8"/>
        <v>1.3304435162568711</v>
      </c>
      <c r="L55" s="19">
        <f t="shared" ref="L55:L63" si="44">L26/L$34*100</f>
        <v>1.97408636018457</v>
      </c>
      <c r="M55" s="19">
        <f t="shared" si="41"/>
        <v>1.7257188209473737</v>
      </c>
      <c r="N55" s="19">
        <f t="shared" si="5"/>
        <v>1.7856473830523578</v>
      </c>
      <c r="O55" s="19">
        <f t="shared" si="5"/>
        <v>1.9843818049187247</v>
      </c>
      <c r="P55" s="19">
        <f t="shared" si="10"/>
        <v>1.7510094232707969</v>
      </c>
      <c r="Q55" s="19">
        <f t="shared" si="10"/>
        <v>1.4823277343406196</v>
      </c>
      <c r="R55" s="19">
        <f t="shared" ref="R55:U55" si="45">R26/R$34*100</f>
        <v>1.5059699438588769</v>
      </c>
      <c r="S55" s="19">
        <f t="shared" ref="S55:T55" si="46">S26/S$34*100</f>
        <v>1.6851382734184419</v>
      </c>
      <c r="T55" s="19">
        <f t="shared" si="46"/>
        <v>1.6122779620512011</v>
      </c>
      <c r="U55" s="19">
        <f t="shared" si="45"/>
        <v>1.4544570831977943</v>
      </c>
    </row>
    <row r="56" spans="1:21" x14ac:dyDescent="0.2">
      <c r="A56" s="3" t="s">
        <v>135</v>
      </c>
      <c r="B56" s="3" t="s">
        <v>136</v>
      </c>
      <c r="C56" s="19">
        <f t="shared" si="8"/>
        <v>0.46265077386872178</v>
      </c>
      <c r="D56" s="19">
        <f t="shared" si="8"/>
        <v>0.94169875670798919</v>
      </c>
      <c r="E56" s="19">
        <f t="shared" si="8"/>
        <v>2.5182131865926465</v>
      </c>
      <c r="F56" s="19">
        <f t="shared" si="8"/>
        <v>0.3997985120894586</v>
      </c>
      <c r="G56" s="19">
        <f t="shared" si="8"/>
        <v>0.29998007685695677</v>
      </c>
      <c r="H56" s="19">
        <f t="shared" si="8"/>
        <v>0.2954757444126328</v>
      </c>
      <c r="I56" s="19">
        <f t="shared" si="8"/>
        <v>0.24320231645693668</v>
      </c>
      <c r="J56" s="19">
        <f t="shared" si="8"/>
        <v>0.31888937375126575</v>
      </c>
      <c r="K56" s="19">
        <f t="shared" si="8"/>
        <v>0.46680807754881837</v>
      </c>
      <c r="L56" s="19">
        <f t="shared" si="44"/>
        <v>1.0296358682063167</v>
      </c>
      <c r="M56" s="19">
        <f t="shared" si="41"/>
        <v>0.54646250883217173</v>
      </c>
      <c r="N56" s="19">
        <f t="shared" si="5"/>
        <v>0.42362557192787931</v>
      </c>
      <c r="O56" s="19">
        <f t="shared" si="5"/>
        <v>0.89601775915277726</v>
      </c>
      <c r="P56" s="19">
        <f t="shared" si="10"/>
        <v>0.79071018028481554</v>
      </c>
      <c r="Q56" s="19">
        <f t="shared" si="10"/>
        <v>0.45913636155345933</v>
      </c>
      <c r="R56" s="19">
        <f t="shared" ref="R56:U56" si="47">R27/R$34*100</f>
        <v>0.32101260802917575</v>
      </c>
      <c r="S56" s="19">
        <f t="shared" ref="S56:T56" si="48">S27/S$34*100</f>
        <v>0.45210103792716</v>
      </c>
      <c r="T56" s="19">
        <f t="shared" si="48"/>
        <v>0.50913699492100339</v>
      </c>
      <c r="U56" s="19">
        <f t="shared" si="47"/>
        <v>0.56466772934756759</v>
      </c>
    </row>
    <row r="57" spans="1:21" x14ac:dyDescent="0.2">
      <c r="A57" s="3" t="s">
        <v>137</v>
      </c>
      <c r="B57" s="3" t="s">
        <v>138</v>
      </c>
      <c r="C57" s="19">
        <f t="shared" si="8"/>
        <v>0.32371001437182551</v>
      </c>
      <c r="D57" s="19">
        <f t="shared" si="8"/>
        <v>0.7491952034283913</v>
      </c>
      <c r="E57" s="19">
        <f t="shared" si="8"/>
        <v>0.73456634152806688</v>
      </c>
      <c r="F57" s="19">
        <f t="shared" si="8"/>
        <v>0.80633639918421074</v>
      </c>
      <c r="G57" s="19">
        <f t="shared" si="8"/>
        <v>1.2532477425728823</v>
      </c>
      <c r="H57" s="19">
        <f t="shared" si="8"/>
        <v>1.8697439766916901</v>
      </c>
      <c r="I57" s="19">
        <f t="shared" si="8"/>
        <v>2.0913765388753691</v>
      </c>
      <c r="J57" s="19">
        <f t="shared" si="8"/>
        <v>2.2274088773554688</v>
      </c>
      <c r="K57" s="19">
        <f t="shared" si="8"/>
        <v>2.2433263639409806</v>
      </c>
      <c r="L57" s="19">
        <f t="shared" si="44"/>
        <v>1.9013238771382925</v>
      </c>
      <c r="M57" s="19">
        <f t="shared" si="41"/>
        <v>1.6116584119924098</v>
      </c>
      <c r="N57" s="19">
        <f t="shared" si="5"/>
        <v>2.0419834176607372</v>
      </c>
      <c r="O57" s="19">
        <f t="shared" si="5"/>
        <v>2.6423366716369618</v>
      </c>
      <c r="P57" s="19">
        <f t="shared" si="10"/>
        <v>2.145792124316483</v>
      </c>
      <c r="Q57" s="19">
        <f t="shared" si="10"/>
        <v>1.9547588375740861</v>
      </c>
      <c r="R57" s="19">
        <f t="shared" ref="R57:U57" si="49">R28/R$34*100</f>
        <v>2.0027737429752825</v>
      </c>
      <c r="S57" s="19">
        <f t="shared" ref="S57:T57" si="50">S28/S$34*100</f>
        <v>2.3726239220441383</v>
      </c>
      <c r="T57" s="19">
        <f t="shared" si="50"/>
        <v>2.7051318710576089</v>
      </c>
      <c r="U57" s="19">
        <f t="shared" si="49"/>
        <v>1.9650256020986672</v>
      </c>
    </row>
    <row r="58" spans="1:21" x14ac:dyDescent="0.2">
      <c r="A58" s="3" t="s">
        <v>139</v>
      </c>
      <c r="B58" s="3" t="s">
        <v>140</v>
      </c>
      <c r="C58" s="19">
        <f t="shared" si="8"/>
        <v>1.3382057341111229</v>
      </c>
      <c r="D58" s="19">
        <f t="shared" si="8"/>
        <v>2.1068223190530802</v>
      </c>
      <c r="E58" s="19">
        <f t="shared" si="8"/>
        <v>1.0317999059722427</v>
      </c>
      <c r="F58" s="19">
        <f t="shared" si="8"/>
        <v>1.2403826705089598</v>
      </c>
      <c r="G58" s="19">
        <f t="shared" si="8"/>
        <v>1.8178444099802353</v>
      </c>
      <c r="H58" s="19">
        <f t="shared" si="8"/>
        <v>2.0172362428878268</v>
      </c>
      <c r="I58" s="19">
        <f t="shared" si="8"/>
        <v>1.6395167580870482</v>
      </c>
      <c r="J58" s="19">
        <f t="shared" si="8"/>
        <v>3.6676312189727924</v>
      </c>
      <c r="K58" s="19">
        <f t="shared" si="8"/>
        <v>2.1524477447501815</v>
      </c>
      <c r="L58" s="19">
        <f t="shared" si="44"/>
        <v>2.0850819080899483</v>
      </c>
      <c r="M58" s="19">
        <f t="shared" si="41"/>
        <v>2.0951262870938949</v>
      </c>
      <c r="N58" s="19">
        <f t="shared" si="5"/>
        <v>2.4054595988807326</v>
      </c>
      <c r="O58" s="19">
        <f t="shared" si="5"/>
        <v>2.3849017627306304</v>
      </c>
      <c r="P58" s="19">
        <f t="shared" si="10"/>
        <v>2.5766917082559018</v>
      </c>
      <c r="Q58" s="19">
        <f t="shared" si="10"/>
        <v>2.1248938843424501</v>
      </c>
      <c r="R58" s="19">
        <f t="shared" ref="R58:U58" si="51">R29/R$34*100</f>
        <v>2.3974769195491055</v>
      </c>
      <c r="S58" s="19">
        <f t="shared" ref="S58:T58" si="52">S29/S$34*100</f>
        <v>2.5666900932911916</v>
      </c>
      <c r="T58" s="19">
        <f t="shared" si="52"/>
        <v>3.2340914299030992</v>
      </c>
      <c r="U58" s="19">
        <f t="shared" si="51"/>
        <v>2.3288567208285982</v>
      </c>
    </row>
    <row r="59" spans="1:21" x14ac:dyDescent="0.2">
      <c r="A59" s="3" t="s">
        <v>141</v>
      </c>
      <c r="B59" s="3" t="s">
        <v>142</v>
      </c>
      <c r="C59" s="19">
        <f t="shared" si="8"/>
        <v>2.3081796889816415</v>
      </c>
      <c r="D59" s="19">
        <f t="shared" si="8"/>
        <v>2.8854849469569772</v>
      </c>
      <c r="E59" s="19">
        <f t="shared" si="8"/>
        <v>3.076334791141444</v>
      </c>
      <c r="F59" s="19">
        <f t="shared" si="8"/>
        <v>3.4014632845432713</v>
      </c>
      <c r="G59" s="19">
        <f t="shared" si="8"/>
        <v>4.5297701892686977</v>
      </c>
      <c r="H59" s="19">
        <f t="shared" si="8"/>
        <v>5.3492412765087209</v>
      </c>
      <c r="I59" s="19">
        <f t="shared" si="8"/>
        <v>4.1603026589791332</v>
      </c>
      <c r="J59" s="19">
        <f t="shared" si="8"/>
        <v>5.3941674097975678</v>
      </c>
      <c r="K59" s="19">
        <f t="shared" si="8"/>
        <v>6.6042276658916323</v>
      </c>
      <c r="L59" s="19">
        <f t="shared" si="44"/>
        <v>9.0517289070559706</v>
      </c>
      <c r="M59" s="19">
        <f t="shared" si="41"/>
        <v>9.4300034444557639</v>
      </c>
      <c r="N59" s="19">
        <f t="shared" si="5"/>
        <v>12.078997973822753</v>
      </c>
      <c r="O59" s="19">
        <f t="shared" si="5"/>
        <v>13.440710177193004</v>
      </c>
      <c r="P59" s="19">
        <f t="shared" si="10"/>
        <v>13.916451278393652</v>
      </c>
      <c r="Q59" s="19">
        <f t="shared" si="10"/>
        <v>11.378582246711099</v>
      </c>
      <c r="R59" s="19">
        <f t="shared" ref="R59:U59" si="53">R30/R$34*100</f>
        <v>11.936993920975651</v>
      </c>
      <c r="S59" s="19">
        <f t="shared" ref="S59:T59" si="54">S30/S$34*100</f>
        <v>12.805058969078416</v>
      </c>
      <c r="T59" s="19">
        <f t="shared" si="54"/>
        <v>15.104848233975707</v>
      </c>
      <c r="U59" s="19">
        <f t="shared" si="53"/>
        <v>10.136096116429645</v>
      </c>
    </row>
    <row r="60" spans="1:21" x14ac:dyDescent="0.2">
      <c r="A60" s="3" t="s">
        <v>143</v>
      </c>
      <c r="B60" s="3" t="s">
        <v>144</v>
      </c>
      <c r="C60" s="19">
        <f t="shared" si="8"/>
        <v>0.29437884137439957</v>
      </c>
      <c r="D60" s="19">
        <f t="shared" si="8"/>
        <v>2.284410768105442E-2</v>
      </c>
      <c r="E60" s="19">
        <f t="shared" si="8"/>
        <v>1.9653256620406796E-2</v>
      </c>
      <c r="F60" s="19">
        <f t="shared" si="8"/>
        <v>2.3220962359738532E-2</v>
      </c>
      <c r="G60" s="19">
        <f t="shared" si="8"/>
        <v>1.6089441911912424E-2</v>
      </c>
      <c r="H60" s="19">
        <f t="shared" si="8"/>
        <v>2.0759460180286515E-2</v>
      </c>
      <c r="I60" s="19">
        <f t="shared" si="8"/>
        <v>2.2042795885235673E-2</v>
      </c>
      <c r="J60" s="19">
        <f t="shared" si="8"/>
        <v>2.4553660944664716E-2</v>
      </c>
      <c r="K60" s="19">
        <f t="shared" si="8"/>
        <v>2.8947966305969068E-2</v>
      </c>
      <c r="L60" s="19">
        <f t="shared" si="44"/>
        <v>3.4287777432793237E-2</v>
      </c>
      <c r="M60" s="19">
        <f t="shared" si="41"/>
        <v>2.5655557815564306E-2</v>
      </c>
      <c r="N60" s="19">
        <f t="shared" si="5"/>
        <v>2.573360772920541E-2</v>
      </c>
      <c r="O60" s="19">
        <f t="shared" si="5"/>
        <v>2.4947842888369997E-2</v>
      </c>
      <c r="P60" s="19">
        <f t="shared" si="10"/>
        <v>2.1970482943864583E-2</v>
      </c>
      <c r="Q60" s="19">
        <f t="shared" si="10"/>
        <v>1.7968226230750884E-2</v>
      </c>
      <c r="R60" s="19">
        <f t="shared" ref="R60:U60" si="55">R31/R$34*100</f>
        <v>1.3787581997696308E-2</v>
      </c>
      <c r="S60" s="19">
        <f t="shared" ref="S60:T60" si="56">S31/S$34*100</f>
        <v>2.8736326334796437E-2</v>
      </c>
      <c r="T60" s="19">
        <f t="shared" si="56"/>
        <v>4.2551632219247772E-2</v>
      </c>
      <c r="U60" s="19">
        <f t="shared" si="55"/>
        <v>2.7188894211130403E-2</v>
      </c>
    </row>
    <row r="61" spans="1:21" x14ac:dyDescent="0.2">
      <c r="A61" s="3" t="s">
        <v>145</v>
      </c>
      <c r="B61" s="3" t="s">
        <v>146</v>
      </c>
      <c r="C61" s="19">
        <f t="shared" si="8"/>
        <v>8.2979801659993704E-2</v>
      </c>
      <c r="D61" s="19">
        <f t="shared" si="8"/>
        <v>2.9881596758564895E-2</v>
      </c>
      <c r="E61" s="19">
        <f t="shared" si="8"/>
        <v>2.7900485360202003E-2</v>
      </c>
      <c r="F61" s="19">
        <f t="shared" si="8"/>
        <v>5.0197262397563197E-2</v>
      </c>
      <c r="G61" s="19">
        <f t="shared" si="8"/>
        <v>4.1044087255970495E-2</v>
      </c>
      <c r="H61" s="19">
        <f t="shared" si="8"/>
        <v>4.0636456838415491E-2</v>
      </c>
      <c r="I61" s="19">
        <f t="shared" si="8"/>
        <v>3.786258677136084E-2</v>
      </c>
      <c r="J61" s="19">
        <f t="shared" si="8"/>
        <v>5.614251925155743E-2</v>
      </c>
      <c r="K61" s="19">
        <f t="shared" si="8"/>
        <v>6.8419018343384791E-2</v>
      </c>
      <c r="L61" s="19">
        <f t="shared" si="44"/>
        <v>4.7085615314487052E-2</v>
      </c>
      <c r="M61" s="19">
        <f t="shared" si="41"/>
        <v>3.6281799432963356E-2</v>
      </c>
      <c r="N61" s="19">
        <f t="shared" si="5"/>
        <v>4.4799635094895519E-2</v>
      </c>
      <c r="O61" s="19">
        <f t="shared" si="5"/>
        <v>6.0011164860980404E-2</v>
      </c>
      <c r="P61" s="19">
        <f t="shared" si="10"/>
        <v>5.3072461115747052E-2</v>
      </c>
      <c r="Q61" s="19">
        <f t="shared" si="10"/>
        <v>3.6505680002280605E-2</v>
      </c>
      <c r="R61" s="19">
        <f t="shared" ref="R61:U61" si="57">R32/R$34*100</f>
        <v>3.1655018629721775E-2</v>
      </c>
      <c r="S61" s="19">
        <f t="shared" ref="S61:T61" si="58">S32/S$34*100</f>
        <v>3.1435463085990087E-2</v>
      </c>
      <c r="T61" s="19">
        <f t="shared" si="58"/>
        <v>2.510830416771128E-2</v>
      </c>
      <c r="U61" s="19">
        <f t="shared" si="57"/>
        <v>3.9523584053556458E-2</v>
      </c>
    </row>
    <row r="62" spans="1:21" x14ac:dyDescent="0.2">
      <c r="A62" s="3" t="s">
        <v>147</v>
      </c>
      <c r="B62" s="3" t="s">
        <v>148</v>
      </c>
      <c r="C62" s="19">
        <f t="shared" si="8"/>
        <v>11.151916700523737</v>
      </c>
      <c r="D62" s="19">
        <f t="shared" si="8"/>
        <v>7.7812151861661727</v>
      </c>
      <c r="E62" s="19">
        <f t="shared" si="8"/>
        <v>6.6761082090291159</v>
      </c>
      <c r="F62" s="19">
        <f t="shared" si="8"/>
        <v>8.2012018477392363</v>
      </c>
      <c r="G62" s="19">
        <f t="shared" si="8"/>
        <v>11.170264527282789</v>
      </c>
      <c r="H62" s="19">
        <f t="shared" si="8"/>
        <v>12.093663887887081</v>
      </c>
      <c r="I62" s="19">
        <f t="shared" si="8"/>
        <v>10.892163685022393</v>
      </c>
      <c r="J62" s="19">
        <f t="shared" si="8"/>
        <v>13.168890268404535</v>
      </c>
      <c r="K62" s="19">
        <f t="shared" si="8"/>
        <v>16.345608213570085</v>
      </c>
      <c r="L62" s="19">
        <f t="shared" si="44"/>
        <v>17.215955314987902</v>
      </c>
      <c r="M62" s="19">
        <f t="shared" si="41"/>
        <v>17.391554173092931</v>
      </c>
      <c r="N62" s="19">
        <f t="shared" si="5"/>
        <v>20.502062279298212</v>
      </c>
      <c r="O62" s="19">
        <f t="shared" si="5"/>
        <v>24.854552838532701</v>
      </c>
      <c r="P62" s="19">
        <f t="shared" si="10"/>
        <v>22.668026146053531</v>
      </c>
      <c r="Q62" s="19">
        <f t="shared" si="10"/>
        <v>17.578057563065819</v>
      </c>
      <c r="R62" s="19">
        <f t="shared" ref="R62:U62" si="59">R33/R$34*100</f>
        <v>18.289023402764212</v>
      </c>
      <c r="S62" s="19">
        <f t="shared" ref="S62:T62" si="60">S33/S$34*100</f>
        <v>19.365566883824943</v>
      </c>
      <c r="T62" s="19">
        <f t="shared" si="60"/>
        <v>20.064355769468293</v>
      </c>
      <c r="U62" s="19">
        <f t="shared" si="59"/>
        <v>17.032484807240358</v>
      </c>
    </row>
    <row r="63" spans="1:21" x14ac:dyDescent="0.2">
      <c r="B63" s="3" t="s">
        <v>149</v>
      </c>
      <c r="C63" s="19">
        <f t="shared" si="8"/>
        <v>100</v>
      </c>
      <c r="D63" s="19">
        <f t="shared" si="8"/>
        <v>100</v>
      </c>
      <c r="E63" s="19">
        <f t="shared" si="8"/>
        <v>100</v>
      </c>
      <c r="F63" s="19">
        <f t="shared" si="8"/>
        <v>100</v>
      </c>
      <c r="G63" s="19">
        <f t="shared" si="8"/>
        <v>100</v>
      </c>
      <c r="H63" s="19">
        <f t="shared" si="8"/>
        <v>100</v>
      </c>
      <c r="I63" s="19">
        <f t="shared" si="8"/>
        <v>100</v>
      </c>
      <c r="J63" s="19">
        <f t="shared" si="8"/>
        <v>100</v>
      </c>
      <c r="K63" s="19">
        <f t="shared" si="8"/>
        <v>100</v>
      </c>
      <c r="L63" s="19">
        <f t="shared" si="44"/>
        <v>100</v>
      </c>
      <c r="M63" s="19">
        <f t="shared" si="41"/>
        <v>100</v>
      </c>
      <c r="N63" s="19">
        <f t="shared" si="5"/>
        <v>100</v>
      </c>
      <c r="O63" s="19">
        <f t="shared" si="5"/>
        <v>100</v>
      </c>
      <c r="P63" s="19">
        <f t="shared" si="10"/>
        <v>100</v>
      </c>
      <c r="Q63" s="19">
        <f t="shared" si="10"/>
        <v>100</v>
      </c>
      <c r="R63" s="19">
        <f t="shared" ref="R63:U63" si="61">R34/R$34*100</f>
        <v>100</v>
      </c>
      <c r="S63" s="19">
        <f t="shared" ref="S63:T63" si="62">S34/S$34*100</f>
        <v>100</v>
      </c>
      <c r="T63" s="19">
        <f t="shared" si="62"/>
        <v>100</v>
      </c>
      <c r="U63" s="19">
        <f t="shared" si="61"/>
        <v>100</v>
      </c>
    </row>
    <row r="64" spans="1:21" x14ac:dyDescent="0.2">
      <c r="B64" s="3"/>
      <c r="C64" s="19"/>
      <c r="D64" s="19"/>
      <c r="E64" s="19"/>
      <c r="F64" s="19"/>
      <c r="G64" s="19"/>
      <c r="H64" s="19"/>
      <c r="I64" s="19"/>
      <c r="J64" s="19"/>
      <c r="K64" s="19"/>
      <c r="L64" s="19"/>
      <c r="M64" s="19"/>
      <c r="N64" s="19"/>
      <c r="O64" s="19"/>
      <c r="P64" s="19"/>
      <c r="Q64" s="19"/>
      <c r="R64" s="19"/>
      <c r="S64" s="19"/>
      <c r="T64" s="19"/>
      <c r="U64" s="19"/>
    </row>
    <row r="65" spans="1:21" x14ac:dyDescent="0.2">
      <c r="A65" s="12"/>
      <c r="B65" s="12"/>
      <c r="C65" s="202" t="s">
        <v>77</v>
      </c>
      <c r="D65" s="202"/>
      <c r="E65" s="202"/>
      <c r="F65" s="202"/>
      <c r="G65" s="202"/>
      <c r="H65" s="202"/>
      <c r="I65" s="202"/>
      <c r="J65" s="202"/>
      <c r="K65" s="202"/>
      <c r="L65" s="202"/>
      <c r="M65" s="202"/>
      <c r="N65" s="202"/>
      <c r="O65" s="202"/>
      <c r="P65" s="202"/>
      <c r="Q65" s="202"/>
      <c r="R65" s="202"/>
      <c r="S65" s="202"/>
      <c r="T65" s="202"/>
      <c r="U65" s="202"/>
    </row>
    <row r="66" spans="1:21" ht="13.5" thickBot="1" x14ac:dyDescent="0.25">
      <c r="A66" s="12"/>
      <c r="B66" s="12"/>
      <c r="C66" s="203"/>
      <c r="D66" s="203"/>
      <c r="E66" s="203"/>
      <c r="F66" s="203"/>
      <c r="G66" s="203"/>
      <c r="H66" s="203"/>
      <c r="I66" s="203"/>
      <c r="J66" s="203"/>
      <c r="K66" s="203"/>
      <c r="L66" s="203"/>
      <c r="M66" s="203"/>
      <c r="N66" s="203"/>
      <c r="O66" s="203"/>
      <c r="P66" s="203"/>
      <c r="Q66" s="203"/>
      <c r="R66" s="203"/>
      <c r="S66" s="203"/>
      <c r="T66" s="203"/>
      <c r="U66" s="203"/>
    </row>
    <row r="67" spans="1:21" ht="13.5" thickTop="1" x14ac:dyDescent="0.2">
      <c r="A67" s="8" t="s">
        <v>99</v>
      </c>
      <c r="B67" s="8" t="s">
        <v>100</v>
      </c>
      <c r="C67" s="1" t="s">
        <v>28</v>
      </c>
      <c r="D67" s="1" t="s">
        <v>28</v>
      </c>
      <c r="E67" s="20">
        <f t="shared" ref="E67:F92" si="63">E9/D9*100-100</f>
        <v>-51.478314358842773</v>
      </c>
      <c r="F67" s="20">
        <f t="shared" si="63"/>
        <v>-16.089400637815771</v>
      </c>
      <c r="G67" s="1" t="s">
        <v>28</v>
      </c>
      <c r="H67" s="20">
        <f t="shared" ref="H67:J92" si="64">IF(G9=0, "--", (H9/G9*100-100))</f>
        <v>9.7278460494075318</v>
      </c>
      <c r="I67" s="20">
        <f t="shared" si="64"/>
        <v>-5.830164186673727</v>
      </c>
      <c r="J67" s="20">
        <f t="shared" si="64"/>
        <v>-14.96286390688509</v>
      </c>
      <c r="K67" s="20">
        <f t="shared" ref="K67:O82" si="65">IF(J9=0, "--", (K9/J9*100-100))</f>
        <v>-52.374207575413259</v>
      </c>
      <c r="L67" s="20">
        <f t="shared" si="65"/>
        <v>834.02270834236049</v>
      </c>
      <c r="M67" s="20">
        <f t="shared" si="65"/>
        <v>-83.608671234266353</v>
      </c>
      <c r="N67" s="20">
        <f t="shared" si="65"/>
        <v>-31.002395317499236</v>
      </c>
      <c r="O67" s="20">
        <f t="shared" si="65"/>
        <v>11.173589842383507</v>
      </c>
      <c r="P67" s="20">
        <f>IF(N9=0, "--", (P9/N9*100-100))</f>
        <v>-16.868949893605603</v>
      </c>
      <c r="Q67" s="20">
        <f>IF(P9=0, "--", (Q9/P9*100-100))</f>
        <v>7.7034626861254338</v>
      </c>
      <c r="R67" s="20">
        <f>IF(Q9=0, "--", (R9/Q9*100-100))</f>
        <v>-16.162803432507786</v>
      </c>
      <c r="S67" s="20">
        <f t="shared" ref="S67:T82" si="66">IF(R9=0, "--", (S9/R9*100-100))</f>
        <v>-51.974363794724745</v>
      </c>
      <c r="T67" s="20">
        <f t="shared" si="66"/>
        <v>-9.4649892238364828</v>
      </c>
      <c r="U67" s="20">
        <f>((R9/C9)^(1/21))*100-100</f>
        <v>-1.4932955846894629</v>
      </c>
    </row>
    <row r="68" spans="1:21" x14ac:dyDescent="0.2">
      <c r="A68" s="3" t="s">
        <v>101</v>
      </c>
      <c r="B68" s="3" t="s">
        <v>102</v>
      </c>
      <c r="C68" s="1" t="s">
        <v>28</v>
      </c>
      <c r="D68" s="1" t="s">
        <v>28</v>
      </c>
      <c r="E68" s="20">
        <f t="shared" si="63"/>
        <v>48.699915040201489</v>
      </c>
      <c r="F68" s="20">
        <f t="shared" si="63"/>
        <v>-29.821163764941375</v>
      </c>
      <c r="G68" s="1" t="s">
        <v>28</v>
      </c>
      <c r="H68" s="20">
        <f t="shared" si="64"/>
        <v>-10.986663836865233</v>
      </c>
      <c r="I68" s="20">
        <f t="shared" si="64"/>
        <v>23.658833584094353</v>
      </c>
      <c r="J68" s="20">
        <f t="shared" si="64"/>
        <v>-7.3027839122097333</v>
      </c>
      <c r="K68" s="20">
        <f t="shared" ref="K68:L82" si="67">IF(J10=0, "--", (K10/J10*100-100))</f>
        <v>-24.473771422729868</v>
      </c>
      <c r="L68" s="20">
        <f t="shared" si="67"/>
        <v>65.59324171631684</v>
      </c>
      <c r="M68" s="20">
        <f t="shared" si="65"/>
        <v>15.81937307731252</v>
      </c>
      <c r="N68" s="20">
        <f t="shared" si="65"/>
        <v>-3.5959187664395955</v>
      </c>
      <c r="O68" s="20">
        <f t="shared" si="65"/>
        <v>-62.217969761587824</v>
      </c>
      <c r="P68" s="20">
        <f t="shared" ref="P68:P92" si="68">IF(N10=0, "--", (P10/N10*100-100))</f>
        <v>-7.3314507958707367</v>
      </c>
      <c r="Q68" s="20">
        <f t="shared" ref="Q68:R92" si="69">IF(P10=0, "--", (Q10/P10*100-100))</f>
        <v>-7.4744305567792253</v>
      </c>
      <c r="R68" s="20">
        <f t="shared" si="69"/>
        <v>56.971403531156966</v>
      </c>
      <c r="S68" s="20">
        <f t="shared" si="66"/>
        <v>-6.8994532168797207</v>
      </c>
      <c r="T68" s="20">
        <f t="shared" si="66"/>
        <v>9.219061098883131</v>
      </c>
      <c r="U68" s="20">
        <f t="shared" ref="U68:U92" si="70">((R10/C10)^(1/21))*100-100</f>
        <v>5.2627056531448773</v>
      </c>
    </row>
    <row r="69" spans="1:21" x14ac:dyDescent="0.2">
      <c r="A69" s="3" t="s">
        <v>103</v>
      </c>
      <c r="B69" s="3" t="s">
        <v>104</v>
      </c>
      <c r="C69" s="1" t="s">
        <v>28</v>
      </c>
      <c r="D69" s="1" t="s">
        <v>28</v>
      </c>
      <c r="E69" s="20">
        <f t="shared" si="63"/>
        <v>105.64075978885566</v>
      </c>
      <c r="F69" s="20">
        <f t="shared" si="63"/>
        <v>-27.712391767260144</v>
      </c>
      <c r="G69" s="1" t="s">
        <v>28</v>
      </c>
      <c r="H69" s="20">
        <f t="shared" si="64"/>
        <v>-22.052897944456987</v>
      </c>
      <c r="I69" s="20">
        <f t="shared" si="64"/>
        <v>0.10729927277924389</v>
      </c>
      <c r="J69" s="20">
        <f t="shared" si="64"/>
        <v>-39.882815777884815</v>
      </c>
      <c r="K69" s="20">
        <f t="shared" si="67"/>
        <v>-68.752503309247729</v>
      </c>
      <c r="L69" s="20">
        <f t="shared" si="67"/>
        <v>83.311591971046994</v>
      </c>
      <c r="M69" s="20">
        <f t="shared" si="65"/>
        <v>2.3077964594220504</v>
      </c>
      <c r="N69" s="20">
        <f t="shared" si="65"/>
        <v>5.1473682466078685</v>
      </c>
      <c r="O69" s="20">
        <f t="shared" si="65"/>
        <v>2.8403656010435725</v>
      </c>
      <c r="P69" s="20">
        <f t="shared" si="68"/>
        <v>12.839461621544785</v>
      </c>
      <c r="Q69" s="20">
        <f t="shared" si="69"/>
        <v>0.35681330405830636</v>
      </c>
      <c r="R69" s="20">
        <f t="shared" si="69"/>
        <v>45.111391484161231</v>
      </c>
      <c r="S69" s="20">
        <f t="shared" si="66"/>
        <v>-4.1359002670237999</v>
      </c>
      <c r="T69" s="20">
        <f t="shared" si="66"/>
        <v>9.5472577503725233</v>
      </c>
      <c r="U69" s="20">
        <f t="shared" si="70"/>
        <v>-1.1223873882720312</v>
      </c>
    </row>
    <row r="70" spans="1:21" x14ac:dyDescent="0.2">
      <c r="A70" s="3" t="s">
        <v>105</v>
      </c>
      <c r="B70" s="3" t="s">
        <v>106</v>
      </c>
      <c r="C70" s="1" t="s">
        <v>28</v>
      </c>
      <c r="D70" s="1" t="s">
        <v>28</v>
      </c>
      <c r="E70" s="20">
        <f t="shared" si="63"/>
        <v>46.275199734264675</v>
      </c>
      <c r="F70" s="20">
        <f t="shared" si="63"/>
        <v>52.852065599781781</v>
      </c>
      <c r="G70" s="1" t="s">
        <v>28</v>
      </c>
      <c r="H70" s="20">
        <f t="shared" si="64"/>
        <v>19.0759778657646</v>
      </c>
      <c r="I70" s="20">
        <f t="shared" si="64"/>
        <v>23.723849104781465</v>
      </c>
      <c r="J70" s="20">
        <f t="shared" si="64"/>
        <v>-18.151524228910404</v>
      </c>
      <c r="K70" s="20">
        <f t="shared" si="67"/>
        <v>23.661133984494782</v>
      </c>
      <c r="L70" s="20">
        <f t="shared" si="67"/>
        <v>101.88781045716229</v>
      </c>
      <c r="M70" s="20">
        <f t="shared" si="65"/>
        <v>13.725359823477305</v>
      </c>
      <c r="N70" s="20">
        <f t="shared" si="65"/>
        <v>20.214560105388671</v>
      </c>
      <c r="O70" s="20">
        <f t="shared" si="65"/>
        <v>-57.691032950854876</v>
      </c>
      <c r="P70" s="20">
        <f t="shared" si="68"/>
        <v>-57.75973982263308</v>
      </c>
      <c r="Q70" s="20">
        <f t="shared" si="69"/>
        <v>-13.640220897228858</v>
      </c>
      <c r="R70" s="20">
        <f t="shared" si="69"/>
        <v>-8.9786630601606987</v>
      </c>
      <c r="S70" s="20">
        <f t="shared" si="66"/>
        <v>-18.601575977611645</v>
      </c>
      <c r="T70" s="20">
        <f t="shared" si="66"/>
        <v>-14.462618454676274</v>
      </c>
      <c r="U70" s="20">
        <f t="shared" si="70"/>
        <v>17.723375353082218</v>
      </c>
    </row>
    <row r="71" spans="1:21" x14ac:dyDescent="0.2">
      <c r="A71" s="3" t="s">
        <v>107</v>
      </c>
      <c r="B71" s="3" t="s">
        <v>108</v>
      </c>
      <c r="C71" s="1" t="s">
        <v>28</v>
      </c>
      <c r="D71" s="1" t="s">
        <v>28</v>
      </c>
      <c r="E71" s="20">
        <f t="shared" si="63"/>
        <v>110.59784345198301</v>
      </c>
      <c r="F71" s="20">
        <f t="shared" si="63"/>
        <v>-27.815387180037519</v>
      </c>
      <c r="G71" s="1" t="s">
        <v>28</v>
      </c>
      <c r="H71" s="20">
        <f t="shared" si="64"/>
        <v>-21.221077394076815</v>
      </c>
      <c r="I71" s="20">
        <f t="shared" si="64"/>
        <v>1.8460173457954738</v>
      </c>
      <c r="J71" s="20">
        <f t="shared" si="64"/>
        <v>-40.510954370395837</v>
      </c>
      <c r="K71" s="20">
        <f t="shared" si="67"/>
        <v>-63.489891045403112</v>
      </c>
      <c r="L71" s="20">
        <f t="shared" si="67"/>
        <v>97.554502380154929</v>
      </c>
      <c r="M71" s="20">
        <f t="shared" si="65"/>
        <v>9.7175959511013161</v>
      </c>
      <c r="N71" s="20">
        <f t="shared" si="65"/>
        <v>-4.0618641817253973</v>
      </c>
      <c r="O71" s="20">
        <f t="shared" si="65"/>
        <v>-11.276180440729789</v>
      </c>
      <c r="P71" s="20">
        <f t="shared" si="68"/>
        <v>-10.804828705862519</v>
      </c>
      <c r="Q71" s="20">
        <f t="shared" si="69"/>
        <v>17.506335315434569</v>
      </c>
      <c r="R71" s="20">
        <f t="shared" si="69"/>
        <v>7.6278359405632727</v>
      </c>
      <c r="S71" s="20">
        <f t="shared" si="66"/>
        <v>13.732560151255214</v>
      </c>
      <c r="T71" s="20">
        <f t="shared" si="66"/>
        <v>8.1750667738775178</v>
      </c>
      <c r="U71" s="20">
        <f t="shared" si="70"/>
        <v>-1.8848635332175689</v>
      </c>
    </row>
    <row r="72" spans="1:21" x14ac:dyDescent="0.2">
      <c r="A72" s="3" t="s">
        <v>109</v>
      </c>
      <c r="B72" s="3" t="s">
        <v>110</v>
      </c>
      <c r="C72" s="1" t="s">
        <v>28</v>
      </c>
      <c r="D72" s="1" t="s">
        <v>28</v>
      </c>
      <c r="E72" s="20">
        <f t="shared" si="63"/>
        <v>115.25962866087119</v>
      </c>
      <c r="F72" s="20">
        <f t="shared" si="63"/>
        <v>-28.36815477993936</v>
      </c>
      <c r="G72" s="1" t="s">
        <v>28</v>
      </c>
      <c r="H72" s="20">
        <f t="shared" si="64"/>
        <v>-21.211422060794845</v>
      </c>
      <c r="I72" s="20">
        <f t="shared" si="64"/>
        <v>-2.8746651974202564E-2</v>
      </c>
      <c r="J72" s="20">
        <f t="shared" si="64"/>
        <v>-41.712505897263931</v>
      </c>
      <c r="K72" s="20">
        <f t="shared" si="67"/>
        <v>-75.490421140604482</v>
      </c>
      <c r="L72" s="20">
        <f t="shared" si="67"/>
        <v>75.71220567842812</v>
      </c>
      <c r="M72" s="20">
        <f t="shared" si="65"/>
        <v>13.304580492593601</v>
      </c>
      <c r="N72" s="20">
        <f t="shared" si="65"/>
        <v>1.3694705978464867</v>
      </c>
      <c r="O72" s="20">
        <f t="shared" si="65"/>
        <v>-50.209864133243471</v>
      </c>
      <c r="P72" s="20">
        <f t="shared" si="68"/>
        <v>3.8119519946194771</v>
      </c>
      <c r="Q72" s="20">
        <f t="shared" si="69"/>
        <v>-3.6236318564150594</v>
      </c>
      <c r="R72" s="20">
        <f t="shared" si="69"/>
        <v>6.449176373412314</v>
      </c>
      <c r="S72" s="20">
        <f t="shared" si="66"/>
        <v>15.685601707960075</v>
      </c>
      <c r="T72" s="20">
        <f t="shared" si="66"/>
        <v>11.255912332708647</v>
      </c>
      <c r="U72" s="20">
        <f t="shared" si="70"/>
        <v>-4.917505339639888</v>
      </c>
    </row>
    <row r="73" spans="1:21" x14ac:dyDescent="0.2">
      <c r="A73" s="3" t="s">
        <v>111</v>
      </c>
      <c r="B73" s="3" t="s">
        <v>112</v>
      </c>
      <c r="C73" s="1" t="s">
        <v>28</v>
      </c>
      <c r="D73" s="1" t="s">
        <v>28</v>
      </c>
      <c r="E73" s="20">
        <f t="shared" si="63"/>
        <v>24.286038002453438</v>
      </c>
      <c r="F73" s="20">
        <f t="shared" si="63"/>
        <v>-15.103902792710471</v>
      </c>
      <c r="G73" s="1" t="s">
        <v>28</v>
      </c>
      <c r="H73" s="20">
        <f t="shared" si="64"/>
        <v>74.352705598673793</v>
      </c>
      <c r="I73" s="20">
        <f t="shared" si="64"/>
        <v>30.203806955689885</v>
      </c>
      <c r="J73" s="20">
        <f t="shared" si="64"/>
        <v>-30.947476351978864</v>
      </c>
      <c r="K73" s="20">
        <f t="shared" si="67"/>
        <v>-9.6566739927271215</v>
      </c>
      <c r="L73" s="20">
        <f t="shared" si="67"/>
        <v>60.606070219811329</v>
      </c>
      <c r="M73" s="20">
        <f t="shared" si="65"/>
        <v>19.373256444468595</v>
      </c>
      <c r="N73" s="20">
        <f t="shared" si="65"/>
        <v>-21.85397840233</v>
      </c>
      <c r="O73" s="20">
        <f t="shared" si="65"/>
        <v>5.970101251912979</v>
      </c>
      <c r="P73" s="20">
        <f t="shared" si="68"/>
        <v>5.547690706884751</v>
      </c>
      <c r="Q73" s="20">
        <f t="shared" si="69"/>
        <v>12.498829480864288</v>
      </c>
      <c r="R73" s="20">
        <f t="shared" si="69"/>
        <v>-5.5464820292813357</v>
      </c>
      <c r="S73" s="20">
        <f t="shared" si="66"/>
        <v>-0.30830585679947831</v>
      </c>
      <c r="T73" s="20">
        <f t="shared" si="66"/>
        <v>-18.240705673012712</v>
      </c>
      <c r="U73" s="20">
        <f t="shared" si="70"/>
        <v>5.2309239776389376</v>
      </c>
    </row>
    <row r="74" spans="1:21" x14ac:dyDescent="0.2">
      <c r="A74" s="3" t="s">
        <v>113</v>
      </c>
      <c r="B74" s="3" t="s">
        <v>114</v>
      </c>
      <c r="C74" s="1" t="s">
        <v>28</v>
      </c>
      <c r="D74" s="1" t="s">
        <v>28</v>
      </c>
      <c r="E74" s="20">
        <f t="shared" si="63"/>
        <v>20.408719564184196</v>
      </c>
      <c r="F74" s="20">
        <f t="shared" si="63"/>
        <v>54.466542559081034</v>
      </c>
      <c r="G74" s="1" t="s">
        <v>28</v>
      </c>
      <c r="H74" s="20">
        <f t="shared" si="64"/>
        <v>9.1479392463873239</v>
      </c>
      <c r="I74" s="20">
        <f t="shared" si="64"/>
        <v>75.398879212898294</v>
      </c>
      <c r="J74" s="20">
        <f t="shared" si="64"/>
        <v>-76.87470445784497</v>
      </c>
      <c r="K74" s="20">
        <f t="shared" si="67"/>
        <v>-16.275854505573122</v>
      </c>
      <c r="L74" s="20">
        <f t="shared" si="67"/>
        <v>38.487612613623128</v>
      </c>
      <c r="M74" s="20">
        <f t="shared" si="65"/>
        <v>37.651194873217236</v>
      </c>
      <c r="N74" s="20">
        <f t="shared" si="65"/>
        <v>3.4834481955959689</v>
      </c>
      <c r="O74" s="20">
        <f t="shared" si="65"/>
        <v>-12.896471295251104</v>
      </c>
      <c r="P74" s="20">
        <f t="shared" si="68"/>
        <v>-12.965243871656867</v>
      </c>
      <c r="Q74" s="20">
        <f t="shared" si="69"/>
        <v>-4.6591004044935289</v>
      </c>
      <c r="R74" s="20">
        <f t="shared" si="69"/>
        <v>103.8065540816736</v>
      </c>
      <c r="S74" s="20">
        <f t="shared" si="66"/>
        <v>-31.110234434767548</v>
      </c>
      <c r="T74" s="20">
        <f t="shared" si="66"/>
        <v>-24.999511458717379</v>
      </c>
      <c r="U74" s="20">
        <f t="shared" si="70"/>
        <v>21.992378452015075</v>
      </c>
    </row>
    <row r="75" spans="1:21" x14ac:dyDescent="0.2">
      <c r="A75" s="3" t="s">
        <v>115</v>
      </c>
      <c r="B75" s="3" t="s">
        <v>116</v>
      </c>
      <c r="C75" s="1" t="s">
        <v>28</v>
      </c>
      <c r="D75" s="1" t="s">
        <v>28</v>
      </c>
      <c r="E75" s="20">
        <f t="shared" si="63"/>
        <v>-17.819114639077213</v>
      </c>
      <c r="F75" s="20">
        <f t="shared" si="63"/>
        <v>2.8254695257457598</v>
      </c>
      <c r="G75" s="1" t="s">
        <v>28</v>
      </c>
      <c r="H75" s="20">
        <f t="shared" si="64"/>
        <v>-6.9349034269709051</v>
      </c>
      <c r="I75" s="20">
        <f t="shared" si="64"/>
        <v>7.5638076260294014</v>
      </c>
      <c r="J75" s="20">
        <f t="shared" si="64"/>
        <v>4.7038106427574178</v>
      </c>
      <c r="K75" s="20">
        <f t="shared" si="67"/>
        <v>13.356659376978271</v>
      </c>
      <c r="L75" s="20">
        <f t="shared" si="67"/>
        <v>69.588190157487219</v>
      </c>
      <c r="M75" s="20">
        <f t="shared" si="65"/>
        <v>43.377510454690906</v>
      </c>
      <c r="N75" s="20">
        <f t="shared" si="65"/>
        <v>-8.8683391065143411</v>
      </c>
      <c r="O75" s="20">
        <f t="shared" si="65"/>
        <v>29.083691999746776</v>
      </c>
      <c r="P75" s="20">
        <f t="shared" si="68"/>
        <v>28.982247088963049</v>
      </c>
      <c r="Q75" s="20">
        <f t="shared" si="69"/>
        <v>10.699187131328799</v>
      </c>
      <c r="R75" s="20">
        <f t="shared" si="69"/>
        <v>-5.5722795139078585</v>
      </c>
      <c r="S75" s="20">
        <f t="shared" si="66"/>
        <v>-2.7462213500707122</v>
      </c>
      <c r="T75" s="20">
        <f t="shared" si="66"/>
        <v>-7.4349490701747101</v>
      </c>
      <c r="U75" s="20">
        <f t="shared" si="70"/>
        <v>16.590609424641102</v>
      </c>
    </row>
    <row r="76" spans="1:21" x14ac:dyDescent="0.2">
      <c r="A76" s="3" t="s">
        <v>117</v>
      </c>
      <c r="B76" s="3" t="s">
        <v>118</v>
      </c>
      <c r="C76" s="1" t="s">
        <v>28</v>
      </c>
      <c r="D76" s="1" t="s">
        <v>28</v>
      </c>
      <c r="E76" s="20">
        <f t="shared" si="63"/>
        <v>17.536919398191571</v>
      </c>
      <c r="F76" s="20">
        <f t="shared" si="63"/>
        <v>-25.962493842713087</v>
      </c>
      <c r="G76" s="1" t="s">
        <v>28</v>
      </c>
      <c r="H76" s="20">
        <f t="shared" si="64"/>
        <v>-100</v>
      </c>
      <c r="I76" s="20" t="str">
        <f t="shared" si="64"/>
        <v>--</v>
      </c>
      <c r="J76" s="20">
        <f t="shared" si="64"/>
        <v>-19.703805549027351</v>
      </c>
      <c r="K76" s="20">
        <f t="shared" si="67"/>
        <v>-18.896227858669462</v>
      </c>
      <c r="L76" s="20">
        <f t="shared" si="67"/>
        <v>-60.217661127392546</v>
      </c>
      <c r="M76" s="20">
        <f t="shared" si="65"/>
        <v>216.28585930875295</v>
      </c>
      <c r="N76" s="20">
        <f t="shared" si="65"/>
        <v>-28.345986367576032</v>
      </c>
      <c r="O76" s="20">
        <f t="shared" si="65"/>
        <v>0.93144464452880982</v>
      </c>
      <c r="P76" s="20">
        <f t="shared" si="68"/>
        <v>0.73969366925506108</v>
      </c>
      <c r="Q76" s="20">
        <f t="shared" si="69"/>
        <v>-16.391280663392777</v>
      </c>
      <c r="R76" s="20">
        <f t="shared" si="69"/>
        <v>-9.233283515358309</v>
      </c>
      <c r="S76" s="20">
        <f t="shared" si="66"/>
        <v>35.759714270612761</v>
      </c>
      <c r="T76" s="20">
        <f t="shared" si="66"/>
        <v>-25.231075324493276</v>
      </c>
      <c r="U76" s="20">
        <f t="shared" si="70"/>
        <v>6.3565339408502126</v>
      </c>
    </row>
    <row r="77" spans="1:21" x14ac:dyDescent="0.2">
      <c r="A77" s="3" t="s">
        <v>119</v>
      </c>
      <c r="B77" s="3" t="s">
        <v>120</v>
      </c>
      <c r="C77" s="1" t="s">
        <v>28</v>
      </c>
      <c r="D77" s="1" t="s">
        <v>28</v>
      </c>
      <c r="E77" s="20">
        <f t="shared" si="63"/>
        <v>10.169562147859111</v>
      </c>
      <c r="F77" s="20">
        <f t="shared" si="63"/>
        <v>-1.3184612700980551</v>
      </c>
      <c r="G77" s="1" t="s">
        <v>28</v>
      </c>
      <c r="H77" s="20">
        <f t="shared" si="64"/>
        <v>-100</v>
      </c>
      <c r="I77" s="20" t="str">
        <f t="shared" si="64"/>
        <v>--</v>
      </c>
      <c r="J77" s="20">
        <f t="shared" si="64"/>
        <v>4.5301709402832273</v>
      </c>
      <c r="K77" s="20">
        <f t="shared" si="67"/>
        <v>7.9457762643056782</v>
      </c>
      <c r="L77" s="20">
        <f t="shared" si="67"/>
        <v>67.323023704540361</v>
      </c>
      <c r="M77" s="20">
        <f t="shared" si="65"/>
        <v>23.205908352460497</v>
      </c>
      <c r="N77" s="20">
        <f t="shared" si="65"/>
        <v>8.5933898425016935</v>
      </c>
      <c r="O77" s="20">
        <f t="shared" si="65"/>
        <v>5.2874025584089566</v>
      </c>
      <c r="P77" s="20">
        <f t="shared" si="68"/>
        <v>7.349561870961125</v>
      </c>
      <c r="Q77" s="20">
        <f t="shared" si="69"/>
        <v>5.818210595412026</v>
      </c>
      <c r="R77" s="20">
        <f t="shared" si="69"/>
        <v>68.971297536867979</v>
      </c>
      <c r="S77" s="20">
        <f t="shared" si="66"/>
        <v>-24.201888068548826</v>
      </c>
      <c r="T77" s="20">
        <f t="shared" si="66"/>
        <v>-10.734009061324286</v>
      </c>
      <c r="U77" s="20">
        <f t="shared" si="70"/>
        <v>22.928032714151939</v>
      </c>
    </row>
    <row r="78" spans="1:21" x14ac:dyDescent="0.2">
      <c r="A78" s="3" t="s">
        <v>121</v>
      </c>
      <c r="B78" s="3" t="s">
        <v>122</v>
      </c>
      <c r="C78" s="1" t="s">
        <v>28</v>
      </c>
      <c r="D78" s="1" t="s">
        <v>28</v>
      </c>
      <c r="E78" s="20">
        <f t="shared" si="63"/>
        <v>36.655550656991977</v>
      </c>
      <c r="F78" s="20">
        <f t="shared" si="63"/>
        <v>-10.031485418381806</v>
      </c>
      <c r="G78" s="1" t="s">
        <v>28</v>
      </c>
      <c r="H78" s="20">
        <f t="shared" si="64"/>
        <v>-15.301893922852415</v>
      </c>
      <c r="I78" s="20">
        <f t="shared" si="64"/>
        <v>-100</v>
      </c>
      <c r="J78" s="20" t="str">
        <f t="shared" si="64"/>
        <v>--</v>
      </c>
      <c r="K78" s="20">
        <f t="shared" si="67"/>
        <v>26.439529814593783</v>
      </c>
      <c r="L78" s="20">
        <f t="shared" si="67"/>
        <v>125.25239192357046</v>
      </c>
      <c r="M78" s="20">
        <f t="shared" si="65"/>
        <v>16.035043581257952</v>
      </c>
      <c r="N78" s="20">
        <f t="shared" si="65"/>
        <v>12.709779348741364</v>
      </c>
      <c r="O78" s="20">
        <f t="shared" si="65"/>
        <v>14.810680354594496</v>
      </c>
      <c r="P78" s="20">
        <f t="shared" si="68"/>
        <v>15.53409085839283</v>
      </c>
      <c r="Q78" s="20">
        <f t="shared" si="69"/>
        <v>48.947662875983184</v>
      </c>
      <c r="R78" s="20">
        <f t="shared" si="69"/>
        <v>-16.095928862507392</v>
      </c>
      <c r="S78" s="20">
        <f t="shared" si="66"/>
        <v>-3.334683288133931</v>
      </c>
      <c r="T78" s="20">
        <f t="shared" si="66"/>
        <v>2.5925617361966573</v>
      </c>
      <c r="U78" s="20">
        <f t="shared" si="70"/>
        <v>12.649309658647539</v>
      </c>
    </row>
    <row r="79" spans="1:21" x14ac:dyDescent="0.2">
      <c r="A79" s="3" t="s">
        <v>123</v>
      </c>
      <c r="B79" s="3" t="s">
        <v>124</v>
      </c>
      <c r="C79" s="1" t="s">
        <v>28</v>
      </c>
      <c r="D79" s="1" t="s">
        <v>28</v>
      </c>
      <c r="E79" s="20">
        <f t="shared" si="63"/>
        <v>2.6682035752627655</v>
      </c>
      <c r="F79" s="20">
        <f t="shared" si="63"/>
        <v>21.604335379317348</v>
      </c>
      <c r="G79" s="1" t="s">
        <v>28</v>
      </c>
      <c r="H79" s="20">
        <f t="shared" si="64"/>
        <v>32.235285989186792</v>
      </c>
      <c r="I79" s="20">
        <f t="shared" si="64"/>
        <v>27.26075200194596</v>
      </c>
      <c r="J79" s="20">
        <f t="shared" si="64"/>
        <v>11.047538085546947</v>
      </c>
      <c r="K79" s="20">
        <f t="shared" si="67"/>
        <v>14.488245855099308</v>
      </c>
      <c r="L79" s="20">
        <f t="shared" si="67"/>
        <v>63.786360573383064</v>
      </c>
      <c r="M79" s="20">
        <f t="shared" si="65"/>
        <v>39.857927958366815</v>
      </c>
      <c r="N79" s="20">
        <f t="shared" si="65"/>
        <v>4.4669525668850127</v>
      </c>
      <c r="O79" s="20">
        <f t="shared" si="65"/>
        <v>-14.013063258231199</v>
      </c>
      <c r="P79" s="20">
        <f t="shared" si="68"/>
        <v>-14.590607745359634</v>
      </c>
      <c r="Q79" s="20">
        <f t="shared" si="69"/>
        <v>3.5013089974946325</v>
      </c>
      <c r="R79" s="20">
        <f t="shared" si="69"/>
        <v>-8.6502728348928599</v>
      </c>
      <c r="S79" s="20">
        <f t="shared" si="66"/>
        <v>1.3706863015404309</v>
      </c>
      <c r="T79" s="20">
        <f t="shared" si="66"/>
        <v>4.4269183205094578</v>
      </c>
      <c r="U79" s="20">
        <f t="shared" si="70"/>
        <v>24.487279068165748</v>
      </c>
    </row>
    <row r="80" spans="1:21" x14ac:dyDescent="0.2">
      <c r="A80" s="3" t="s">
        <v>125</v>
      </c>
      <c r="B80" s="3" t="s">
        <v>126</v>
      </c>
      <c r="C80" s="1" t="s">
        <v>28</v>
      </c>
      <c r="D80" s="1" t="s">
        <v>28</v>
      </c>
      <c r="E80" s="20">
        <f t="shared" si="63"/>
        <v>-18.914315528748531</v>
      </c>
      <c r="F80" s="20">
        <f t="shared" si="63"/>
        <v>-16.435052596558492</v>
      </c>
      <c r="G80" s="1" t="s">
        <v>28</v>
      </c>
      <c r="H80" s="20">
        <f t="shared" si="64"/>
        <v>-24.007835772922874</v>
      </c>
      <c r="I80" s="20">
        <f t="shared" si="64"/>
        <v>-29.63654483773243</v>
      </c>
      <c r="J80" s="20">
        <f t="shared" si="64"/>
        <v>-100</v>
      </c>
      <c r="K80" s="20" t="str">
        <f t="shared" si="67"/>
        <v>--</v>
      </c>
      <c r="L80" s="20">
        <f t="shared" si="67"/>
        <v>156.48158679976575</v>
      </c>
      <c r="M80" s="20">
        <f t="shared" si="65"/>
        <v>20.104188974193349</v>
      </c>
      <c r="N80" s="20">
        <f t="shared" si="65"/>
        <v>-9.35549671878357</v>
      </c>
      <c r="O80" s="20">
        <f t="shared" si="65"/>
        <v>-31.831839915315001</v>
      </c>
      <c r="P80" s="20">
        <f t="shared" si="68"/>
        <v>-5.2417228347615463</v>
      </c>
      <c r="Q80" s="20">
        <f t="shared" si="69"/>
        <v>-17.225527082517928</v>
      </c>
      <c r="R80" s="20">
        <f t="shared" si="69"/>
        <v>-9.9387596273490573</v>
      </c>
      <c r="S80" s="20">
        <f t="shared" si="66"/>
        <v>-10.382459509469911</v>
      </c>
      <c r="T80" s="20">
        <f t="shared" si="66"/>
        <v>5.9506291837236205</v>
      </c>
      <c r="U80" s="20">
        <f t="shared" si="70"/>
        <v>1.7567552040526664</v>
      </c>
    </row>
    <row r="81" spans="1:21" x14ac:dyDescent="0.2">
      <c r="A81" s="3" t="s">
        <v>127</v>
      </c>
      <c r="B81" s="3" t="s">
        <v>128</v>
      </c>
      <c r="C81" s="1" t="s">
        <v>28</v>
      </c>
      <c r="D81" s="1" t="s">
        <v>28</v>
      </c>
      <c r="E81" s="20">
        <f t="shared" si="63"/>
        <v>39.474812400371036</v>
      </c>
      <c r="F81" s="20">
        <f t="shared" si="63"/>
        <v>36.017776119262379</v>
      </c>
      <c r="G81" s="1" t="s">
        <v>28</v>
      </c>
      <c r="H81" s="20">
        <f t="shared" si="64"/>
        <v>19.911448855987061</v>
      </c>
      <c r="I81" s="20">
        <f t="shared" si="64"/>
        <v>49.380725345810049</v>
      </c>
      <c r="J81" s="20">
        <f t="shared" si="64"/>
        <v>13.760227127447735</v>
      </c>
      <c r="K81" s="20">
        <f t="shared" si="67"/>
        <v>0.94355880451288954</v>
      </c>
      <c r="L81" s="20">
        <f t="shared" si="67"/>
        <v>73.069426418577223</v>
      </c>
      <c r="M81" s="20">
        <f t="shared" si="65"/>
        <v>30.648208085094439</v>
      </c>
      <c r="N81" s="20">
        <f t="shared" si="65"/>
        <v>-17.87304901024747</v>
      </c>
      <c r="O81" s="20">
        <f t="shared" si="65"/>
        <v>7.5790961890157575</v>
      </c>
      <c r="P81" s="20">
        <f t="shared" si="68"/>
        <v>8.0121406215239546</v>
      </c>
      <c r="Q81" s="20">
        <f t="shared" si="69"/>
        <v>97.116688203937173</v>
      </c>
      <c r="R81" s="20">
        <f t="shared" si="69"/>
        <v>-10.498283869840634</v>
      </c>
      <c r="S81" s="20">
        <f t="shared" si="66"/>
        <v>-3.1781083863320845</v>
      </c>
      <c r="T81" s="20">
        <f t="shared" si="66"/>
        <v>-20.562355593377333</v>
      </c>
      <c r="U81" s="20">
        <f t="shared" si="70"/>
        <v>32.545018217711998</v>
      </c>
    </row>
    <row r="82" spans="1:21" x14ac:dyDescent="0.2">
      <c r="A82" s="3" t="s">
        <v>129</v>
      </c>
      <c r="B82" s="3" t="s">
        <v>130</v>
      </c>
      <c r="C82" s="1" t="s">
        <v>28</v>
      </c>
      <c r="D82" s="1" t="s">
        <v>28</v>
      </c>
      <c r="E82" s="20">
        <f t="shared" si="63"/>
        <v>19.944071296431986</v>
      </c>
      <c r="F82" s="20">
        <f t="shared" si="63"/>
        <v>51.304988601968233</v>
      </c>
      <c r="G82" s="1" t="s">
        <v>28</v>
      </c>
      <c r="H82" s="20">
        <f t="shared" si="64"/>
        <v>2.8464064561592153</v>
      </c>
      <c r="I82" s="20">
        <f t="shared" si="64"/>
        <v>71.133515516379163</v>
      </c>
      <c r="J82" s="20">
        <f t="shared" si="64"/>
        <v>-86.86126183704647</v>
      </c>
      <c r="K82" s="20">
        <f t="shared" si="67"/>
        <v>5.1593222198164312E-2</v>
      </c>
      <c r="L82" s="20">
        <f t="shared" si="67"/>
        <v>425.9003231412886</v>
      </c>
      <c r="M82" s="20">
        <f t="shared" si="65"/>
        <v>-43.928379553222797</v>
      </c>
      <c r="N82" s="20">
        <f t="shared" si="65"/>
        <v>3.6451552929693349</v>
      </c>
      <c r="O82" s="20">
        <f t="shared" si="65"/>
        <v>-28.907839364007259</v>
      </c>
      <c r="P82" s="20">
        <f t="shared" si="68"/>
        <v>-29.01708768349485</v>
      </c>
      <c r="Q82" s="20">
        <f t="shared" si="69"/>
        <v>9.5588460397518986</v>
      </c>
      <c r="R82" s="20">
        <f t="shared" si="69"/>
        <v>141.31369444722597</v>
      </c>
      <c r="S82" s="20">
        <f t="shared" si="66"/>
        <v>-16.986544556472168</v>
      </c>
      <c r="T82" s="20">
        <f t="shared" si="66"/>
        <v>-29.406014811101784</v>
      </c>
      <c r="U82" s="20">
        <f t="shared" si="70"/>
        <v>17.100267180242184</v>
      </c>
    </row>
    <row r="83" spans="1:21" x14ac:dyDescent="0.2">
      <c r="A83" s="3" t="s">
        <v>131</v>
      </c>
      <c r="B83" s="3" t="s">
        <v>132</v>
      </c>
      <c r="C83" s="1" t="s">
        <v>28</v>
      </c>
      <c r="D83" s="1" t="s">
        <v>28</v>
      </c>
      <c r="E83" s="20">
        <f t="shared" si="63"/>
        <v>20.482405064282034</v>
      </c>
      <c r="F83" s="20">
        <f t="shared" si="63"/>
        <v>-9.452157128983913</v>
      </c>
      <c r="G83" s="1" t="s">
        <v>28</v>
      </c>
      <c r="H83" s="20">
        <f t="shared" si="64"/>
        <v>12.940297586203542</v>
      </c>
      <c r="I83" s="20">
        <f t="shared" si="64"/>
        <v>7.9946534713062363</v>
      </c>
      <c r="J83" s="20">
        <f t="shared" si="64"/>
        <v>7.4769120795648689</v>
      </c>
      <c r="K83" s="20">
        <f t="shared" ref="K83:O92" si="71">IF(J25=0, "--", (K25/J25*100-100))</f>
        <v>-13.429149628374205</v>
      </c>
      <c r="L83" s="20">
        <f t="shared" si="71"/>
        <v>48.699880020403697</v>
      </c>
      <c r="M83" s="20">
        <f t="shared" si="71"/>
        <v>20.373807042022804</v>
      </c>
      <c r="N83" s="20">
        <f t="shared" si="71"/>
        <v>-8.3620803556416092</v>
      </c>
      <c r="O83" s="20">
        <f t="shared" si="71"/>
        <v>-55.521590435364502</v>
      </c>
      <c r="P83" s="20">
        <f t="shared" si="68"/>
        <v>0.58647109911780149</v>
      </c>
      <c r="Q83" s="20">
        <f t="shared" si="69"/>
        <v>49.43925090357061</v>
      </c>
      <c r="R83" s="20">
        <f t="shared" si="69"/>
        <v>-30.804384853839068</v>
      </c>
      <c r="S83" s="20">
        <f t="shared" ref="S83:S92" si="72">IF(R25=0, "--", (S25/R25*100-100))</f>
        <v>34.776151346472346</v>
      </c>
      <c r="T83" s="20">
        <f t="shared" ref="T83:T92" si="73">IF(S25=0, "--", (T25/S25*100-100))</f>
        <v>-10.770535740212011</v>
      </c>
      <c r="U83" s="20">
        <f t="shared" si="70"/>
        <v>15.41764629127033</v>
      </c>
    </row>
    <row r="84" spans="1:21" x14ac:dyDescent="0.2">
      <c r="A84" s="3" t="s">
        <v>133</v>
      </c>
      <c r="B84" s="3" t="s">
        <v>134</v>
      </c>
      <c r="C84" s="1" t="s">
        <v>28</v>
      </c>
      <c r="D84" s="1" t="s">
        <v>28</v>
      </c>
      <c r="E84" s="20">
        <f t="shared" si="63"/>
        <v>-23.137358973200762</v>
      </c>
      <c r="F84" s="20">
        <f t="shared" si="63"/>
        <v>58.966069336865957</v>
      </c>
      <c r="G84" s="1" t="s">
        <v>28</v>
      </c>
      <c r="H84" s="20">
        <f t="shared" si="64"/>
        <v>-8.5727888939220378</v>
      </c>
      <c r="I84" s="20">
        <f t="shared" si="64"/>
        <v>-4.5658822752236716</v>
      </c>
      <c r="J84" s="20">
        <f t="shared" si="64"/>
        <v>25.22963425629483</v>
      </c>
      <c r="K84" s="20">
        <f t="shared" ref="K84:L92" si="74">IF(J26=0, "--", (K26/J26*100-100))</f>
        <v>29.276741194232415</v>
      </c>
      <c r="L84" s="20">
        <f t="shared" si="74"/>
        <v>173.79663061090645</v>
      </c>
      <c r="M84" s="20">
        <f t="shared" si="71"/>
        <v>6.3314230465296646</v>
      </c>
      <c r="N84" s="20">
        <f t="shared" si="71"/>
        <v>2.6673978250504149</v>
      </c>
      <c r="O84" s="20">
        <f t="shared" si="71"/>
        <v>6.0296304002994532</v>
      </c>
      <c r="P84" s="20">
        <f t="shared" si="68"/>
        <v>5.9595040428605586</v>
      </c>
      <c r="Q84" s="20">
        <f t="shared" si="69"/>
        <v>18.192175409583044</v>
      </c>
      <c r="R84" s="20">
        <f t="shared" si="69"/>
        <v>-0.11182109662350115</v>
      </c>
      <c r="S84" s="20">
        <f t="shared" si="72"/>
        <v>5.9061503239498165</v>
      </c>
      <c r="T84" s="20">
        <f t="shared" si="73"/>
        <v>-14.517316191812483</v>
      </c>
      <c r="U84" s="20">
        <f t="shared" si="70"/>
        <v>19.578901703564071</v>
      </c>
    </row>
    <row r="85" spans="1:21" x14ac:dyDescent="0.2">
      <c r="A85" s="3" t="s">
        <v>135</v>
      </c>
      <c r="B85" s="3" t="s">
        <v>136</v>
      </c>
      <c r="C85" s="1" t="s">
        <v>28</v>
      </c>
      <c r="D85" s="1" t="s">
        <v>28</v>
      </c>
      <c r="E85" s="20">
        <f t="shared" si="63"/>
        <v>307.26035140404224</v>
      </c>
      <c r="F85" s="20">
        <f t="shared" si="63"/>
        <v>-86.132764597819573</v>
      </c>
      <c r="G85" s="1" t="s">
        <v>28</v>
      </c>
      <c r="H85" s="20">
        <f t="shared" si="64"/>
        <v>0.4008373962969074</v>
      </c>
      <c r="I85" s="20">
        <f t="shared" si="64"/>
        <v>4.2398539000042064</v>
      </c>
      <c r="J85" s="20">
        <f t="shared" si="64"/>
        <v>26.638267815438482</v>
      </c>
      <c r="K85" s="20">
        <f t="shared" si="74"/>
        <v>35.642339093909669</v>
      </c>
      <c r="L85" s="20">
        <f t="shared" si="74"/>
        <v>307.0087010609484</v>
      </c>
      <c r="M85" s="20">
        <f t="shared" si="71"/>
        <v>-35.444321982493534</v>
      </c>
      <c r="N85" s="20">
        <f t="shared" si="71"/>
        <v>-23.081875693219288</v>
      </c>
      <c r="O85" s="20">
        <f t="shared" si="71"/>
        <v>101.80511149339685</v>
      </c>
      <c r="P85" s="20">
        <f t="shared" si="68"/>
        <v>101.68903930688242</v>
      </c>
      <c r="Q85" s="20">
        <f t="shared" si="69"/>
        <v>-18.930530111762707</v>
      </c>
      <c r="R85" s="20">
        <f t="shared" si="69"/>
        <v>-31.257958265661472</v>
      </c>
      <c r="S85" s="20">
        <f t="shared" si="72"/>
        <v>33.295459959126219</v>
      </c>
      <c r="T85" s="20">
        <f t="shared" si="73"/>
        <v>0.61736146069522135</v>
      </c>
      <c r="U85" s="20">
        <f t="shared" si="70"/>
        <v>11.025062251615566</v>
      </c>
    </row>
    <row r="86" spans="1:21" x14ac:dyDescent="0.2">
      <c r="A86" s="3" t="s">
        <v>137</v>
      </c>
      <c r="B86" s="3" t="s">
        <v>138</v>
      </c>
      <c r="C86" s="1" t="s">
        <v>28</v>
      </c>
      <c r="D86" s="1" t="s">
        <v>28</v>
      </c>
      <c r="E86" s="20">
        <f t="shared" si="63"/>
        <v>49.323331721335165</v>
      </c>
      <c r="F86" s="20">
        <f t="shared" si="63"/>
        <v>-4.1203481391286658</v>
      </c>
      <c r="G86" s="1" t="s">
        <v>28</v>
      </c>
      <c r="H86" s="20">
        <f t="shared" si="64"/>
        <v>52.073353652786977</v>
      </c>
      <c r="I86" s="20">
        <f t="shared" si="64"/>
        <v>41.656990581181986</v>
      </c>
      <c r="J86" s="20">
        <f t="shared" si="64"/>
        <v>2.8632721777967873</v>
      </c>
      <c r="K86" s="20">
        <f t="shared" si="74"/>
        <v>-6.6768327456409082</v>
      </c>
      <c r="L86" s="20">
        <f t="shared" si="74"/>
        <v>56.394701255178262</v>
      </c>
      <c r="M86" s="20">
        <f t="shared" si="71"/>
        <v>3.1037913326244109</v>
      </c>
      <c r="N86" s="20">
        <f t="shared" si="71"/>
        <v>25.714710708441373</v>
      </c>
      <c r="O86" s="20">
        <f t="shared" si="71"/>
        <v>23.462098391523341</v>
      </c>
      <c r="P86" s="20">
        <f t="shared" si="68"/>
        <v>13.548805825509021</v>
      </c>
      <c r="Q86" s="20">
        <f t="shared" si="69"/>
        <v>27.185767036822867</v>
      </c>
      <c r="R86" s="20">
        <f t="shared" si="69"/>
        <v>0.73507849819540638</v>
      </c>
      <c r="S86" s="20">
        <f t="shared" si="72"/>
        <v>12.124097242247416</v>
      </c>
      <c r="T86" s="20">
        <f t="shared" si="73"/>
        <v>1.8669515828323711</v>
      </c>
      <c r="U86" s="20">
        <f t="shared" si="70"/>
        <v>23.216530445518885</v>
      </c>
    </row>
    <row r="87" spans="1:21" x14ac:dyDescent="0.2">
      <c r="A87" s="3" t="s">
        <v>139</v>
      </c>
      <c r="B87" s="3" t="s">
        <v>140</v>
      </c>
      <c r="C87" s="1" t="s">
        <v>28</v>
      </c>
      <c r="D87" s="1" t="s">
        <v>28</v>
      </c>
      <c r="E87" s="20">
        <f t="shared" si="63"/>
        <v>-25.413675145393029</v>
      </c>
      <c r="F87" s="20">
        <f t="shared" si="63"/>
        <v>5.0029291614352047</v>
      </c>
      <c r="G87" s="1" t="s">
        <v>28</v>
      </c>
      <c r="H87" s="20">
        <f t="shared" si="64"/>
        <v>13.111813388034975</v>
      </c>
      <c r="I87" s="20">
        <f t="shared" si="64"/>
        <v>2.9311962334995059</v>
      </c>
      <c r="J87" s="20">
        <f t="shared" si="64"/>
        <v>116.05405501248427</v>
      </c>
      <c r="K87" s="20">
        <f t="shared" si="74"/>
        <v>-45.619410433771904</v>
      </c>
      <c r="L87" s="20">
        <f t="shared" si="74"/>
        <v>78.751171220867207</v>
      </c>
      <c r="M87" s="20">
        <f t="shared" si="71"/>
        <v>22.220716170757299</v>
      </c>
      <c r="N87" s="20">
        <f t="shared" si="71"/>
        <v>13.918629051877105</v>
      </c>
      <c r="O87" s="20">
        <f t="shared" si="71"/>
        <v>-5.4045733318375113</v>
      </c>
      <c r="P87" s="20">
        <f t="shared" si="68"/>
        <v>15.747475602949052</v>
      </c>
      <c r="Q87" s="20">
        <f t="shared" si="69"/>
        <v>15.13510512805027</v>
      </c>
      <c r="R87" s="20">
        <f t="shared" si="69"/>
        <v>10.932605579690275</v>
      </c>
      <c r="S87" s="20">
        <f t="shared" si="72"/>
        <v>1.3260103619787884</v>
      </c>
      <c r="T87" s="20">
        <f t="shared" si="73"/>
        <v>12.577767696400912</v>
      </c>
      <c r="U87" s="20">
        <f t="shared" si="70"/>
        <v>16.155104329947733</v>
      </c>
    </row>
    <row r="88" spans="1:21" x14ac:dyDescent="0.2">
      <c r="A88" s="3" t="s">
        <v>141</v>
      </c>
      <c r="B88" s="3" t="s">
        <v>142</v>
      </c>
      <c r="C88" s="1" t="s">
        <v>28</v>
      </c>
      <c r="D88" s="1" t="s">
        <v>28</v>
      </c>
      <c r="E88" s="20">
        <f t="shared" si="63"/>
        <v>62.370234897904027</v>
      </c>
      <c r="F88" s="20">
        <f t="shared" si="63"/>
        <v>-3.4230693709080953</v>
      </c>
      <c r="G88" s="1" t="s">
        <v>28</v>
      </c>
      <c r="H88" s="20">
        <f t="shared" si="64"/>
        <v>20.371571217710425</v>
      </c>
      <c r="I88" s="20">
        <f t="shared" si="64"/>
        <v>-1.5035310438254612</v>
      </c>
      <c r="J88" s="20">
        <f t="shared" si="64"/>
        <v>25.225310010140035</v>
      </c>
      <c r="K88" s="20">
        <f t="shared" si="74"/>
        <v>13.447406240132054</v>
      </c>
      <c r="L88" s="20">
        <f t="shared" si="74"/>
        <v>152.91110286482262</v>
      </c>
      <c r="M88" s="20">
        <f t="shared" si="71"/>
        <v>26.717924495694561</v>
      </c>
      <c r="N88" s="20">
        <f t="shared" si="71"/>
        <v>27.094262599790994</v>
      </c>
      <c r="O88" s="20">
        <f t="shared" si="71"/>
        <v>6.1668717687665975</v>
      </c>
      <c r="P88" s="20">
        <f t="shared" si="68"/>
        <v>24.492941999902328</v>
      </c>
      <c r="Q88" s="20">
        <f t="shared" si="69"/>
        <v>14.154391856349903</v>
      </c>
      <c r="R88" s="20">
        <f t="shared" si="69"/>
        <v>3.1451579195394856</v>
      </c>
      <c r="S88" s="20">
        <f t="shared" si="72"/>
        <v>1.5286364649934541</v>
      </c>
      <c r="T88" s="20">
        <f t="shared" si="73"/>
        <v>5.3922210195721902</v>
      </c>
      <c r="U88" s="20">
        <f t="shared" si="70"/>
        <v>22.169223616480082</v>
      </c>
    </row>
    <row r="89" spans="1:21" x14ac:dyDescent="0.2">
      <c r="A89" s="3" t="s">
        <v>143</v>
      </c>
      <c r="B89" s="3" t="s">
        <v>144</v>
      </c>
      <c r="C89" s="1" t="s">
        <v>28</v>
      </c>
      <c r="D89" s="1" t="s">
        <v>28</v>
      </c>
      <c r="E89" s="20">
        <f t="shared" si="63"/>
        <v>31.02433410899684</v>
      </c>
      <c r="F89" s="20">
        <f t="shared" si="63"/>
        <v>3.2017110435033516</v>
      </c>
      <c r="G89" s="1" t="s">
        <v>28</v>
      </c>
      <c r="H89" s="20">
        <f t="shared" si="64"/>
        <v>31.517331262573265</v>
      </c>
      <c r="I89" s="20">
        <f t="shared" si="64"/>
        <v>34.474068710791528</v>
      </c>
      <c r="J89" s="20">
        <f t="shared" si="64"/>
        <v>7.582639775923198</v>
      </c>
      <c r="K89" s="20">
        <f t="shared" si="74"/>
        <v>9.2442933100830231</v>
      </c>
      <c r="L89" s="20">
        <f t="shared" si="74"/>
        <v>118.56452282966586</v>
      </c>
      <c r="M89" s="20">
        <f t="shared" si="71"/>
        <v>-8.987747001108616</v>
      </c>
      <c r="N89" s="20">
        <f t="shared" si="71"/>
        <v>-0.47639396432469994</v>
      </c>
      <c r="O89" s="20">
        <f t="shared" si="71"/>
        <v>-7.5024910793975721</v>
      </c>
      <c r="P89" s="20">
        <f t="shared" si="68"/>
        <v>-7.7458180511193859</v>
      </c>
      <c r="Q89" s="20">
        <f t="shared" si="69"/>
        <v>14.182245273876219</v>
      </c>
      <c r="R89" s="20">
        <f t="shared" si="69"/>
        <v>-24.55596171761421</v>
      </c>
      <c r="S89" s="20">
        <f t="shared" si="72"/>
        <v>97.262749513177596</v>
      </c>
      <c r="T89" s="20">
        <f t="shared" si="73"/>
        <v>32.299666771465041</v>
      </c>
      <c r="U89" s="20">
        <f t="shared" si="70"/>
        <v>-2.3496032835805494</v>
      </c>
    </row>
    <row r="90" spans="1:21" x14ac:dyDescent="0.2">
      <c r="A90" s="3" t="s">
        <v>145</v>
      </c>
      <c r="B90" s="3" t="s">
        <v>146</v>
      </c>
      <c r="C90" s="1" t="s">
        <v>28</v>
      </c>
      <c r="D90" s="1" t="s">
        <v>28</v>
      </c>
      <c r="E90" s="20">
        <f t="shared" si="63"/>
        <v>42.199998720976225</v>
      </c>
      <c r="F90" s="20">
        <f t="shared" si="63"/>
        <v>57.148225934273739</v>
      </c>
      <c r="G90" s="1" t="s">
        <v>28</v>
      </c>
      <c r="H90" s="20">
        <f t="shared" si="64"/>
        <v>0.91904764447825471</v>
      </c>
      <c r="I90" s="20">
        <f t="shared" si="64"/>
        <v>18.000098508892876</v>
      </c>
      <c r="J90" s="20">
        <f t="shared" si="64"/>
        <v>43.210293910835873</v>
      </c>
      <c r="K90" s="20">
        <f t="shared" si="74"/>
        <v>12.922867492044475</v>
      </c>
      <c r="L90" s="20">
        <f t="shared" si="74"/>
        <v>26.990082199545881</v>
      </c>
      <c r="M90" s="20">
        <f t="shared" si="71"/>
        <v>-6.2743833704713552</v>
      </c>
      <c r="N90" s="20">
        <f t="shared" si="71"/>
        <v>22.515926044036021</v>
      </c>
      <c r="O90" s="20">
        <f t="shared" si="71"/>
        <v>27.807191974199142</v>
      </c>
      <c r="P90" s="20">
        <f t="shared" si="68"/>
        <v>28.009407124877953</v>
      </c>
      <c r="Q90" s="20">
        <f t="shared" si="69"/>
        <v>-3.966183135068988</v>
      </c>
      <c r="R90" s="20">
        <f t="shared" si="69"/>
        <v>-14.744156350844719</v>
      </c>
      <c r="S90" s="20">
        <f t="shared" si="72"/>
        <v>-6.0105230981959039</v>
      </c>
      <c r="T90" s="20">
        <f t="shared" si="73"/>
        <v>-28.637296857090078</v>
      </c>
      <c r="U90" s="20">
        <f t="shared" si="70"/>
        <v>7.9070109602735954</v>
      </c>
    </row>
    <row r="91" spans="1:21" x14ac:dyDescent="0.2">
      <c r="A91" s="3" t="s">
        <v>147</v>
      </c>
      <c r="B91" s="3" t="s">
        <v>148</v>
      </c>
      <c r="C91" s="1" t="s">
        <v>28</v>
      </c>
      <c r="D91" s="1" t="s">
        <v>28</v>
      </c>
      <c r="E91" s="20">
        <f t="shared" si="63"/>
        <v>30.667498333141111</v>
      </c>
      <c r="F91" s="20">
        <f t="shared" si="63"/>
        <v>7.2989178147783775</v>
      </c>
      <c r="G91" s="1" t="s">
        <v>28</v>
      </c>
      <c r="H91" s="20">
        <f t="shared" si="64"/>
        <v>10.357625658691717</v>
      </c>
      <c r="I91" s="20">
        <f t="shared" si="64"/>
        <v>14.062841693490086</v>
      </c>
      <c r="J91" s="20">
        <f t="shared" si="64"/>
        <v>16.769021454434196</v>
      </c>
      <c r="K91" s="20">
        <f t="shared" si="74"/>
        <v>15.013511165876395</v>
      </c>
      <c r="L91" s="20">
        <f t="shared" si="74"/>
        <v>94.351740615144962</v>
      </c>
      <c r="M91" s="20">
        <f t="shared" si="71"/>
        <v>22.875417212114343</v>
      </c>
      <c r="N91" s="20">
        <f t="shared" si="71"/>
        <v>16.967725044081192</v>
      </c>
      <c r="O91" s="20">
        <f t="shared" si="71"/>
        <v>15.666106965285408</v>
      </c>
      <c r="P91" s="20">
        <f t="shared" si="68"/>
        <v>19.471218091656553</v>
      </c>
      <c r="Q91" s="20">
        <f t="shared" si="69"/>
        <v>8.2655166237532285</v>
      </c>
      <c r="R91" s="20">
        <f t="shared" si="69"/>
        <v>2.2967081918639565</v>
      </c>
      <c r="S91" s="20">
        <f t="shared" si="72"/>
        <v>0.2170564022129895</v>
      </c>
      <c r="T91" s="20">
        <f t="shared" si="73"/>
        <v>-7.430316476825567</v>
      </c>
      <c r="U91" s="20">
        <f t="shared" si="70"/>
        <v>15.667188079643111</v>
      </c>
    </row>
    <row r="92" spans="1:21" x14ac:dyDescent="0.2">
      <c r="B92" s="3" t="s">
        <v>149</v>
      </c>
      <c r="C92" s="1" t="s">
        <v>28</v>
      </c>
      <c r="D92" s="1" t="s">
        <v>28</v>
      </c>
      <c r="E92" s="20">
        <f t="shared" si="63"/>
        <v>52.297100426423981</v>
      </c>
      <c r="F92" s="20">
        <f t="shared" si="63"/>
        <v>-12.654364647707069</v>
      </c>
      <c r="G92" s="1" t="s">
        <v>28</v>
      </c>
      <c r="H92" s="20">
        <f t="shared" si="64"/>
        <v>1.9313818077186511</v>
      </c>
      <c r="I92" s="20">
        <f t="shared" si="64"/>
        <v>26.644963244096303</v>
      </c>
      <c r="J92" s="20">
        <f t="shared" si="64"/>
        <v>-3.4187946669191263</v>
      </c>
      <c r="K92" s="20">
        <f t="shared" si="74"/>
        <v>-7.3390057966806808</v>
      </c>
      <c r="L92" s="20">
        <f t="shared" si="74"/>
        <v>84.526350678599471</v>
      </c>
      <c r="M92" s="20">
        <f t="shared" si="71"/>
        <v>21.634770014234348</v>
      </c>
      <c r="N92" s="20">
        <f t="shared" si="71"/>
        <v>-0.77824860274448326</v>
      </c>
      <c r="O92" s="20">
        <f t="shared" si="71"/>
        <v>-4.589161430021278</v>
      </c>
      <c r="P92" s="20">
        <f t="shared" si="68"/>
        <v>8.0555641729396825</v>
      </c>
      <c r="Q92" s="20">
        <f t="shared" si="69"/>
        <v>39.615287567370814</v>
      </c>
      <c r="R92" s="20">
        <f t="shared" si="69"/>
        <v>-1.6799647794778423</v>
      </c>
      <c r="S92" s="20">
        <f t="shared" si="72"/>
        <v>-5.3540698864272542</v>
      </c>
      <c r="T92" s="20">
        <f t="shared" si="73"/>
        <v>-10.654275757489316</v>
      </c>
      <c r="U92" s="20">
        <f t="shared" si="70"/>
        <v>12.974298695593703</v>
      </c>
    </row>
    <row r="93" spans="1:21" ht="13.5" thickBot="1" x14ac:dyDescent="0.25">
      <c r="A93" s="11"/>
      <c r="B93" s="11"/>
      <c r="C93" s="11"/>
      <c r="D93" s="11"/>
      <c r="E93" s="11"/>
      <c r="F93" s="11"/>
      <c r="G93" s="11"/>
      <c r="H93" s="11"/>
      <c r="I93" s="11"/>
      <c r="J93" s="11"/>
      <c r="K93" s="11"/>
      <c r="L93" s="11"/>
      <c r="M93" s="11"/>
      <c r="N93" s="11"/>
      <c r="O93" s="11"/>
      <c r="P93" s="11"/>
      <c r="Q93" s="11"/>
      <c r="R93" s="11"/>
      <c r="S93" s="11"/>
      <c r="T93" s="11"/>
      <c r="U93" s="11"/>
    </row>
    <row r="94" spans="1:21" ht="13.5" thickTop="1" x14ac:dyDescent="0.2">
      <c r="A94" s="13" t="s">
        <v>668</v>
      </c>
      <c r="B94" s="12"/>
    </row>
  </sheetData>
  <mergeCells count="5">
    <mergeCell ref="C4:U4"/>
    <mergeCell ref="C2:U2"/>
    <mergeCell ref="C7:U8"/>
    <mergeCell ref="C36:U37"/>
    <mergeCell ref="C65:U66"/>
  </mergeCells>
  <phoneticPr fontId="7" type="noConversion"/>
  <hyperlinks>
    <hyperlink ref="A1" location="INDICE!A1" display="ÍNDICE"/>
  </hyperlinks>
  <pageMargins left="0.75" right="0.75" top="1" bottom="1" header="0" footer="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D1" zoomScale="70" zoomScaleNormal="70" workbookViewId="0">
      <selection activeCell="G17" sqref="G17"/>
    </sheetView>
  </sheetViews>
  <sheetFormatPr baseColWidth="10" defaultColWidth="10.85546875" defaultRowHeight="12.75" x14ac:dyDescent="0.2"/>
  <cols>
    <col min="1" max="1" width="18.85546875" style="1" customWidth="1"/>
    <col min="2" max="2" width="56.42578125" style="1" customWidth="1"/>
    <col min="3" max="16384" width="10.85546875" style="1"/>
  </cols>
  <sheetData>
    <row r="1" spans="1:21" x14ac:dyDescent="0.2">
      <c r="A1" s="5" t="s">
        <v>75</v>
      </c>
      <c r="B1" s="12"/>
      <c r="C1" s="12"/>
      <c r="D1" s="12"/>
      <c r="E1" s="12"/>
      <c r="F1" s="12"/>
      <c r="G1" s="12"/>
      <c r="H1" s="12"/>
      <c r="I1" s="12"/>
      <c r="J1" s="12"/>
      <c r="K1" s="12"/>
      <c r="L1" s="12"/>
      <c r="M1" s="12"/>
      <c r="N1" s="12"/>
      <c r="O1" s="12"/>
      <c r="P1" s="12"/>
      <c r="Q1" s="12"/>
      <c r="R1" s="12"/>
      <c r="S1" s="12"/>
      <c r="T1" s="12"/>
      <c r="U1" s="12"/>
    </row>
    <row r="2" spans="1:21" x14ac:dyDescent="0.2">
      <c r="B2" s="126"/>
      <c r="C2" s="217" t="s">
        <v>255</v>
      </c>
      <c r="D2" s="217"/>
      <c r="E2" s="217"/>
      <c r="F2" s="217"/>
      <c r="G2" s="217"/>
      <c r="H2" s="217"/>
      <c r="I2" s="217"/>
      <c r="J2" s="217"/>
      <c r="K2" s="217"/>
      <c r="L2" s="217"/>
      <c r="M2" s="217"/>
      <c r="N2" s="217"/>
      <c r="O2" s="217"/>
      <c r="P2" s="217"/>
      <c r="Q2" s="217"/>
      <c r="R2" s="217"/>
      <c r="S2" s="217"/>
      <c r="T2" s="217"/>
      <c r="U2" s="217"/>
    </row>
    <row r="3" spans="1:21" x14ac:dyDescent="0.2">
      <c r="B3" s="126"/>
      <c r="C3" s="217" t="s">
        <v>728</v>
      </c>
      <c r="D3" s="217"/>
      <c r="E3" s="217"/>
      <c r="F3" s="217"/>
      <c r="G3" s="217"/>
      <c r="H3" s="217"/>
      <c r="I3" s="217"/>
      <c r="J3" s="217"/>
      <c r="K3" s="217"/>
      <c r="L3" s="217"/>
      <c r="M3" s="217"/>
      <c r="N3" s="217"/>
      <c r="O3" s="217"/>
      <c r="P3" s="217"/>
      <c r="Q3" s="217"/>
      <c r="R3" s="217"/>
      <c r="S3" s="217"/>
      <c r="T3" s="217"/>
      <c r="U3" s="217"/>
    </row>
    <row r="4" spans="1:21" ht="13.5" thickBot="1" x14ac:dyDescent="0.25">
      <c r="A4" s="116"/>
      <c r="B4" s="116"/>
      <c r="C4" s="6"/>
      <c r="D4" s="6"/>
      <c r="E4" s="6"/>
      <c r="F4" s="6"/>
      <c r="G4" s="6"/>
      <c r="H4" s="6"/>
      <c r="I4" s="6"/>
      <c r="J4" s="6"/>
      <c r="K4" s="6"/>
      <c r="L4" s="6"/>
      <c r="M4" s="6"/>
      <c r="N4" s="6"/>
      <c r="O4" s="6"/>
      <c r="P4" s="6"/>
      <c r="Q4" s="6"/>
      <c r="R4" s="6"/>
      <c r="S4" s="6"/>
      <c r="T4" s="6"/>
      <c r="U4" s="6"/>
    </row>
    <row r="5" spans="1:21" ht="13.5" thickTop="1" x14ac:dyDescent="0.2">
      <c r="A5" s="54"/>
      <c r="B5" s="54"/>
      <c r="C5" s="7">
        <v>1995</v>
      </c>
      <c r="D5" s="7">
        <v>2000</v>
      </c>
      <c r="E5" s="7">
        <v>2001</v>
      </c>
      <c r="F5" s="7">
        <v>2002</v>
      </c>
      <c r="G5" s="7">
        <v>2004</v>
      </c>
      <c r="H5" s="7">
        <v>2005</v>
      </c>
      <c r="I5" s="7">
        <v>2006</v>
      </c>
      <c r="J5" s="7">
        <v>2007</v>
      </c>
      <c r="K5" s="7">
        <v>2008</v>
      </c>
      <c r="L5" s="7">
        <v>2009</v>
      </c>
      <c r="M5" s="7">
        <v>2010</v>
      </c>
      <c r="N5" s="7">
        <v>2011</v>
      </c>
      <c r="O5" s="7">
        <v>2012</v>
      </c>
      <c r="P5" s="7" t="s">
        <v>263</v>
      </c>
      <c r="Q5" s="7">
        <v>2013</v>
      </c>
      <c r="R5" s="7">
        <v>2014</v>
      </c>
      <c r="S5" s="7">
        <v>2015</v>
      </c>
      <c r="T5" s="7">
        <v>2016</v>
      </c>
      <c r="U5" s="7" t="s">
        <v>265</v>
      </c>
    </row>
    <row r="6" spans="1:21" x14ac:dyDescent="0.2">
      <c r="C6" s="204" t="s">
        <v>27</v>
      </c>
      <c r="D6" s="204"/>
      <c r="E6" s="204"/>
      <c r="F6" s="204"/>
      <c r="G6" s="204"/>
      <c r="H6" s="204"/>
      <c r="I6" s="204"/>
      <c r="J6" s="204"/>
      <c r="K6" s="204"/>
      <c r="L6" s="204"/>
      <c r="M6" s="204"/>
      <c r="N6" s="204"/>
      <c r="O6" s="204"/>
      <c r="P6" s="204"/>
      <c r="Q6" s="204"/>
      <c r="R6" s="204"/>
      <c r="S6" s="204"/>
      <c r="T6" s="204"/>
      <c r="U6" s="204"/>
    </row>
    <row r="7" spans="1:21" ht="13.5" thickBot="1" x14ac:dyDescent="0.25">
      <c r="C7" s="205"/>
      <c r="D7" s="205"/>
      <c r="E7" s="205"/>
      <c r="F7" s="205"/>
      <c r="G7" s="205"/>
      <c r="H7" s="205"/>
      <c r="I7" s="205"/>
      <c r="J7" s="205"/>
      <c r="K7" s="205"/>
      <c r="L7" s="205"/>
      <c r="M7" s="205"/>
      <c r="N7" s="205"/>
      <c r="O7" s="205"/>
      <c r="P7" s="205"/>
      <c r="Q7" s="205"/>
      <c r="R7" s="205"/>
      <c r="S7" s="205"/>
      <c r="T7" s="205"/>
      <c r="U7" s="205"/>
    </row>
    <row r="8" spans="1:21" ht="13.5" thickTop="1" x14ac:dyDescent="0.2">
      <c r="A8" s="8" t="s">
        <v>99</v>
      </c>
      <c r="B8" s="8" t="s">
        <v>100</v>
      </c>
      <c r="C8" s="9">
        <f>'A58'!C9-'A59'!C9</f>
        <v>46.3505635</v>
      </c>
      <c r="D8" s="9">
        <f>'A58'!D9-'A59'!D9</f>
        <v>66.832510999999997</v>
      </c>
      <c r="E8" s="9">
        <f>'A58'!E9-'A59'!E9</f>
        <v>109.4883715</v>
      </c>
      <c r="F8" s="9">
        <f>'A58'!F9-'A59'!F9</f>
        <v>234.72160099999996</v>
      </c>
      <c r="G8" s="9">
        <f>'A58'!G9-'A59'!G9</f>
        <v>293.84407350000004</v>
      </c>
      <c r="H8" s="9">
        <f>'A58'!H9-'A59'!H9</f>
        <v>241.17336450000002</v>
      </c>
      <c r="I8" s="9">
        <f>'A58'!I9-'A59'!I9</f>
        <v>258.73976449999998</v>
      </c>
      <c r="J8" s="9">
        <f>'A58'!J9-'A59'!J9</f>
        <v>286.18107500000002</v>
      </c>
      <c r="K8" s="9">
        <f>'A58'!K9-'A59'!K9</f>
        <v>296.69262450000002</v>
      </c>
      <c r="L8" s="9">
        <f>'A58'!L9-'A59'!L9</f>
        <v>1488.7378020000001</v>
      </c>
      <c r="M8" s="9">
        <f>'A58'!M9-'A59'!M9</f>
        <v>580.90719100000001</v>
      </c>
      <c r="N8" s="9">
        <f>'A58'!N9-'A59'!N9</f>
        <v>603.66389100000004</v>
      </c>
      <c r="O8" s="9">
        <f>'A58'!O9-'A59'!O9</f>
        <v>631.72106499999984</v>
      </c>
      <c r="P8" s="9">
        <f>'A58'!P9-'A59'!P9</f>
        <v>596.55875300000002</v>
      </c>
      <c r="Q8" s="9">
        <f>'A58'!Q9-'A59'!Q9</f>
        <v>606.7677339999999</v>
      </c>
      <c r="R8" s="9">
        <f>'A58'!R9-'A59'!R9</f>
        <v>592.21760400000005</v>
      </c>
      <c r="S8" s="9">
        <f>'A58'!S9-'A59'!S9</f>
        <v>562.036744</v>
      </c>
      <c r="T8" s="9">
        <f>'A58'!T9-'A59'!T9</f>
        <v>525.56546400000002</v>
      </c>
      <c r="U8" s="9">
        <f>'A58'!U9-'A59'!U9</f>
        <v>6293.273404999999</v>
      </c>
    </row>
    <row r="9" spans="1:21" x14ac:dyDescent="0.2">
      <c r="A9" s="3" t="s">
        <v>101</v>
      </c>
      <c r="B9" s="3" t="s">
        <v>102</v>
      </c>
      <c r="C9" s="9">
        <f>'A58'!C10-'A59'!C10</f>
        <v>-370.70192249999997</v>
      </c>
      <c r="D9" s="9">
        <f>'A58'!D10-'A59'!D10</f>
        <v>-64.88916549999999</v>
      </c>
      <c r="E9" s="9">
        <f>'A58'!E10-'A59'!E10</f>
        <v>-661.79656000000023</v>
      </c>
      <c r="F9" s="9">
        <f>'A58'!F10-'A59'!F10</f>
        <v>802.90408250000019</v>
      </c>
      <c r="G9" s="9">
        <f>'A58'!G10-'A59'!G10</f>
        <v>3646.7000834999999</v>
      </c>
      <c r="H9" s="9">
        <f>'A58'!H10-'A59'!H10</f>
        <v>5886.0770944999995</v>
      </c>
      <c r="I9" s="9">
        <f>'A58'!I10-'A59'!I10</f>
        <v>7389.611257999999</v>
      </c>
      <c r="J9" s="9">
        <f>'A58'!J10-'A59'!J10</f>
        <v>9319.8210165</v>
      </c>
      <c r="K9" s="9">
        <f>'A58'!K10-'A59'!K10</f>
        <v>9196.4033029999991</v>
      </c>
      <c r="L9" s="9">
        <f>'A58'!L10-'A59'!L10</f>
        <v>16491.626026999998</v>
      </c>
      <c r="M9" s="9">
        <f>'A58'!M10-'A59'!M10</f>
        <v>20855.634563</v>
      </c>
      <c r="N9" s="9">
        <f>'A58'!N10-'A59'!N10</f>
        <v>26149.091839999997</v>
      </c>
      <c r="O9" s="9">
        <f>'A58'!O10-'A59'!O10</f>
        <v>23236.200745000006</v>
      </c>
      <c r="P9" s="9">
        <f>'A58'!P10-'A59'!P10</f>
        <v>34103.750672000002</v>
      </c>
      <c r="Q9" s="9">
        <f>'A58'!Q10-'A59'!Q10</f>
        <v>37620.608876999999</v>
      </c>
      <c r="R9" s="9">
        <f>'A58'!R10-'A59'!R10</f>
        <v>52666.108923</v>
      </c>
      <c r="S9" s="9">
        <f>'A58'!S10-'A59'!S10</f>
        <v>55164.004549999998</v>
      </c>
      <c r="T9" s="9">
        <f>'A58'!T10-'A59'!T10</f>
        <v>54222.077051</v>
      </c>
      <c r="U9" s="9">
        <f>'A58'!U10-'A59'!U10</f>
        <v>218709.24809199999</v>
      </c>
    </row>
    <row r="10" spans="1:21" x14ac:dyDescent="0.2">
      <c r="A10" s="3" t="s">
        <v>103</v>
      </c>
      <c r="B10" s="3" t="s">
        <v>104</v>
      </c>
      <c r="C10" s="9">
        <f>'A58'!C11-'A59'!C11</f>
        <v>141.24405550000006</v>
      </c>
      <c r="D10" s="9">
        <f>'A58'!D11-'A59'!D11</f>
        <v>1112.852674</v>
      </c>
      <c r="E10" s="9">
        <f>'A58'!E11-'A59'!E11</f>
        <v>792.83138550000012</v>
      </c>
      <c r="F10" s="9">
        <f>'A58'!F11-'A59'!F11</f>
        <v>1970.3975760000001</v>
      </c>
      <c r="G10" s="9">
        <f>'A58'!G11-'A59'!G11</f>
        <v>4328.486793</v>
      </c>
      <c r="H10" s="9">
        <f>'A58'!H11-'A59'!H11</f>
        <v>6305.327867</v>
      </c>
      <c r="I10" s="9">
        <f>'A58'!I11-'A59'!I11</f>
        <v>8001.2395899999992</v>
      </c>
      <c r="J10" s="9">
        <f>'A58'!J11-'A59'!J11</f>
        <v>7453.7570974999999</v>
      </c>
      <c r="K10" s="9">
        <f>'A58'!K11-'A59'!K11</f>
        <v>8754.5950095000007</v>
      </c>
      <c r="L10" s="9">
        <f>'A58'!L11-'A59'!L11</f>
        <v>16138.095545</v>
      </c>
      <c r="M10" s="9">
        <f>'A58'!M11-'A59'!M11</f>
        <v>18064.023657999998</v>
      </c>
      <c r="N10" s="9">
        <f>'A58'!N11-'A59'!N11</f>
        <v>16086.791132999999</v>
      </c>
      <c r="O10" s="9">
        <f>'A58'!O11-'A59'!O11</f>
        <v>9060.7151430000013</v>
      </c>
      <c r="P10" s="9">
        <f>'A58'!P11-'A59'!P11</f>
        <v>16765.100132</v>
      </c>
      <c r="Q10" s="9">
        <f>'A58'!Q11-'A59'!Q11</f>
        <v>17285.036516</v>
      </c>
      <c r="R10" s="9">
        <f>'A58'!R11-'A59'!R11</f>
        <v>18446.54751</v>
      </c>
      <c r="S10" s="9">
        <f>'A58'!S11-'A59'!S11</f>
        <v>18499.634623999998</v>
      </c>
      <c r="T10" s="9">
        <f>'A58'!T11-'A59'!T11</f>
        <v>17313.851908000001</v>
      </c>
      <c r="U10" s="9">
        <f>'A58'!U11-'A59'!U11</f>
        <v>141055.490078</v>
      </c>
    </row>
    <row r="11" spans="1:21" x14ac:dyDescent="0.2">
      <c r="A11" s="3" t="s">
        <v>105</v>
      </c>
      <c r="B11" s="3" t="s">
        <v>106</v>
      </c>
      <c r="C11" s="9">
        <f>'A58'!C12-'A59'!C12</f>
        <v>81.461345499999993</v>
      </c>
      <c r="D11" s="9">
        <f>'A58'!D12-'A59'!D12</f>
        <v>-48.883697500000004</v>
      </c>
      <c r="E11" s="9">
        <f>'A58'!E12-'A59'!E12</f>
        <v>-59.026766500000001</v>
      </c>
      <c r="F11" s="9">
        <f>'A58'!F12-'A59'!F12</f>
        <v>-117.64905549999999</v>
      </c>
      <c r="G11" s="9">
        <f>'A58'!G12-'A59'!G12</f>
        <v>159.21687050000003</v>
      </c>
      <c r="H11" s="9">
        <f>'A58'!H12-'A59'!H12</f>
        <v>199.861557</v>
      </c>
      <c r="I11" s="9">
        <f>'A58'!I12-'A59'!I12</f>
        <v>82.812359500000014</v>
      </c>
      <c r="J11" s="9">
        <f>'A58'!J12-'A59'!J12</f>
        <v>509.408185</v>
      </c>
      <c r="K11" s="9">
        <f>'A58'!K12-'A59'!K12</f>
        <v>524.52520849999996</v>
      </c>
      <c r="L11" s="9">
        <f>'A58'!L12-'A59'!L12</f>
        <v>821.33422399999995</v>
      </c>
      <c r="M11" s="9">
        <f>'A58'!M12-'A59'!M12</f>
        <v>481.40452100000005</v>
      </c>
      <c r="N11" s="9">
        <f>'A58'!N12-'A59'!N12</f>
        <v>135.56807399999991</v>
      </c>
      <c r="O11" s="9">
        <f>'A58'!O12-'A59'!O12</f>
        <v>438.69182699999999</v>
      </c>
      <c r="P11" s="9">
        <f>'A58'!P12-'A59'!P12</f>
        <v>375.95519300000007</v>
      </c>
      <c r="Q11" s="9">
        <f>'A58'!Q12-'A59'!Q12</f>
        <v>143.90847200000002</v>
      </c>
      <c r="R11" s="9">
        <f>'A58'!R12-'A59'!R12</f>
        <v>352.61045700000005</v>
      </c>
      <c r="S11" s="9">
        <f>'A58'!S12-'A59'!S12</f>
        <v>333.94074000000001</v>
      </c>
      <c r="T11" s="9">
        <f>'A58'!T12-'A59'!T12</f>
        <v>265.41299300000003</v>
      </c>
      <c r="U11" s="9">
        <f>'A58'!U12-'A59'!U12</f>
        <v>3235.4728764999982</v>
      </c>
    </row>
    <row r="12" spans="1:21" x14ac:dyDescent="0.2">
      <c r="A12" s="3" t="s">
        <v>107</v>
      </c>
      <c r="B12" s="3" t="s">
        <v>108</v>
      </c>
      <c r="C12" s="9">
        <f>'A58'!C13-'A59'!C13</f>
        <v>-337.36442349999999</v>
      </c>
      <c r="D12" s="9">
        <f>'A58'!D13-'A59'!D13</f>
        <v>-334.47515450000003</v>
      </c>
      <c r="E12" s="9">
        <f>'A58'!E13-'A59'!E13</f>
        <v>-819.67638449999993</v>
      </c>
      <c r="F12" s="9">
        <f>'A58'!F13-'A59'!F13</f>
        <v>-435.94601249999999</v>
      </c>
      <c r="G12" s="9">
        <f>'A58'!G13-'A59'!G13</f>
        <v>142.30204400000002</v>
      </c>
      <c r="H12" s="9">
        <f>'A58'!H13-'A59'!H13</f>
        <v>525.05841149999992</v>
      </c>
      <c r="I12" s="9">
        <f>'A58'!I13-'A59'!I13</f>
        <v>924.03277800000001</v>
      </c>
      <c r="J12" s="9">
        <f>'A58'!J13-'A59'!J13</f>
        <v>769.0535000000001</v>
      </c>
      <c r="K12" s="9">
        <f>'A58'!K13-'A59'!K13</f>
        <v>1016.83788</v>
      </c>
      <c r="L12" s="9">
        <f>'A58'!L13-'A59'!L13</f>
        <v>1425.9715120000001</v>
      </c>
      <c r="M12" s="9">
        <f>'A58'!M13-'A59'!M13</f>
        <v>2323.3874919999998</v>
      </c>
      <c r="N12" s="9">
        <f>'A58'!N13-'A59'!N13</f>
        <v>2182.4816229999997</v>
      </c>
      <c r="O12" s="9">
        <f>'A58'!O13-'A59'!O13</f>
        <v>2053.5226170000001</v>
      </c>
      <c r="P12" s="9">
        <f>'A58'!P13-'A59'!P13</f>
        <v>2052.582527</v>
      </c>
      <c r="Q12" s="9">
        <f>'A58'!Q13-'A59'!Q13</f>
        <v>2024.7009560000001</v>
      </c>
      <c r="R12" s="9">
        <f>'A58'!R13-'A59'!R13</f>
        <v>2133.7987659999999</v>
      </c>
      <c r="S12" s="9">
        <f>'A58'!S13-'A59'!S13</f>
        <v>2419.531641</v>
      </c>
      <c r="T12" s="9">
        <f>'A58'!T13-'A59'!T13</f>
        <v>2374.9042199999999</v>
      </c>
      <c r="U12" s="9">
        <f>'A58'!U13-'A59'!U13</f>
        <v>12995.364219499999</v>
      </c>
    </row>
    <row r="13" spans="1:21" x14ac:dyDescent="0.2">
      <c r="A13" s="3" t="s">
        <v>109</v>
      </c>
      <c r="B13" s="3" t="s">
        <v>110</v>
      </c>
      <c r="C13" s="9">
        <f>'A58'!C14-'A59'!C14</f>
        <v>-385.84851699999996</v>
      </c>
      <c r="D13" s="9">
        <f>'A58'!D14-'A59'!D14</f>
        <v>-327.66560700000002</v>
      </c>
      <c r="E13" s="9">
        <f>'A58'!E14-'A59'!E14</f>
        <v>-820.05698500000005</v>
      </c>
      <c r="F13" s="9">
        <f>'A58'!F14-'A59'!F14</f>
        <v>-424.1302905</v>
      </c>
      <c r="G13" s="9">
        <f>'A58'!G14-'A59'!G14</f>
        <v>170.38907349999999</v>
      </c>
      <c r="H13" s="9">
        <f>'A58'!H14-'A59'!H14</f>
        <v>525.47045900000001</v>
      </c>
      <c r="I13" s="9">
        <f>'A58'!I14-'A59'!I14</f>
        <v>869.96140749999995</v>
      </c>
      <c r="J13" s="9">
        <f>'A58'!J14-'A59'!J14</f>
        <v>1574.4465515000002</v>
      </c>
      <c r="K13" s="9">
        <f>'A58'!K14-'A59'!K14</f>
        <v>1813.5219380000001</v>
      </c>
      <c r="L13" s="9">
        <f>'A58'!L14-'A59'!L14</f>
        <v>3182.3495309999998</v>
      </c>
      <c r="M13" s="9">
        <f>'A58'!M14-'A59'!M14</f>
        <v>4656.7379120000005</v>
      </c>
      <c r="N13" s="9">
        <f>'A58'!N14-'A59'!N14</f>
        <v>3987.7198169999997</v>
      </c>
      <c r="O13" s="9">
        <f>'A58'!O14-'A59'!O14</f>
        <v>1665.8205969999999</v>
      </c>
      <c r="P13" s="9">
        <f>'A58'!P14-'A59'!P14</f>
        <v>3688.934976</v>
      </c>
      <c r="Q13" s="9">
        <f>'A58'!Q14-'A59'!Q14</f>
        <v>4818.3398420000003</v>
      </c>
      <c r="R13" s="9">
        <f>'A58'!R14-'A59'!R14</f>
        <v>3961.8981640000002</v>
      </c>
      <c r="S13" s="9">
        <f>'A58'!S14-'A59'!S14</f>
        <v>3676.162949</v>
      </c>
      <c r="T13" s="9">
        <f>'A58'!T14-'A59'!T14</f>
        <v>3178.0779160000002</v>
      </c>
      <c r="U13" s="9">
        <f>'A58'!U14-'A59'!U14</f>
        <v>26934.477374999999</v>
      </c>
    </row>
    <row r="14" spans="1:21" x14ac:dyDescent="0.2">
      <c r="A14" s="3" t="s">
        <v>111</v>
      </c>
      <c r="B14" s="3" t="s">
        <v>112</v>
      </c>
      <c r="C14" s="9">
        <f>'A58'!C15-'A59'!C15</f>
        <v>16.197838000000001</v>
      </c>
      <c r="D14" s="9">
        <f>'A58'!D15-'A59'!D15</f>
        <v>73.079559499999988</v>
      </c>
      <c r="E14" s="9">
        <f>'A58'!E15-'A59'!E15</f>
        <v>68.4042125</v>
      </c>
      <c r="F14" s="9">
        <f>'A58'!F15-'A59'!F15</f>
        <v>80.292816500000001</v>
      </c>
      <c r="G14" s="9">
        <f>'A58'!G15-'A59'!G15</f>
        <v>118.557985</v>
      </c>
      <c r="H14" s="9">
        <f>'A58'!H15-'A59'!H15</f>
        <v>136.493236</v>
      </c>
      <c r="I14" s="9">
        <f>'A58'!I15-'A59'!I15</f>
        <v>188.97038750000002</v>
      </c>
      <c r="J14" s="9">
        <f>'A58'!J15-'A59'!J15</f>
        <v>310.41369700000001</v>
      </c>
      <c r="K14" s="9">
        <f>'A58'!K15-'A59'!K15</f>
        <v>326.39954850000004</v>
      </c>
      <c r="L14" s="9">
        <f>'A58'!L15-'A59'!L15</f>
        <v>410.91895200000005</v>
      </c>
      <c r="M14" s="9">
        <f>'A58'!M15-'A59'!M15</f>
        <v>569.71370899999999</v>
      </c>
      <c r="N14" s="9">
        <f>'A58'!N15-'A59'!N15</f>
        <v>578.26137600000004</v>
      </c>
      <c r="O14" s="9">
        <f>'A58'!O15-'A59'!O15</f>
        <v>738.99203999999986</v>
      </c>
      <c r="P14" s="9">
        <f>'A58'!P15-'A59'!P15</f>
        <v>739.61850100000004</v>
      </c>
      <c r="Q14" s="9">
        <f>'A58'!Q15-'A59'!Q15</f>
        <v>716.27614900000003</v>
      </c>
      <c r="R14" s="9">
        <f>'A58'!R15-'A59'!R15</f>
        <v>715.82111999999995</v>
      </c>
      <c r="S14" s="9">
        <f>'A58'!S15-'A59'!S15</f>
        <v>814.44453699999997</v>
      </c>
      <c r="T14" s="9">
        <f>'A58'!T15-'A59'!T15</f>
        <v>791.33781500000009</v>
      </c>
      <c r="U14" s="9">
        <f>'A58'!U15-'A59'!U15</f>
        <v>4937.1331375000009</v>
      </c>
    </row>
    <row r="15" spans="1:21" x14ac:dyDescent="0.2">
      <c r="A15" s="3" t="s">
        <v>113</v>
      </c>
      <c r="B15" s="3" t="s">
        <v>114</v>
      </c>
      <c r="C15" s="9">
        <f>'A58'!C16-'A59'!C16</f>
        <v>-2.2969814999999998</v>
      </c>
      <c r="D15" s="9">
        <f>'A58'!D16-'A59'!D16</f>
        <v>-35.449371499999998</v>
      </c>
      <c r="E15" s="9">
        <f>'A58'!E16-'A59'!E16</f>
        <v>-56.769251499999996</v>
      </c>
      <c r="F15" s="9">
        <f>'A58'!F16-'A59'!F16</f>
        <v>-111.35854700000002</v>
      </c>
      <c r="G15" s="9">
        <f>'A58'!G16-'A59'!G16</f>
        <v>-67.681279500000016</v>
      </c>
      <c r="H15" s="9">
        <f>'A58'!H16-'A59'!H16</f>
        <v>214.33987750000006</v>
      </c>
      <c r="I15" s="9">
        <f>'A58'!I16-'A59'!I16</f>
        <v>-205.90255350000007</v>
      </c>
      <c r="J15" s="9">
        <f>'A58'!J16-'A59'!J16</f>
        <v>-67.067246000000011</v>
      </c>
      <c r="K15" s="9">
        <f>'A58'!K16-'A59'!K16</f>
        <v>-28.337269499999991</v>
      </c>
      <c r="L15" s="9">
        <f>'A58'!L16-'A59'!L16</f>
        <v>6.6078109999999981</v>
      </c>
      <c r="M15" s="9">
        <f>'A58'!M16-'A59'!M16</f>
        <v>11.444557000000003</v>
      </c>
      <c r="N15" s="9">
        <f>'A58'!N16-'A59'!N16</f>
        <v>39.931222999999989</v>
      </c>
      <c r="O15" s="9">
        <f>'A58'!O16-'A59'!O16</f>
        <v>95.355079000000018</v>
      </c>
      <c r="P15" s="9">
        <f>'A58'!P16-'A59'!P16</f>
        <v>95.323831000000041</v>
      </c>
      <c r="Q15" s="9">
        <f>'A58'!Q16-'A59'!Q16</f>
        <v>198.38912900000003</v>
      </c>
      <c r="R15" s="9">
        <f>'A58'!R16-'A59'!R16</f>
        <v>14.537117999999964</v>
      </c>
      <c r="S15" s="9">
        <f>'A58'!S16-'A59'!S16</f>
        <v>85.524223999999975</v>
      </c>
      <c r="T15" s="9">
        <f>'A58'!T16-'A59'!T16</f>
        <v>145.23713999999998</v>
      </c>
      <c r="U15" s="9">
        <f>'A58'!U16-'A59'!U16</f>
        <v>-422.35018650000029</v>
      </c>
    </row>
    <row r="16" spans="1:21" x14ac:dyDescent="0.2">
      <c r="A16" s="3" t="s">
        <v>115</v>
      </c>
      <c r="B16" s="3" t="s">
        <v>116</v>
      </c>
      <c r="C16" s="9">
        <f>'A58'!C17-'A59'!C17</f>
        <v>20.807296000000001</v>
      </c>
      <c r="D16" s="9">
        <f>'A58'!D17-'A59'!D17</f>
        <v>68.614373999999998</v>
      </c>
      <c r="E16" s="9">
        <f>'A58'!E17-'A59'!E17</f>
        <v>60.187341000000004</v>
      </c>
      <c r="F16" s="9">
        <f>'A58'!F17-'A59'!F17</f>
        <v>66.535878499999995</v>
      </c>
      <c r="G16" s="9">
        <f>'A58'!G17-'A59'!G17</f>
        <v>87.40006249999999</v>
      </c>
      <c r="H16" s="9">
        <f>'A58'!H17-'A59'!H17</f>
        <v>128.4514815</v>
      </c>
      <c r="I16" s="9">
        <f>'A58'!I17-'A59'!I17</f>
        <v>172.844739</v>
      </c>
      <c r="J16" s="9">
        <f>'A58'!J17-'A59'!J17</f>
        <v>172.63345049999998</v>
      </c>
      <c r="K16" s="9">
        <f>'A58'!K17-'A59'!K17</f>
        <v>178.5692225</v>
      </c>
      <c r="L16" s="9">
        <f>'A58'!L17-'A59'!L17</f>
        <v>265.321753</v>
      </c>
      <c r="M16" s="9">
        <f>'A58'!M17-'A59'!M17</f>
        <v>283.99822599999999</v>
      </c>
      <c r="N16" s="9">
        <f>'A58'!N17-'A59'!N17</f>
        <v>290.76111600000002</v>
      </c>
      <c r="O16" s="9">
        <f>'A58'!O17-'A59'!O17</f>
        <v>424.352216</v>
      </c>
      <c r="P16" s="9">
        <f>'A58'!P17-'A59'!P17</f>
        <v>424.47211199999992</v>
      </c>
      <c r="Q16" s="9">
        <f>'A58'!Q17-'A59'!Q17</f>
        <v>303.33116699999999</v>
      </c>
      <c r="R16" s="9">
        <f>'A58'!R17-'A59'!R17</f>
        <v>330.90013599999997</v>
      </c>
      <c r="S16" s="9">
        <f>'A58'!S17-'A59'!S17</f>
        <v>353.93603600000006</v>
      </c>
      <c r="T16" s="9">
        <f>'A58'!T17-'A59'!T17</f>
        <v>381.34811300000001</v>
      </c>
      <c r="U16" s="9">
        <f>'A58'!U17-'A59'!U17</f>
        <v>2585.9524784999999</v>
      </c>
    </row>
    <row r="17" spans="1:21" x14ac:dyDescent="0.2">
      <c r="A17" s="3" t="s">
        <v>117</v>
      </c>
      <c r="B17" s="3" t="s">
        <v>118</v>
      </c>
      <c r="C17" s="9">
        <f>'A58'!C18-'A59'!C18</f>
        <v>-2.7018520000000001</v>
      </c>
      <c r="D17" s="9">
        <f>'A58'!D18-'A59'!D18</f>
        <v>-5.0998815000000004</v>
      </c>
      <c r="E17" s="9">
        <f>'A58'!E18-'A59'!E18</f>
        <v>-6.0030635000000006</v>
      </c>
      <c r="F17" s="9">
        <f>'A58'!F18-'A59'!F18</f>
        <v>-4.4608464999999997</v>
      </c>
      <c r="G17" s="9">
        <f>'A58'!G18-'A59'!G18</f>
        <v>-7.2797454999999998</v>
      </c>
      <c r="H17" s="9">
        <f>'A58'!H18-'A59'!H18</f>
        <v>0</v>
      </c>
      <c r="I17" s="9">
        <f>'A58'!I18-'A59'!I18</f>
        <v>-19.635760999999999</v>
      </c>
      <c r="J17" s="9">
        <f>'A58'!J18-'A59'!J18</f>
        <v>-14.574047999999999</v>
      </c>
      <c r="K17" s="9">
        <f>'A58'!K18-'A59'!K18</f>
        <v>-6.0376449999999995</v>
      </c>
      <c r="L17" s="9">
        <f>'A58'!L18-'A59'!L18</f>
        <v>9.1166129999999992</v>
      </c>
      <c r="M17" s="9">
        <f>'A58'!M18-'A59'!M18</f>
        <v>18.795334999999998</v>
      </c>
      <c r="N17" s="9">
        <f>'A58'!N18-'A59'!N18</f>
        <v>40.020132000000004</v>
      </c>
      <c r="O17" s="9">
        <f>'A58'!O18-'A59'!O18</f>
        <v>66.035210000000006</v>
      </c>
      <c r="P17" s="9">
        <f>'A58'!P18-'A59'!P18</f>
        <v>66.060450000000003</v>
      </c>
      <c r="Q17" s="9">
        <f>'A58'!Q18-'A59'!Q18</f>
        <v>55.270735000000002</v>
      </c>
      <c r="R17" s="9">
        <f>'A58'!R18-'A59'!R18</f>
        <v>50.984862</v>
      </c>
      <c r="S17" s="9">
        <f>'A58'!S18-'A59'!S18</f>
        <v>49.370796999999996</v>
      </c>
      <c r="T17" s="9">
        <f>'A58'!T18-'A59'!T18</f>
        <v>48.781751999999997</v>
      </c>
      <c r="U17" s="9">
        <f>'A58'!U18-'A59'!U18</f>
        <v>149.72106300000002</v>
      </c>
    </row>
    <row r="18" spans="1:21" x14ac:dyDescent="0.2">
      <c r="A18" s="3" t="s">
        <v>119</v>
      </c>
      <c r="B18" s="3" t="s">
        <v>120</v>
      </c>
      <c r="C18" s="9">
        <f>'A58'!C19-'A59'!C19</f>
        <v>38.00759</v>
      </c>
      <c r="D18" s="9">
        <f>'A58'!D19-'A59'!D19</f>
        <v>12.398042500000003</v>
      </c>
      <c r="E18" s="9">
        <f>'A58'!E19-'A59'!E19</f>
        <v>0.88572349999999744</v>
      </c>
      <c r="F18" s="9">
        <f>'A58'!F19-'A59'!F19</f>
        <v>47.031796500000013</v>
      </c>
      <c r="G18" s="9">
        <f>'A58'!G19-'A59'!G19</f>
        <v>54.834907000000015</v>
      </c>
      <c r="H18" s="9">
        <f>'A58'!H19-'A59'!H19</f>
        <v>0</v>
      </c>
      <c r="I18" s="9">
        <f>'A58'!I19-'A59'!I19</f>
        <v>138.07336100000003</v>
      </c>
      <c r="J18" s="9">
        <f>'A58'!J19-'A59'!J19</f>
        <v>162.18544249999999</v>
      </c>
      <c r="K18" s="9">
        <f>'A58'!K19-'A59'!K19</f>
        <v>210.95702400000002</v>
      </c>
      <c r="L18" s="9">
        <f>'A58'!L19-'A59'!L19</f>
        <v>348.02360399999998</v>
      </c>
      <c r="M18" s="9">
        <f>'A58'!M19-'A59'!M19</f>
        <v>608.38162599999998</v>
      </c>
      <c r="N18" s="9">
        <f>'A58'!N19-'A59'!N19</f>
        <v>740.65002299999992</v>
      </c>
      <c r="O18" s="9">
        <f>'A58'!O19-'A59'!O19</f>
        <v>834.40726699999993</v>
      </c>
      <c r="P18" s="9">
        <f>'A58'!P19-'A59'!P19</f>
        <v>852.26081700000009</v>
      </c>
      <c r="Q18" s="9">
        <f>'A58'!Q19-'A59'!Q19</f>
        <v>941.16510200000005</v>
      </c>
      <c r="R18" s="9">
        <f>'A58'!R19-'A59'!R19</f>
        <v>683.75223000000005</v>
      </c>
      <c r="S18" s="9">
        <f>'A58'!S19-'A59'!S19</f>
        <v>1070.8370730000001</v>
      </c>
      <c r="T18" s="9">
        <f>'A58'!T19-'A59'!T19</f>
        <v>1233.310426</v>
      </c>
      <c r="U18" s="9">
        <f>'A58'!U19-'A59'!U19</f>
        <v>3268.6388969999998</v>
      </c>
    </row>
    <row r="19" spans="1:21" x14ac:dyDescent="0.2">
      <c r="A19" s="3" t="s">
        <v>121</v>
      </c>
      <c r="B19" s="3" t="s">
        <v>122</v>
      </c>
      <c r="C19" s="9">
        <f>'A58'!C20-'A59'!C20</f>
        <v>-28.590909</v>
      </c>
      <c r="D19" s="9">
        <f>'A58'!D20-'A59'!D20</f>
        <v>-23.885477999999999</v>
      </c>
      <c r="E19" s="9">
        <f>'A58'!E20-'A59'!E20</f>
        <v>-39.258890499999993</v>
      </c>
      <c r="F19" s="9">
        <f>'A58'!F20-'A59'!F20</f>
        <v>-32.3409385</v>
      </c>
      <c r="G19" s="9">
        <f>'A58'!G20-'A59'!G20</f>
        <v>-24.390310499999998</v>
      </c>
      <c r="H19" s="9">
        <f>'A58'!H20-'A59'!H20</f>
        <v>34.782933999999997</v>
      </c>
      <c r="I19" s="9">
        <f>'A58'!I20-'A59'!I20</f>
        <v>0</v>
      </c>
      <c r="J19" s="9">
        <f>'A58'!J20-'A59'!J20</f>
        <v>48.917777000000001</v>
      </c>
      <c r="K19" s="9">
        <f>'A58'!K20-'A59'!K20</f>
        <v>69.206680000000006</v>
      </c>
      <c r="L19" s="9">
        <f>'A58'!L20-'A59'!L20</f>
        <v>94.122766999999982</v>
      </c>
      <c r="M19" s="9">
        <f>'A58'!M20-'A59'!M20</f>
        <v>270.25628</v>
      </c>
      <c r="N19" s="9">
        <f>'A58'!N20-'A59'!N20</f>
        <v>390.468794</v>
      </c>
      <c r="O19" s="9">
        <f>'A58'!O20-'A59'!O20</f>
        <v>521.96611500000017</v>
      </c>
      <c r="P19" s="9">
        <f>'A58'!P20-'A59'!P20</f>
        <v>523.13227499999994</v>
      </c>
      <c r="Q19" s="9">
        <f>'A58'!Q20-'A59'!Q20</f>
        <v>503.06990300000001</v>
      </c>
      <c r="R19" s="9">
        <f>'A58'!R20-'A59'!R20</f>
        <v>736.9365929999999</v>
      </c>
      <c r="S19" s="9">
        <f>'A58'!S20-'A59'!S20</f>
        <v>1026.2462879999998</v>
      </c>
      <c r="T19" s="9">
        <f>'A58'!T20-'A59'!T20</f>
        <v>1080.5412890000002</v>
      </c>
      <c r="U19" s="9">
        <f>'A58'!U20-'A59'!U20</f>
        <v>1793.566418500001</v>
      </c>
    </row>
    <row r="20" spans="1:21" x14ac:dyDescent="0.2">
      <c r="A20" s="3" t="s">
        <v>123</v>
      </c>
      <c r="B20" s="3" t="s">
        <v>124</v>
      </c>
      <c r="C20" s="9">
        <f>'A58'!C21-'A59'!C21</f>
        <v>-2.132336</v>
      </c>
      <c r="D20" s="9">
        <f>'A58'!D21-'A59'!D21</f>
        <v>-20.486579499999998</v>
      </c>
      <c r="E20" s="9">
        <f>'A58'!E21-'A59'!E21</f>
        <v>-19.298199999999998</v>
      </c>
      <c r="F20" s="9">
        <f>'A58'!F21-'A59'!F21</f>
        <v>-25.9372185</v>
      </c>
      <c r="G20" s="9">
        <f>'A58'!G21-'A59'!G21</f>
        <v>-27.579708000000004</v>
      </c>
      <c r="H20" s="9">
        <f>'A58'!H21-'A59'!H21</f>
        <v>17.584301999999994</v>
      </c>
      <c r="I20" s="9">
        <f>'A58'!I21-'A59'!I21</f>
        <v>-29.875829500000009</v>
      </c>
      <c r="J20" s="9">
        <f>'A58'!J21-'A59'!J21</f>
        <v>-7.8460770000000082</v>
      </c>
      <c r="K20" s="9">
        <f>'A58'!K21-'A59'!K21</f>
        <v>7.8128734999999949</v>
      </c>
      <c r="L20" s="9">
        <f>'A58'!L21-'A59'!L21</f>
        <v>16.490447000000017</v>
      </c>
      <c r="M20" s="9">
        <f>'A58'!M21-'A59'!M21</f>
        <v>60.835750000000019</v>
      </c>
      <c r="N20" s="9">
        <f>'A58'!N21-'A59'!N21</f>
        <v>159.099107</v>
      </c>
      <c r="O20" s="9">
        <f>'A58'!O21-'A59'!O21</f>
        <v>284.10232600000012</v>
      </c>
      <c r="P20" s="9">
        <f>'A58'!P21-'A59'!P21</f>
        <v>281.72489499999995</v>
      </c>
      <c r="Q20" s="9">
        <f>'A58'!Q21-'A59'!Q21</f>
        <v>235.51579599999997</v>
      </c>
      <c r="R20" s="9">
        <f>'A58'!R21-'A59'!R21</f>
        <v>310.50459699999999</v>
      </c>
      <c r="S20" s="9">
        <f>'A58'!S21-'A59'!S21</f>
        <v>336.57028100000002</v>
      </c>
      <c r="T20" s="9">
        <f>'A58'!T21-'A59'!T21</f>
        <v>362.22630400000003</v>
      </c>
      <c r="U20" s="9">
        <f>'A58'!U21-'A59'!U21</f>
        <v>396.40753799999902</v>
      </c>
    </row>
    <row r="21" spans="1:21" x14ac:dyDescent="0.2">
      <c r="A21" s="3" t="s">
        <v>125</v>
      </c>
      <c r="B21" s="3" t="s">
        <v>126</v>
      </c>
      <c r="C21" s="9">
        <f>'A58'!C22-'A59'!C22</f>
        <v>1.6488079999999998</v>
      </c>
      <c r="D21" s="9">
        <f>'A58'!D22-'A59'!D22</f>
        <v>-20.712505999999998</v>
      </c>
      <c r="E21" s="9">
        <f>'A58'!E22-'A59'!E22</f>
        <v>-15.593140999999999</v>
      </c>
      <c r="F21" s="9">
        <f>'A58'!F22-'A59'!F22</f>
        <v>6.2592300000000023</v>
      </c>
      <c r="G21" s="9">
        <f>'A58'!G22-'A59'!G22</f>
        <v>5.9398110000000006</v>
      </c>
      <c r="H21" s="9">
        <f>'A58'!H22-'A59'!H22</f>
        <v>28.897215000000003</v>
      </c>
      <c r="I21" s="9">
        <f>'A58'!I22-'A59'!I22</f>
        <v>10.572636500000002</v>
      </c>
      <c r="J21" s="9">
        <f>'A58'!J22-'A59'!J22</f>
        <v>0</v>
      </c>
      <c r="K21" s="9">
        <f>'A58'!K22-'A59'!K22</f>
        <v>1.7281000000000004</v>
      </c>
      <c r="L21" s="9">
        <f>'A58'!L22-'A59'!L22</f>
        <v>1.4358370000000011</v>
      </c>
      <c r="M21" s="9">
        <f>'A58'!M22-'A59'!M22</f>
        <v>1.6385579999999997</v>
      </c>
      <c r="N21" s="9">
        <f>'A58'!N22-'A59'!N22</f>
        <v>2.5544229999999999</v>
      </c>
      <c r="O21" s="9">
        <f>'A58'!O22-'A59'!O22</f>
        <v>4.8928289999999972</v>
      </c>
      <c r="P21" s="9">
        <f>'A58'!P22-'A59'!P22</f>
        <v>2.1003089999999993</v>
      </c>
      <c r="Q21" s="9">
        <f>'A58'!Q22-'A59'!Q22</f>
        <v>4.3734849999999987</v>
      </c>
      <c r="R21" s="9">
        <f>'A58'!R22-'A59'!R22</f>
        <v>2.9127449999999993</v>
      </c>
      <c r="S21" s="9">
        <f>'A58'!S22-'A59'!S22</f>
        <v>23.618772</v>
      </c>
      <c r="T21" s="9">
        <f>'A58'!T22-'A59'!T22</f>
        <v>56.346450999999995</v>
      </c>
      <c r="U21" s="9">
        <f>'A58'!U22-'A59'!U22</f>
        <v>17.384270499999957</v>
      </c>
    </row>
    <row r="22" spans="1:21" x14ac:dyDescent="0.2">
      <c r="A22" s="3" t="s">
        <v>127</v>
      </c>
      <c r="B22" s="3" t="s">
        <v>128</v>
      </c>
      <c r="C22" s="9">
        <f>'A58'!C23-'A59'!C23</f>
        <v>-19.3687635</v>
      </c>
      <c r="D22" s="9">
        <f>'A58'!D23-'A59'!D23</f>
        <v>-405.21710399999995</v>
      </c>
      <c r="E22" s="9">
        <f>'A58'!E23-'A59'!E23</f>
        <v>-678.37146899999993</v>
      </c>
      <c r="F22" s="9">
        <f>'A58'!F23-'A59'!F23</f>
        <v>-946.47538899999995</v>
      </c>
      <c r="G22" s="9">
        <f>'A58'!G23-'A59'!G23</f>
        <v>-1390.4665230000001</v>
      </c>
      <c r="H22" s="9">
        <f>'A58'!H23-'A59'!H23</f>
        <v>-550.8590334999999</v>
      </c>
      <c r="I22" s="9">
        <f>'A58'!I23-'A59'!I23</f>
        <v>-2280.176618</v>
      </c>
      <c r="J22" s="9">
        <f>'A58'!J23-'A59'!J23</f>
        <v>-2938.375884</v>
      </c>
      <c r="K22" s="9">
        <f>'A58'!K23-'A59'!K23</f>
        <v>-3072.7657560000002</v>
      </c>
      <c r="L22" s="9">
        <f>'A58'!L23-'A59'!L23</f>
        <v>-5192.2539450000004</v>
      </c>
      <c r="M22" s="9">
        <f>'A58'!M23-'A59'!M23</f>
        <v>-5854.8835009999993</v>
      </c>
      <c r="N22" s="9">
        <f>'A58'!N23-'A59'!N23</f>
        <v>-2725.0114169999997</v>
      </c>
      <c r="O22" s="9">
        <f>'A58'!O23-'A59'!O23</f>
        <v>-4329.5197129999997</v>
      </c>
      <c r="P22" s="9">
        <f>'A58'!P23-'A59'!P23</f>
        <v>-4319.1982889999999</v>
      </c>
      <c r="Q22" s="9">
        <f>'A58'!Q23-'A59'!Q23</f>
        <v>-11172.176047000001</v>
      </c>
      <c r="R22" s="9">
        <f>'A58'!R23-'A59'!R23</f>
        <v>-8906.2538810000005</v>
      </c>
      <c r="S22" s="9">
        <f>'A58'!S23-'A59'!S23</f>
        <v>-8900.7414119999994</v>
      </c>
      <c r="T22" s="9">
        <f>'A58'!T23-'A59'!T23</f>
        <v>-7251.3848310000012</v>
      </c>
      <c r="U22" s="9">
        <f>'A58'!U23-'A59'!U23</f>
        <v>-74136.476625999989</v>
      </c>
    </row>
    <row r="23" spans="1:21" x14ac:dyDescent="0.2">
      <c r="A23" s="3" t="s">
        <v>129</v>
      </c>
      <c r="B23" s="3" t="s">
        <v>130</v>
      </c>
      <c r="C23" s="9">
        <f>'A58'!C24-'A59'!C24</f>
        <v>-2.0560684999999985</v>
      </c>
      <c r="D23" s="9">
        <f>'A58'!D24-'A59'!D24</f>
        <v>-37.087933499999991</v>
      </c>
      <c r="E23" s="9">
        <f>'A58'!E24-'A59'!E24</f>
        <v>-71.642404999999997</v>
      </c>
      <c r="F23" s="9">
        <f>'A58'!F24-'A59'!F24</f>
        <v>-126.70244149999999</v>
      </c>
      <c r="G23" s="9">
        <f>'A58'!G24-'A59'!G24</f>
        <v>-40.909846000000016</v>
      </c>
      <c r="H23" s="9">
        <f>'A58'!H24-'A59'!H24</f>
        <v>322.641369</v>
      </c>
      <c r="I23" s="9">
        <f>'A58'!I24-'A59'!I24</f>
        <v>-150.42620950000003</v>
      </c>
      <c r="J23" s="9">
        <f>'A58'!J24-'A59'!J24</f>
        <v>9.6744330000000076</v>
      </c>
      <c r="K23" s="9">
        <f>'A58'!K24-'A59'!K24</f>
        <v>7.5539650000000051</v>
      </c>
      <c r="L23" s="9">
        <f>'A58'!L24-'A59'!L24</f>
        <v>1077.4633210000002</v>
      </c>
      <c r="M23" s="9">
        <f>'A58'!M24-'A59'!M24</f>
        <v>-60.596529000000004</v>
      </c>
      <c r="N23" s="9">
        <f>'A58'!N24-'A59'!N24</f>
        <v>-61.11614400000002</v>
      </c>
      <c r="O23" s="9">
        <f>'A58'!O24-'A59'!O24</f>
        <v>22.432571000000024</v>
      </c>
      <c r="P23" s="9">
        <f>'A58'!P24-'A59'!P24</f>
        <v>22.526298999999995</v>
      </c>
      <c r="Q23" s="9">
        <f>'A58'!Q24-'A59'!Q24</f>
        <v>34.384893000000005</v>
      </c>
      <c r="R23" s="9">
        <f>'A58'!R24-'A59'!R24</f>
        <v>-121.17837400000002</v>
      </c>
      <c r="S23" s="9">
        <f>'A58'!S24-'A59'!S24</f>
        <v>14.089697000000001</v>
      </c>
      <c r="T23" s="9">
        <f>'A58'!T24-'A59'!T24</f>
        <v>272.18888900000002</v>
      </c>
      <c r="U23" s="9">
        <f>'A58'!U24-'A59'!U24</f>
        <v>267.47297299999991</v>
      </c>
    </row>
    <row r="24" spans="1:21" x14ac:dyDescent="0.2">
      <c r="A24" s="3" t="s">
        <v>131</v>
      </c>
      <c r="B24" s="3" t="s">
        <v>132</v>
      </c>
      <c r="C24" s="9">
        <f>'A58'!C25-'A59'!C25</f>
        <v>158.0216935</v>
      </c>
      <c r="D24" s="9">
        <f>'A58'!D25-'A59'!D25</f>
        <v>1588.0504640000001</v>
      </c>
      <c r="E24" s="9">
        <f>'A58'!E25-'A59'!E25</f>
        <v>1472.8340680000001</v>
      </c>
      <c r="F24" s="9">
        <f>'A58'!F25-'A59'!F25</f>
        <v>3134.2285824999999</v>
      </c>
      <c r="G24" s="9">
        <f>'A58'!G25-'A59'!G25</f>
        <v>11096.1820845</v>
      </c>
      <c r="H24" s="9">
        <f>'A58'!H25-'A59'!H25</f>
        <v>13368.275375500001</v>
      </c>
      <c r="I24" s="9">
        <f>'A58'!I25-'A59'!I25</f>
        <v>16837.736371999999</v>
      </c>
      <c r="J24" s="9">
        <f>'A58'!J25-'A59'!J25</f>
        <v>21043.254452499998</v>
      </c>
      <c r="K24" s="9">
        <f>'A58'!K25-'A59'!K25</f>
        <v>21651.056642000003</v>
      </c>
      <c r="L24" s="9">
        <f>'A58'!L25-'A59'!L25</f>
        <v>43483.181878999996</v>
      </c>
      <c r="M24" s="9">
        <f>'A58'!M25-'A59'!M25</f>
        <v>58066.431472999997</v>
      </c>
      <c r="N24" s="9">
        <f>'A58'!N25-'A59'!N25</f>
        <v>64245.281093999998</v>
      </c>
      <c r="O24" s="9">
        <f>'A58'!O25-'A59'!O25</f>
        <v>7364.5232609999994</v>
      </c>
      <c r="P24" s="9">
        <f>'A58'!P25-'A59'!P25</f>
        <v>64623.636907999993</v>
      </c>
      <c r="Q24" s="9">
        <f>'A58'!Q25-'A59'!Q25</f>
        <v>62416.960281</v>
      </c>
      <c r="R24" s="9">
        <f>'A58'!R25-'A59'!R25</f>
        <v>64260.345911000004</v>
      </c>
      <c r="S24" s="9">
        <f>'A58'!S25-'A59'!S25</f>
        <v>57514.788550999998</v>
      </c>
      <c r="T24" s="9">
        <f>'A58'!T25-'A59'!T25</f>
        <v>52884.046565999997</v>
      </c>
      <c r="U24" s="9">
        <f>'A58'!U25-'A59'!U25</f>
        <v>442242.71023350005</v>
      </c>
    </row>
    <row r="25" spans="1:21" x14ac:dyDescent="0.2">
      <c r="A25" s="3" t="s">
        <v>133</v>
      </c>
      <c r="B25" s="3" t="s">
        <v>134</v>
      </c>
      <c r="C25" s="9">
        <f>'A58'!C26-'A59'!C26</f>
        <v>-8.2178259999999987</v>
      </c>
      <c r="D25" s="9">
        <f>'A58'!D26-'A59'!D26</f>
        <v>-9.8513274999999965</v>
      </c>
      <c r="E25" s="9">
        <f>'A58'!E26-'A59'!E26</f>
        <v>-11.748447500000005</v>
      </c>
      <c r="F25" s="9">
        <f>'A58'!F26-'A59'!F26</f>
        <v>-2.0955280000000016</v>
      </c>
      <c r="G25" s="9">
        <f>'A58'!G26-'A59'!G26</f>
        <v>51.316453999999993</v>
      </c>
      <c r="H25" s="9">
        <f>'A58'!H26-'A59'!H26</f>
        <v>23.520358999999999</v>
      </c>
      <c r="I25" s="9">
        <f>'A58'!I26-'A59'!I26</f>
        <v>-28.151920999999994</v>
      </c>
      <c r="J25" s="9">
        <f>'A58'!J26-'A59'!J26</f>
        <v>-86.204752499999998</v>
      </c>
      <c r="K25" s="9">
        <f>'A58'!K26-'A59'!K26</f>
        <v>-116.476465</v>
      </c>
      <c r="L25" s="9">
        <f>'A58'!L26-'A59'!L26</f>
        <v>-369.81240500000001</v>
      </c>
      <c r="M25" s="9">
        <f>'A58'!M26-'A59'!M26</f>
        <v>-384.43442199999998</v>
      </c>
      <c r="N25" s="9">
        <f>'A58'!N26-'A59'!N26</f>
        <v>-401.21578299999999</v>
      </c>
      <c r="O25" s="9">
        <f>'A58'!O26-'A59'!O26</f>
        <v>-427.2038740000001</v>
      </c>
      <c r="P25" s="9">
        <f>'A58'!P26-'A59'!P26</f>
        <v>-426.92049299999996</v>
      </c>
      <c r="Q25" s="9">
        <f>'A58'!Q26-'A59'!Q26</f>
        <v>-503.373425</v>
      </c>
      <c r="R25" s="9">
        <f>'A58'!R26-'A59'!R26</f>
        <v>-501.357597</v>
      </c>
      <c r="S25" s="9">
        <f>'A58'!S26-'A59'!S26</f>
        <v>-531.41056000000003</v>
      </c>
      <c r="T25" s="9">
        <f>'A58'!T26-'A59'!T26</f>
        <v>-455.44760200000002</v>
      </c>
      <c r="U25" s="9">
        <f>'A58'!U26-'A59'!U26</f>
        <v>-3779.3591975000004</v>
      </c>
    </row>
    <row r="26" spans="1:21" x14ac:dyDescent="0.2">
      <c r="A26" s="3" t="s">
        <v>135</v>
      </c>
      <c r="B26" s="3" t="s">
        <v>136</v>
      </c>
      <c r="C26" s="9">
        <f>'A58'!C27-'A59'!C27</f>
        <v>-8.8689</v>
      </c>
      <c r="D26" s="9">
        <f>'A58'!D27-'A59'!D27</f>
        <v>-38.967570000000002</v>
      </c>
      <c r="E26" s="9">
        <f>'A58'!E27-'A59'!E27</f>
        <v>-212.880236</v>
      </c>
      <c r="F26" s="9">
        <f>'A58'!F27-'A59'!F27</f>
        <v>-25.934800500000001</v>
      </c>
      <c r="G26" s="9">
        <f>'A58'!G27-'A59'!G27</f>
        <v>-18.411693499999998</v>
      </c>
      <c r="H26" s="9">
        <f>'A58'!H27-'A59'!H27</f>
        <v>1.4118770000000005</v>
      </c>
      <c r="I26" s="9">
        <f>'A58'!I27-'A59'!I27</f>
        <v>-5.4436394999999997</v>
      </c>
      <c r="J26" s="9">
        <f>'A58'!J27-'A59'!J27</f>
        <v>-11.1500755</v>
      </c>
      <c r="K26" s="9">
        <f>'A58'!K27-'A59'!K27</f>
        <v>-21.558655000000002</v>
      </c>
      <c r="L26" s="9">
        <f>'A58'!L27-'A59'!L27</f>
        <v>-152.625102</v>
      </c>
      <c r="M26" s="9">
        <f>'A58'!M27-'A59'!M27</f>
        <v>-88.477529000000004</v>
      </c>
      <c r="N26" s="9">
        <f>'A58'!N27-'A59'!N27</f>
        <v>-45.714295</v>
      </c>
      <c r="O26" s="9">
        <f>'A58'!O27-'A59'!O27</f>
        <v>-116.96131099999999</v>
      </c>
      <c r="P26" s="9">
        <f>'A58'!P27-'A59'!P27</f>
        <v>-116.80495999999999</v>
      </c>
      <c r="Q26" s="9">
        <f>'A58'!Q27-'A59'!Q27</f>
        <v>-58.228527</v>
      </c>
      <c r="R26" s="9">
        <f>'A58'!R27-'A59'!R27</f>
        <v>18.925134</v>
      </c>
      <c r="S26" s="9">
        <f>'A58'!S27-'A59'!S27</f>
        <v>16.283517000000018</v>
      </c>
      <c r="T26" s="9">
        <f>'A58'!T27-'A59'!T27</f>
        <v>1.5712770000000091</v>
      </c>
      <c r="U26" s="9">
        <f>'A58'!U27-'A59'!U27</f>
        <v>-1076.1654899999999</v>
      </c>
    </row>
    <row r="27" spans="1:21" x14ac:dyDescent="0.2">
      <c r="A27" s="3" t="s">
        <v>137</v>
      </c>
      <c r="B27" s="3" t="s">
        <v>138</v>
      </c>
      <c r="C27" s="9">
        <f>'A58'!C28-'A59'!C28</f>
        <v>84.633607500000011</v>
      </c>
      <c r="D27" s="9">
        <f>'A58'!D28-'A59'!D28</f>
        <v>180.82205650000003</v>
      </c>
      <c r="E27" s="9">
        <f>'A58'!E28-'A59'!E28</f>
        <v>144.40105499999999</v>
      </c>
      <c r="F27" s="9">
        <f>'A58'!F28-'A59'!F28</f>
        <v>130.54852</v>
      </c>
      <c r="G27" s="9">
        <f>'A58'!G28-'A59'!G28</f>
        <v>220.70778050000001</v>
      </c>
      <c r="H27" s="9">
        <f>'A58'!H28-'A59'!H28</f>
        <v>246.1955945</v>
      </c>
      <c r="I27" s="9">
        <f>'A58'!I28-'A59'!I28</f>
        <v>399.73436950000001</v>
      </c>
      <c r="J27" s="9">
        <f>'A58'!J28-'A59'!J28</f>
        <v>716.90045650000002</v>
      </c>
      <c r="K27" s="9">
        <f>'A58'!K28-'A59'!K28</f>
        <v>900.67140300000005</v>
      </c>
      <c r="L27" s="9">
        <f>'A58'!L28-'A59'!L28</f>
        <v>1718.5467870000002</v>
      </c>
      <c r="M27" s="9">
        <f>'A58'!M28-'A59'!M28</f>
        <v>2553.1199689999999</v>
      </c>
      <c r="N27" s="9">
        <f>'A58'!N28-'A59'!N28</f>
        <v>2320.8878910000003</v>
      </c>
      <c r="O27" s="9">
        <f>'A58'!O28-'A59'!O28</f>
        <v>2888.0351120000005</v>
      </c>
      <c r="P27" s="9">
        <f>'A58'!P28-'A59'!P28</f>
        <v>2898.1984199999997</v>
      </c>
      <c r="Q27" s="9">
        <f>'A58'!Q28-'A59'!Q28</f>
        <v>2471.0779210000001</v>
      </c>
      <c r="R27" s="9">
        <f>'A58'!R28-'A59'!R28</f>
        <v>2698.548033</v>
      </c>
      <c r="S27" s="9">
        <f>'A58'!S28-'A59'!S28</f>
        <v>2955.154716</v>
      </c>
      <c r="T27" s="9">
        <f>'A58'!T28-'A59'!T28</f>
        <v>2737.2328649999999</v>
      </c>
      <c r="U27" s="9">
        <f>'A58'!U28-'A59'!U28</f>
        <v>16146.009949000003</v>
      </c>
    </row>
    <row r="28" spans="1:21" x14ac:dyDescent="0.2">
      <c r="A28" s="3" t="s">
        <v>139</v>
      </c>
      <c r="B28" s="3" t="s">
        <v>140</v>
      </c>
      <c r="C28" s="9">
        <f>'A58'!C29-'A59'!C29</f>
        <v>77.445443499999996</v>
      </c>
      <c r="D28" s="9">
        <f>'A58'!D29-'A59'!D29</f>
        <v>252.4746705</v>
      </c>
      <c r="E28" s="9">
        <f>'A58'!E29-'A59'!E29</f>
        <v>283.90038100000004</v>
      </c>
      <c r="F28" s="9">
        <f>'A58'!F29-'A59'!F29</f>
        <v>285.49759900000004</v>
      </c>
      <c r="G28" s="9">
        <f>'A58'!G29-'A59'!G29</f>
        <v>231.25050899999999</v>
      </c>
      <c r="H28" s="9">
        <f>'A58'!H29-'A59'!H29</f>
        <v>640.00379350000003</v>
      </c>
      <c r="I28" s="9">
        <f>'A58'!I29-'A59'!I29</f>
        <v>941.84581249999997</v>
      </c>
      <c r="J28" s="9">
        <f>'A58'!J29-'A59'!J29</f>
        <v>521.29790149999997</v>
      </c>
      <c r="K28" s="9">
        <f>'A58'!K29-'A59'!K29</f>
        <v>720.81312899999989</v>
      </c>
      <c r="L28" s="9">
        <f>'A58'!L29-'A59'!L29</f>
        <v>999.43052499999999</v>
      </c>
      <c r="M28" s="9">
        <f>'A58'!M29-'A59'!M29</f>
        <v>1626.5132019999999</v>
      </c>
      <c r="N28" s="9">
        <f>'A58'!N29-'A59'!N29</f>
        <v>1741.384047</v>
      </c>
      <c r="O28" s="9">
        <f>'A58'!O29-'A59'!O29</f>
        <v>129.10637599999984</v>
      </c>
      <c r="P28" s="9">
        <f>'A58'!P29-'A59'!P29</f>
        <v>1609.2358939999999</v>
      </c>
      <c r="Q28" s="9">
        <f>'A58'!Q29-'A59'!Q29</f>
        <v>1470.7184150000003</v>
      </c>
      <c r="R28" s="9">
        <f>'A58'!R29-'A59'!R29</f>
        <v>1409.6043060000002</v>
      </c>
      <c r="S28" s="9">
        <f>'A58'!S29-'A59'!S29</f>
        <v>1424.0742599999999</v>
      </c>
      <c r="T28" s="9">
        <f>'A58'!T29-'A59'!T29</f>
        <v>1205.2555809999999</v>
      </c>
      <c r="U28" s="9">
        <f>'A58'!U29-'A59'!U29</f>
        <v>11058.216574499998</v>
      </c>
    </row>
    <row r="29" spans="1:21" x14ac:dyDescent="0.2">
      <c r="A29" s="3" t="s">
        <v>141</v>
      </c>
      <c r="B29" s="3" t="s">
        <v>142</v>
      </c>
      <c r="C29" s="9">
        <f>'A58'!C30-'A59'!C30</f>
        <v>-30.103925</v>
      </c>
      <c r="D29" s="9">
        <f>'A58'!D30-'A59'!D30</f>
        <v>-68.252474500000005</v>
      </c>
      <c r="E29" s="9">
        <f>'A58'!E30-'A59'!E30</f>
        <v>-151.78008300000002</v>
      </c>
      <c r="F29" s="9">
        <f>'A58'!F30-'A59'!F30</f>
        <v>-110.78086500000001</v>
      </c>
      <c r="G29" s="9">
        <f>'A58'!G30-'A59'!G30</f>
        <v>-158.82481550000003</v>
      </c>
      <c r="H29" s="9">
        <f>'A58'!H30-'A59'!H30</f>
        <v>-161.70279949999997</v>
      </c>
      <c r="I29" s="9">
        <f>'A58'!I30-'A59'!I30</f>
        <v>-39.690375500000016</v>
      </c>
      <c r="J29" s="9">
        <f>'A58'!J30-'A59'!J30</f>
        <v>-57.69222400000001</v>
      </c>
      <c r="K29" s="9">
        <f>'A58'!K30-'A59'!K30</f>
        <v>10.271419499999979</v>
      </c>
      <c r="L29" s="9">
        <f>'A58'!L30-'A59'!L30</f>
        <v>-289.89929700000016</v>
      </c>
      <c r="M29" s="9">
        <f>'A58'!M30-'A59'!M30</f>
        <v>-454.18996399999992</v>
      </c>
      <c r="N29" s="9">
        <f>'A58'!N30-'A59'!N30</f>
        <v>-786.13473400000021</v>
      </c>
      <c r="O29" s="9">
        <f>'A58'!O30-'A59'!O30</f>
        <v>-795.36027400000103</v>
      </c>
      <c r="P29" s="9">
        <f>'A58'!P30-'A59'!P30</f>
        <v>-1221.3853950000002</v>
      </c>
      <c r="Q29" s="9">
        <f>'A58'!Q30-'A59'!Q30</f>
        <v>-1444.0808870000001</v>
      </c>
      <c r="R29" s="9">
        <f>'A58'!R30-'A59'!R30</f>
        <v>-1361.4915639999999</v>
      </c>
      <c r="S29" s="9">
        <f>'A58'!S30-'A59'!S30</f>
        <v>-1175.9574469999998</v>
      </c>
      <c r="T29" s="9">
        <f>'A58'!T30-'A59'!T30</f>
        <v>-1257.5672279999999</v>
      </c>
      <c r="U29" s="9">
        <f>'A58'!U30-'A59'!U30</f>
        <v>-14776.687845500001</v>
      </c>
    </row>
    <row r="30" spans="1:21" x14ac:dyDescent="0.2">
      <c r="A30" s="3" t="s">
        <v>143</v>
      </c>
      <c r="B30" s="3" t="s">
        <v>144</v>
      </c>
      <c r="C30" s="9">
        <f>'A58'!C31-'A59'!C31</f>
        <v>154.641661</v>
      </c>
      <c r="D30" s="9">
        <f>'A58'!D31-'A59'!D31</f>
        <v>179.70758849999999</v>
      </c>
      <c r="E30" s="9">
        <f>'A58'!E31-'A59'!E31</f>
        <v>136.76280349999999</v>
      </c>
      <c r="F30" s="9">
        <f>'A58'!F31-'A59'!F31</f>
        <v>138.8252195</v>
      </c>
      <c r="G30" s="9">
        <f>'A58'!G31-'A59'!G31</f>
        <v>167.38281850000001</v>
      </c>
      <c r="H30" s="9">
        <f>'A58'!H31-'A59'!H31</f>
        <v>147.51831999999999</v>
      </c>
      <c r="I30" s="9">
        <f>'A58'!I31-'A59'!I31</f>
        <v>152.15540949999999</v>
      </c>
      <c r="J30" s="9">
        <f>'A58'!J31-'A59'!J31</f>
        <v>190.45920000000001</v>
      </c>
      <c r="K30" s="9">
        <f>'A58'!K31-'A59'!K31</f>
        <v>187.10174849999999</v>
      </c>
      <c r="L30" s="9">
        <f>'A58'!L31-'A59'!L31</f>
        <v>322.91314599999998</v>
      </c>
      <c r="M30" s="9">
        <f>'A58'!M31-'A59'!M31</f>
        <v>436.02889200000004</v>
      </c>
      <c r="N30" s="9">
        <f>'A58'!N31-'A59'!N31</f>
        <v>551.53267800000003</v>
      </c>
      <c r="O30" s="9">
        <f>'A58'!O31-'A59'!O31</f>
        <v>561.41154000000006</v>
      </c>
      <c r="P30" s="9">
        <f>'A58'!P31-'A59'!P31</f>
        <v>560.86298199999999</v>
      </c>
      <c r="Q30" s="9">
        <f>'A58'!Q31-'A59'!Q31</f>
        <v>537.921561</v>
      </c>
      <c r="R30" s="9">
        <f>'A58'!R31-'A59'!R31</f>
        <v>555.53114399999993</v>
      </c>
      <c r="S30" s="9">
        <f>'A58'!S31-'A59'!S31</f>
        <v>581.03583800000001</v>
      </c>
      <c r="T30" s="9">
        <f>'A58'!T31-'A59'!T31</f>
        <v>564.94910400000003</v>
      </c>
      <c r="U30" s="9">
        <f>'A58'!U31-'A59'!U31</f>
        <v>4397.8955429999996</v>
      </c>
    </row>
    <row r="31" spans="1:21" x14ac:dyDescent="0.2">
      <c r="A31" s="3" t="s">
        <v>145</v>
      </c>
      <c r="B31" s="3" t="s">
        <v>146</v>
      </c>
      <c r="C31" s="9">
        <f>'A58'!C32-'A59'!C32</f>
        <v>5.1371769999999994</v>
      </c>
      <c r="D31" s="9">
        <f>'A58'!D32-'A59'!D32</f>
        <v>8.2834095000000012</v>
      </c>
      <c r="E31" s="9">
        <f>'A58'!E32-'A59'!E32</f>
        <v>8.6910030000000003</v>
      </c>
      <c r="F31" s="9">
        <f>'A58'!F32-'A59'!F32</f>
        <v>10.270435500000001</v>
      </c>
      <c r="G31" s="9">
        <f>'A58'!G32-'A59'!G32</f>
        <v>20.330600499999999</v>
      </c>
      <c r="H31" s="9">
        <f>'A58'!H32-'A59'!H32</f>
        <v>27.059920000000002</v>
      </c>
      <c r="I31" s="9">
        <f>'A58'!I32-'A59'!I32</f>
        <v>27.676411500000004</v>
      </c>
      <c r="J31" s="9">
        <f>'A58'!J32-'A59'!J32</f>
        <v>27.047283499999999</v>
      </c>
      <c r="K31" s="9">
        <f>'A58'!K32-'A59'!K32</f>
        <v>30.470877000000002</v>
      </c>
      <c r="L31" s="9">
        <f>'A58'!L32-'A59'!L32</f>
        <v>49.588502999999996</v>
      </c>
      <c r="M31" s="9">
        <f>'A58'!M32-'A59'!M32</f>
        <v>71.102005000000005</v>
      </c>
      <c r="N31" s="9">
        <f>'A58'!N32-'A59'!N32</f>
        <v>79.223106999999999</v>
      </c>
      <c r="O31" s="9">
        <f>'A58'!O32-'A59'!O32</f>
        <v>90.632052000000002</v>
      </c>
      <c r="P31" s="9">
        <f>'A58'!P32-'A59'!P32</f>
        <v>90.541263999999998</v>
      </c>
      <c r="Q31" s="9">
        <f>'A58'!Q32-'A59'!Q32</f>
        <v>95.035079999999994</v>
      </c>
      <c r="R31" s="9">
        <f>'A58'!R32-'A59'!R32</f>
        <v>112.205236</v>
      </c>
      <c r="S31" s="9">
        <f>'A58'!S32-'A59'!S32</f>
        <v>112.604602</v>
      </c>
      <c r="T31" s="9">
        <f>'A58'!T32-'A59'!T32</f>
        <v>118.23418000000001</v>
      </c>
      <c r="U31" s="9">
        <f>'A58'!U32-'A59'!U32</f>
        <v>645.35314750000009</v>
      </c>
    </row>
    <row r="32" spans="1:21" x14ac:dyDescent="0.2">
      <c r="A32" s="3" t="s">
        <v>147</v>
      </c>
      <c r="B32" s="3" t="s">
        <v>148</v>
      </c>
      <c r="C32" s="9">
        <f>'A58'!C33-'A59'!C33</f>
        <v>-255.5612635</v>
      </c>
      <c r="D32" s="9">
        <f>'A58'!D33-'A59'!D33</f>
        <v>-345.20825300000001</v>
      </c>
      <c r="E32" s="9">
        <f>'A58'!E33-'A59'!E33</f>
        <v>-456.94798750000007</v>
      </c>
      <c r="F32" s="9">
        <f>'A58'!F33-'A59'!F33</f>
        <v>-497.39068850000001</v>
      </c>
      <c r="G32" s="9">
        <f>'A58'!G33-'A59'!G33</f>
        <v>-632.56708049999997</v>
      </c>
      <c r="H32" s="9">
        <f>'A58'!H33-'A59'!H33</f>
        <v>-640.5965205</v>
      </c>
      <c r="I32" s="9">
        <f>'A58'!I33-'A59'!I33</f>
        <v>-682.73300999999992</v>
      </c>
      <c r="J32" s="9">
        <f>'A58'!J33-'A59'!J33</f>
        <v>-689.19955849999985</v>
      </c>
      <c r="K32" s="9">
        <f>'A58'!K33-'A59'!K33</f>
        <v>-779.87110299999995</v>
      </c>
      <c r="L32" s="9">
        <f>'A58'!L33-'A59'!L33</f>
        <v>-1631.39869</v>
      </c>
      <c r="M32" s="9">
        <f>'A58'!M33-'A59'!M33</f>
        <v>-1854.557734</v>
      </c>
      <c r="N32" s="9">
        <f>'A58'!N33-'A59'!N33</f>
        <v>-2225.9388599999997</v>
      </c>
      <c r="O32" s="9">
        <f>'A58'!O33-'A59'!O33</f>
        <v>-2715.0435550000011</v>
      </c>
      <c r="P32" s="9">
        <f>'A58'!P33-'A59'!P33</f>
        <v>-2754.3069630000005</v>
      </c>
      <c r="Q32" s="9">
        <f>'A58'!Q33-'A59'!Q33</f>
        <v>-3183.0102429999997</v>
      </c>
      <c r="R32" s="9">
        <f>'A58'!R33-'A59'!R33</f>
        <v>-2983.3981890000005</v>
      </c>
      <c r="S32" s="9">
        <f>'A58'!S33-'A59'!S33</f>
        <v>-3024.7792829999994</v>
      </c>
      <c r="T32" s="9">
        <f>'A58'!T33-'A59'!T33</f>
        <v>-2581.9068599999996</v>
      </c>
      <c r="U32" s="9">
        <f>'A58'!U33-'A59'!U33</f>
        <v>-31595.479841</v>
      </c>
    </row>
    <row r="33" spans="1:21" x14ac:dyDescent="0.2">
      <c r="B33" s="3" t="s">
        <v>149</v>
      </c>
      <c r="C33" s="9">
        <f>'A58'!C34-'A59'!C34</f>
        <v>-628.21660899999983</v>
      </c>
      <c r="D33" s="9">
        <f>'A58'!D34-'A59'!D34</f>
        <v>1756.983246499999</v>
      </c>
      <c r="E33" s="9">
        <f>'A58'!E34-'A59'!E34</f>
        <v>-1002.4635260000005</v>
      </c>
      <c r="F33" s="9">
        <f>'A58'!F34-'A59'!F34</f>
        <v>4046.3107159999972</v>
      </c>
      <c r="G33" s="9">
        <f>'A58'!G34-'A59'!G34</f>
        <v>18426.730948499997</v>
      </c>
      <c r="H33" s="9">
        <f>'A58'!H34-'A59'!H34</f>
        <v>27666.986054500001</v>
      </c>
      <c r="I33" s="9">
        <f>'A58'!I34-'A59'!I34</f>
        <v>32953.970739000004</v>
      </c>
      <c r="J33" s="9">
        <f>'A58'!J34-'A59'!J34</f>
        <v>39243.341654000003</v>
      </c>
      <c r="K33" s="9">
        <f>'A58'!K34-'A59'!K34</f>
        <v>41880.141702500005</v>
      </c>
      <c r="L33" s="9">
        <f>'A58'!L34-'A59'!L34</f>
        <v>80715.28714700001</v>
      </c>
      <c r="M33" s="9">
        <f>'A58'!M34-'A59'!M34</f>
        <v>102843.21524000002</v>
      </c>
      <c r="N33" s="9">
        <f>'A58'!N34-'A59'!N34</f>
        <v>114080.24015599999</v>
      </c>
      <c r="O33" s="9">
        <f>'A58'!O34-'A59'!O34</f>
        <v>42728.827261000013</v>
      </c>
      <c r="P33" s="9">
        <f>'A58'!P34-'A59'!P34</f>
        <v>121533.96111000002</v>
      </c>
      <c r="Q33" s="9">
        <f>'A58'!Q34-'A59'!Q34</f>
        <v>116121.982885</v>
      </c>
      <c r="R33" s="9">
        <f>'A58'!R34-'A59'!R34</f>
        <v>136181.01098400005</v>
      </c>
      <c r="S33" s="9">
        <f>'A58'!S34-'A59'!S34</f>
        <v>109619.62229300001</v>
      </c>
      <c r="T33" s="9">
        <f>'A58'!T34-'A59'!T34</f>
        <v>106582.657624</v>
      </c>
      <c r="U33" s="9">
        <f>'A58'!U34-'A59'!U34</f>
        <v>774978.60713800031</v>
      </c>
    </row>
    <row r="34" spans="1:21" x14ac:dyDescent="0.2">
      <c r="E34" s="10"/>
      <c r="F34" s="10"/>
      <c r="G34" s="10"/>
      <c r="H34" s="10"/>
      <c r="I34" s="10"/>
      <c r="J34" s="10"/>
      <c r="K34" s="10"/>
      <c r="L34" s="10"/>
      <c r="M34" s="10"/>
      <c r="N34" s="10"/>
      <c r="O34" s="10"/>
      <c r="P34" s="10"/>
      <c r="Q34" s="10"/>
      <c r="R34" s="10"/>
      <c r="S34" s="10"/>
      <c r="T34" s="10"/>
      <c r="U34" s="10"/>
    </row>
    <row r="35" spans="1:21" ht="13.5" thickBot="1" x14ac:dyDescent="0.25">
      <c r="A35" s="11"/>
      <c r="B35" s="11"/>
      <c r="C35" s="11"/>
      <c r="D35" s="11"/>
      <c r="E35" s="11"/>
      <c r="F35" s="11"/>
      <c r="G35" s="11"/>
      <c r="H35" s="11"/>
      <c r="I35" s="11"/>
      <c r="J35" s="11"/>
      <c r="K35" s="11"/>
      <c r="L35" s="11"/>
      <c r="M35" s="11"/>
      <c r="N35" s="11"/>
      <c r="O35" s="11"/>
      <c r="P35" s="11"/>
      <c r="Q35" s="11"/>
      <c r="R35" s="11"/>
      <c r="S35" s="11"/>
      <c r="T35" s="11"/>
      <c r="U35" s="11"/>
    </row>
    <row r="36" spans="1:21" ht="13.5" thickTop="1" x14ac:dyDescent="0.2">
      <c r="A36" s="13" t="s">
        <v>668</v>
      </c>
      <c r="B36" s="12"/>
    </row>
    <row r="37" spans="1:21" x14ac:dyDescent="0.2">
      <c r="A37" s="13"/>
      <c r="B37" s="13"/>
    </row>
  </sheetData>
  <mergeCells count="3">
    <mergeCell ref="C3:U3"/>
    <mergeCell ref="C2:U2"/>
    <mergeCell ref="C6:U7"/>
  </mergeCells>
  <phoneticPr fontId="9"/>
  <hyperlinks>
    <hyperlink ref="A1" location="INDICE!A1" display="ÍNDICE"/>
  </hyperlinks>
  <pageMargins left="0.75" right="0.75" top="1" bottom="1" header="0.5" footer="0.5"/>
  <pageSetup orientation="portrait" horizontalDpi="4294967292" verticalDpi="429496729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topLeftCell="F1" zoomScale="70" zoomScaleNormal="70" workbookViewId="0">
      <selection activeCell="G17" sqref="G17"/>
    </sheetView>
  </sheetViews>
  <sheetFormatPr baseColWidth="10" defaultColWidth="10.85546875" defaultRowHeight="12.75" x14ac:dyDescent="0.2"/>
  <cols>
    <col min="1" max="1" width="14.42578125" style="1" customWidth="1"/>
    <col min="2" max="2" width="49.140625" style="1" bestFit="1" customWidth="1"/>
    <col min="3" max="3" width="11.42578125" style="1" bestFit="1" customWidth="1"/>
    <col min="4" max="4" width="12" style="1" bestFit="1" customWidth="1"/>
    <col min="5" max="6" width="11.42578125" style="1" bestFit="1" customWidth="1"/>
    <col min="7" max="7" width="12.140625" style="1" bestFit="1" customWidth="1"/>
    <col min="8" max="11" width="12.42578125" style="1" bestFit="1" customWidth="1"/>
    <col min="12" max="20" width="12.42578125" style="1" customWidth="1"/>
    <col min="21" max="16384" width="10.85546875" style="1"/>
  </cols>
  <sheetData>
    <row r="1" spans="1:21" x14ac:dyDescent="0.2">
      <c r="A1" s="5" t="s">
        <v>75</v>
      </c>
    </row>
    <row r="2" spans="1:21" x14ac:dyDescent="0.2">
      <c r="B2" s="126"/>
      <c r="C2" s="217" t="s">
        <v>256</v>
      </c>
      <c r="D2" s="217"/>
      <c r="E2" s="217"/>
      <c r="F2" s="217"/>
      <c r="G2" s="217"/>
      <c r="H2" s="217"/>
      <c r="I2" s="217"/>
      <c r="J2" s="217"/>
      <c r="K2" s="217"/>
      <c r="L2" s="217"/>
      <c r="M2" s="217"/>
      <c r="N2" s="217"/>
      <c r="O2" s="217"/>
      <c r="P2" s="217"/>
      <c r="Q2" s="217"/>
      <c r="R2" s="217"/>
      <c r="S2" s="217"/>
      <c r="T2" s="217"/>
      <c r="U2" s="217"/>
    </row>
    <row r="3" spans="1:21" x14ac:dyDescent="0.2">
      <c r="A3" s="77"/>
      <c r="B3" s="77"/>
      <c r="C3" s="77"/>
      <c r="D3" s="77"/>
      <c r="E3" s="77"/>
      <c r="F3" s="77"/>
      <c r="G3" s="77"/>
      <c r="H3" s="77"/>
      <c r="I3" s="77"/>
      <c r="J3" s="77"/>
      <c r="K3" s="77"/>
      <c r="L3" s="77"/>
      <c r="M3" s="77"/>
      <c r="N3" s="77"/>
      <c r="O3" s="104"/>
      <c r="P3" s="109"/>
      <c r="Q3" s="109"/>
      <c r="R3" s="109"/>
      <c r="S3" s="109"/>
      <c r="T3" s="109"/>
    </row>
    <row r="4" spans="1:21" x14ac:dyDescent="0.2">
      <c r="B4" s="126"/>
      <c r="C4" s="217" t="s">
        <v>729</v>
      </c>
      <c r="D4" s="217"/>
      <c r="E4" s="217"/>
      <c r="F4" s="217"/>
      <c r="G4" s="217"/>
      <c r="H4" s="217"/>
      <c r="I4" s="217"/>
      <c r="J4" s="217"/>
      <c r="K4" s="217"/>
      <c r="L4" s="217"/>
      <c r="M4" s="217"/>
      <c r="N4" s="217"/>
      <c r="O4" s="217"/>
      <c r="P4" s="217"/>
      <c r="Q4" s="217"/>
      <c r="R4" s="217"/>
      <c r="S4" s="217"/>
      <c r="T4" s="217"/>
      <c r="U4" s="217"/>
    </row>
    <row r="5" spans="1:21" ht="13.5" thickBot="1" x14ac:dyDescent="0.25">
      <c r="A5" s="116"/>
      <c r="B5" s="116"/>
      <c r="C5" s="6"/>
      <c r="D5" s="6"/>
      <c r="E5" s="6"/>
      <c r="F5" s="6"/>
      <c r="G5" s="6"/>
      <c r="H5" s="6"/>
      <c r="I5" s="6"/>
      <c r="J5" s="6"/>
      <c r="K5" s="6"/>
      <c r="L5" s="6"/>
      <c r="M5" s="6"/>
      <c r="N5" s="6"/>
      <c r="O5" s="6"/>
      <c r="P5" s="6"/>
      <c r="Q5" s="6"/>
      <c r="R5" s="6"/>
      <c r="S5" s="6"/>
      <c r="T5" s="6"/>
      <c r="U5" s="6"/>
    </row>
    <row r="6" spans="1:21" ht="13.5" thickTop="1" x14ac:dyDescent="0.2">
      <c r="A6" s="54"/>
      <c r="B6" s="54"/>
      <c r="C6" s="7">
        <v>1995</v>
      </c>
      <c r="D6" s="7">
        <v>2000</v>
      </c>
      <c r="E6" s="7">
        <v>2001</v>
      </c>
      <c r="F6" s="7">
        <v>2002</v>
      </c>
      <c r="G6" s="7">
        <v>2004</v>
      </c>
      <c r="H6" s="7">
        <v>2005</v>
      </c>
      <c r="I6" s="7">
        <v>2006</v>
      </c>
      <c r="J6" s="7">
        <v>2007</v>
      </c>
      <c r="K6" s="7">
        <v>2008</v>
      </c>
      <c r="L6" s="7">
        <v>2009</v>
      </c>
      <c r="M6" s="7">
        <v>2010</v>
      </c>
      <c r="N6" s="7">
        <v>2011</v>
      </c>
      <c r="O6" s="7">
        <v>2012</v>
      </c>
      <c r="P6" s="7" t="s">
        <v>263</v>
      </c>
      <c r="Q6" s="7">
        <v>2013</v>
      </c>
      <c r="R6" s="7">
        <v>2014</v>
      </c>
      <c r="S6" s="7">
        <v>2015</v>
      </c>
      <c r="T6" s="7">
        <v>2016</v>
      </c>
      <c r="U6" s="7" t="s">
        <v>666</v>
      </c>
    </row>
    <row r="7" spans="1:21" x14ac:dyDescent="0.2">
      <c r="C7" s="204" t="s">
        <v>27</v>
      </c>
      <c r="D7" s="204"/>
      <c r="E7" s="204"/>
      <c r="F7" s="204"/>
      <c r="G7" s="204"/>
      <c r="H7" s="204"/>
      <c r="I7" s="204"/>
      <c r="J7" s="204"/>
      <c r="K7" s="204"/>
      <c r="L7" s="204"/>
      <c r="M7" s="204"/>
      <c r="N7" s="204"/>
      <c r="O7" s="204"/>
      <c r="P7" s="204"/>
      <c r="Q7" s="204"/>
      <c r="R7" s="204"/>
      <c r="S7" s="204"/>
      <c r="T7" s="204"/>
      <c r="U7" s="204"/>
    </row>
    <row r="8" spans="1:21" ht="13.5" thickBot="1" x14ac:dyDescent="0.25">
      <c r="C8" s="205"/>
      <c r="D8" s="205"/>
      <c r="E8" s="205"/>
      <c r="F8" s="205"/>
      <c r="G8" s="205"/>
      <c r="H8" s="205"/>
      <c r="I8" s="205"/>
      <c r="J8" s="205"/>
      <c r="K8" s="205"/>
      <c r="L8" s="205"/>
      <c r="M8" s="205"/>
      <c r="N8" s="205"/>
      <c r="O8" s="205"/>
      <c r="P8" s="205"/>
      <c r="Q8" s="205"/>
      <c r="R8" s="205"/>
      <c r="S8" s="205"/>
      <c r="T8" s="205"/>
      <c r="U8" s="205"/>
    </row>
    <row r="9" spans="1:21" ht="13.5" thickTop="1" x14ac:dyDescent="0.2">
      <c r="A9" s="8" t="s">
        <v>99</v>
      </c>
      <c r="B9" s="8" t="s">
        <v>100</v>
      </c>
      <c r="C9" s="112">
        <v>0.15443599999999999</v>
      </c>
      <c r="D9" s="112">
        <v>2.074335</v>
      </c>
      <c r="E9" s="112">
        <v>3.5969540000000002</v>
      </c>
      <c r="F9" s="112">
        <v>3.8070879999999998</v>
      </c>
      <c r="G9" s="112">
        <v>9.1270264999999995</v>
      </c>
      <c r="H9" s="112">
        <v>17.143166999999998</v>
      </c>
      <c r="I9" s="112">
        <v>18.117766</v>
      </c>
      <c r="J9" s="112">
        <v>11.703953500000001</v>
      </c>
      <c r="K9" s="112">
        <v>13.742043000000001</v>
      </c>
      <c r="L9" s="113">
        <v>89.640514999999994</v>
      </c>
      <c r="M9" s="113">
        <v>39.874696999999998</v>
      </c>
      <c r="N9" s="113">
        <v>39.624997999999998</v>
      </c>
      <c r="O9" s="113">
        <v>62.377596000000004</v>
      </c>
      <c r="P9" s="113">
        <v>58.570714000000002</v>
      </c>
      <c r="Q9" s="113">
        <v>47.348861999999997</v>
      </c>
      <c r="R9" s="113">
        <v>53.539368000000003</v>
      </c>
      <c r="S9" s="113">
        <v>57.887560000000001</v>
      </c>
      <c r="T9" s="113">
        <v>84.103803999999997</v>
      </c>
      <c r="U9" s="112">
        <f>(SUM(C9:N9)+P9+Q9+S9+T9)</f>
        <v>496.51791900000001</v>
      </c>
    </row>
    <row r="10" spans="1:21" x14ac:dyDescent="0.2">
      <c r="A10" s="3" t="s">
        <v>101</v>
      </c>
      <c r="B10" s="3" t="s">
        <v>102</v>
      </c>
      <c r="C10" s="112">
        <v>7.2273664999999996</v>
      </c>
      <c r="D10" s="112">
        <v>68.932834</v>
      </c>
      <c r="E10" s="112">
        <v>79.625619999999998</v>
      </c>
      <c r="F10" s="112">
        <v>123.30719000000001</v>
      </c>
      <c r="G10" s="112">
        <v>237.1265085</v>
      </c>
      <c r="H10" s="112">
        <v>328.65150799999998</v>
      </c>
      <c r="I10" s="112">
        <v>512.65198799999996</v>
      </c>
      <c r="J10" s="112">
        <v>881.64157450000005</v>
      </c>
      <c r="K10" s="112">
        <v>1117.1951425</v>
      </c>
      <c r="L10" s="113">
        <v>2113.2393619999998</v>
      </c>
      <c r="M10" s="113">
        <v>2925.0918080000001</v>
      </c>
      <c r="N10" s="113">
        <v>3838.4292869999999</v>
      </c>
      <c r="O10" s="113">
        <v>2984.402619</v>
      </c>
      <c r="P10" s="113">
        <v>3808.7103090000001</v>
      </c>
      <c r="Q10" s="113">
        <v>4757.0802439999998</v>
      </c>
      <c r="R10" s="113">
        <v>5071.523005</v>
      </c>
      <c r="S10" s="113">
        <v>5066.3137939999997</v>
      </c>
      <c r="T10" s="113">
        <v>4940.020673</v>
      </c>
      <c r="U10" s="112">
        <f t="shared" ref="U10:U34" si="0">(SUM(C10:N10)+P10+Q10+S10+T10)</f>
        <v>30805.245208999993</v>
      </c>
    </row>
    <row r="11" spans="1:21" x14ac:dyDescent="0.2">
      <c r="A11" s="3" t="s">
        <v>103</v>
      </c>
      <c r="B11" s="3" t="s">
        <v>104</v>
      </c>
      <c r="C11" s="112">
        <v>26.767410000000002</v>
      </c>
      <c r="D11" s="112">
        <v>73.063269500000004</v>
      </c>
      <c r="E11" s="112">
        <v>100.010729</v>
      </c>
      <c r="F11" s="112">
        <v>168.58057049999999</v>
      </c>
      <c r="G11" s="112">
        <v>299.4498835</v>
      </c>
      <c r="H11" s="112">
        <v>349.96919600000001</v>
      </c>
      <c r="I11" s="112">
        <v>445.14397350000002</v>
      </c>
      <c r="J11" s="112">
        <v>493.42154749999997</v>
      </c>
      <c r="K11" s="112">
        <v>507.08216399999998</v>
      </c>
      <c r="L11" s="113">
        <v>691.39920199999995</v>
      </c>
      <c r="M11" s="113">
        <v>1161.2287389999999</v>
      </c>
      <c r="N11" s="113">
        <v>971.81063900000004</v>
      </c>
      <c r="O11" s="113">
        <v>861.69957000000011</v>
      </c>
      <c r="P11" s="113">
        <v>1219.8196029999999</v>
      </c>
      <c r="Q11" s="113">
        <v>1388.634321</v>
      </c>
      <c r="R11" s="113">
        <v>1967.7325980000001</v>
      </c>
      <c r="S11" s="113">
        <v>1799.9156399999999</v>
      </c>
      <c r="T11" s="113">
        <v>1751.189161</v>
      </c>
      <c r="U11" s="112">
        <f t="shared" si="0"/>
        <v>11447.486048499999</v>
      </c>
    </row>
    <row r="12" spans="1:21" x14ac:dyDescent="0.2">
      <c r="A12" s="3" t="s">
        <v>105</v>
      </c>
      <c r="B12" s="3" t="s">
        <v>106</v>
      </c>
      <c r="C12" s="112">
        <v>0</v>
      </c>
      <c r="D12" s="112">
        <v>0.25282850000000001</v>
      </c>
      <c r="E12" s="112">
        <v>0.28023049999999999</v>
      </c>
      <c r="F12" s="112">
        <v>0.32307999999999998</v>
      </c>
      <c r="G12" s="112">
        <v>0.64266199999999996</v>
      </c>
      <c r="H12" s="112">
        <v>0.58957349999999997</v>
      </c>
      <c r="I12" s="112">
        <v>0.38077450000000002</v>
      </c>
      <c r="J12" s="112">
        <v>1.2070110000000001</v>
      </c>
      <c r="K12" s="112">
        <v>3.8270599999999999</v>
      </c>
      <c r="L12" s="113">
        <v>13.951473</v>
      </c>
      <c r="M12" s="113">
        <v>29.714355999999999</v>
      </c>
      <c r="N12" s="113">
        <v>24.416872000000001</v>
      </c>
      <c r="O12" s="113">
        <v>14.623848000000001</v>
      </c>
      <c r="P12" s="113">
        <v>7.8610059999999997</v>
      </c>
      <c r="Q12" s="113">
        <v>4.1076509999999997</v>
      </c>
      <c r="R12" s="113">
        <v>20.686772000000001</v>
      </c>
      <c r="S12" s="113">
        <v>26.610433</v>
      </c>
      <c r="T12" s="113">
        <v>28.815052999999999</v>
      </c>
      <c r="U12" s="112">
        <f t="shared" si="0"/>
        <v>142.980064</v>
      </c>
    </row>
    <row r="13" spans="1:21" x14ac:dyDescent="0.2">
      <c r="A13" s="3" t="s">
        <v>107</v>
      </c>
      <c r="B13" s="3" t="s">
        <v>108</v>
      </c>
      <c r="C13" s="112">
        <v>2.9194019999999998</v>
      </c>
      <c r="D13" s="112">
        <v>6.3709800000000003</v>
      </c>
      <c r="E13" s="112">
        <v>23.565649499999999</v>
      </c>
      <c r="F13" s="112">
        <v>57.106180000000002</v>
      </c>
      <c r="G13" s="112">
        <v>149.65236100000001</v>
      </c>
      <c r="H13" s="112">
        <v>195.82280249999999</v>
      </c>
      <c r="I13" s="112">
        <v>242.760426</v>
      </c>
      <c r="J13" s="112">
        <v>243.88501500000001</v>
      </c>
      <c r="K13" s="112">
        <v>220.99849850000001</v>
      </c>
      <c r="L13" s="113">
        <v>252.369212</v>
      </c>
      <c r="M13" s="113">
        <v>303.42388099999999</v>
      </c>
      <c r="N13" s="113">
        <v>255.430037</v>
      </c>
      <c r="O13" s="113">
        <v>347.97381999999999</v>
      </c>
      <c r="P13" s="113">
        <v>348.06580500000001</v>
      </c>
      <c r="Q13" s="113">
        <v>403.01305400000001</v>
      </c>
      <c r="R13" s="113">
        <v>585.63643400000001</v>
      </c>
      <c r="S13" s="113">
        <v>433.00789400000002</v>
      </c>
      <c r="T13" s="113">
        <v>476.50005299999998</v>
      </c>
      <c r="U13" s="112">
        <f t="shared" si="0"/>
        <v>3614.8912504999998</v>
      </c>
    </row>
    <row r="14" spans="1:21" x14ac:dyDescent="0.2">
      <c r="A14" s="3" t="s">
        <v>109</v>
      </c>
      <c r="B14" s="3" t="s">
        <v>110</v>
      </c>
      <c r="C14" s="112">
        <v>2.9194019999999998</v>
      </c>
      <c r="D14" s="112">
        <v>6.3478335000000001</v>
      </c>
      <c r="E14" s="112">
        <v>23.527056999999999</v>
      </c>
      <c r="F14" s="112">
        <v>57.047758000000002</v>
      </c>
      <c r="G14" s="112">
        <v>152.2704305</v>
      </c>
      <c r="H14" s="112">
        <v>197.41729000000001</v>
      </c>
      <c r="I14" s="112">
        <v>244.56101749999999</v>
      </c>
      <c r="J14" s="112">
        <v>288.79062299999998</v>
      </c>
      <c r="K14" s="112">
        <v>280.57183750000002</v>
      </c>
      <c r="L14" s="113">
        <v>349.56026600000001</v>
      </c>
      <c r="M14" s="113">
        <v>451.66093799999999</v>
      </c>
      <c r="N14" s="113">
        <v>379.00458300000003</v>
      </c>
      <c r="O14" s="113">
        <v>342.93155200000001</v>
      </c>
      <c r="P14" s="113">
        <v>470.65312299999999</v>
      </c>
      <c r="Q14" s="113">
        <v>478.40779500000002</v>
      </c>
      <c r="R14" s="113">
        <v>614.31730700000003</v>
      </c>
      <c r="S14" s="113">
        <v>453.71908300000001</v>
      </c>
      <c r="T14" s="113">
        <v>515.70853</v>
      </c>
      <c r="U14" s="112">
        <f t="shared" si="0"/>
        <v>4352.1675669999995</v>
      </c>
    </row>
    <row r="15" spans="1:21" x14ac:dyDescent="0.2">
      <c r="A15" s="3" t="s">
        <v>111</v>
      </c>
      <c r="B15" s="3" t="s">
        <v>112</v>
      </c>
      <c r="C15" s="112">
        <v>4.2700000000000002E-4</v>
      </c>
      <c r="D15" s="112">
        <v>1.0092380000000001</v>
      </c>
      <c r="E15" s="112">
        <v>1.9455525</v>
      </c>
      <c r="F15" s="112">
        <v>2.8171145000000002</v>
      </c>
      <c r="G15" s="112">
        <v>2.0828044999999999</v>
      </c>
      <c r="H15" s="112">
        <v>3.9127215</v>
      </c>
      <c r="I15" s="112">
        <v>6.4581664999999999</v>
      </c>
      <c r="J15" s="112">
        <v>11.250465500000001</v>
      </c>
      <c r="K15" s="112">
        <v>6.1466180000000001</v>
      </c>
      <c r="L15" s="113">
        <v>9.8745589999999996</v>
      </c>
      <c r="M15" s="113">
        <v>12.600415999999999</v>
      </c>
      <c r="N15" s="113">
        <v>11.859969</v>
      </c>
      <c r="O15" s="113">
        <v>15.360331999999998</v>
      </c>
      <c r="P15" s="113">
        <v>15.350421000000001</v>
      </c>
      <c r="Q15" s="113">
        <v>20.190988999999998</v>
      </c>
      <c r="R15" s="113">
        <v>13.804195</v>
      </c>
      <c r="S15" s="113">
        <v>15.644788</v>
      </c>
      <c r="T15" s="113">
        <v>17.573739</v>
      </c>
      <c r="U15" s="112">
        <f t="shared" si="0"/>
        <v>138.71798900000002</v>
      </c>
    </row>
    <row r="16" spans="1:21" x14ac:dyDescent="0.2">
      <c r="A16" s="3" t="s">
        <v>113</v>
      </c>
      <c r="B16" s="3" t="s">
        <v>114</v>
      </c>
      <c r="C16" s="112">
        <v>0</v>
      </c>
      <c r="D16" s="112">
        <v>2.6454005</v>
      </c>
      <c r="E16" s="112">
        <v>4.6121705000000004</v>
      </c>
      <c r="F16" s="112">
        <v>5.2830884999999999</v>
      </c>
      <c r="G16" s="112">
        <v>8.0512809999999995</v>
      </c>
      <c r="H16" s="112">
        <v>10.385206</v>
      </c>
      <c r="I16" s="112">
        <v>10.6494935</v>
      </c>
      <c r="J16" s="112">
        <v>2.4977680000000002</v>
      </c>
      <c r="K16" s="112">
        <v>2.4437025000000001</v>
      </c>
      <c r="L16" s="113">
        <v>9.8104069999999997</v>
      </c>
      <c r="M16" s="113">
        <v>13.098990000000001</v>
      </c>
      <c r="N16" s="113">
        <v>13.860913</v>
      </c>
      <c r="O16" s="113">
        <v>14.937850999999998</v>
      </c>
      <c r="P16" s="113">
        <v>14.937851</v>
      </c>
      <c r="Q16" s="113">
        <v>16.532810000000001</v>
      </c>
      <c r="R16" s="113">
        <v>16.797291999999999</v>
      </c>
      <c r="S16" s="113">
        <v>14.748817000000001</v>
      </c>
      <c r="T16" s="113">
        <v>15.801741</v>
      </c>
      <c r="U16" s="112">
        <f t="shared" si="0"/>
        <v>145.35963949999999</v>
      </c>
    </row>
    <row r="17" spans="1:21" x14ac:dyDescent="0.2">
      <c r="A17" s="3" t="s">
        <v>115</v>
      </c>
      <c r="B17" s="3" t="s">
        <v>116</v>
      </c>
      <c r="C17" s="112">
        <v>2.9999999999999997E-4</v>
      </c>
      <c r="D17" s="112">
        <v>15.797124</v>
      </c>
      <c r="E17" s="112">
        <v>11.9242975</v>
      </c>
      <c r="F17" s="112">
        <v>8.4429794999999999</v>
      </c>
      <c r="G17" s="112">
        <v>12.2397565</v>
      </c>
      <c r="H17" s="112">
        <v>19.1153315</v>
      </c>
      <c r="I17" s="112">
        <v>28.895685</v>
      </c>
      <c r="J17" s="112">
        <v>32.86692</v>
      </c>
      <c r="K17" s="112">
        <v>35.447750999999997</v>
      </c>
      <c r="L17" s="113">
        <v>86.702364000000003</v>
      </c>
      <c r="M17" s="113">
        <v>168.49293399999999</v>
      </c>
      <c r="N17" s="113">
        <v>158.56826899999999</v>
      </c>
      <c r="O17" s="113">
        <v>165.58933199999998</v>
      </c>
      <c r="P17" s="113">
        <v>165.82303200000001</v>
      </c>
      <c r="Q17" s="113">
        <v>206.28647900000001</v>
      </c>
      <c r="R17" s="113">
        <v>186.802199</v>
      </c>
      <c r="S17" s="113">
        <v>196.85484700000001</v>
      </c>
      <c r="T17" s="113">
        <v>232.22052500000001</v>
      </c>
      <c r="U17" s="112">
        <f t="shared" si="0"/>
        <v>1379.6785949999999</v>
      </c>
    </row>
    <row r="18" spans="1:21" x14ac:dyDescent="0.2">
      <c r="A18" s="3" t="s">
        <v>117</v>
      </c>
      <c r="B18" s="3" t="s">
        <v>118</v>
      </c>
      <c r="C18" s="112">
        <v>0</v>
      </c>
      <c r="D18" s="112">
        <v>0</v>
      </c>
      <c r="E18" s="112">
        <v>9.4149999999999995E-4</v>
      </c>
      <c r="F18" s="112">
        <v>6.4054999999999997E-3</v>
      </c>
      <c r="G18" s="112">
        <v>1.8061000000000001E-2</v>
      </c>
      <c r="H18" s="112">
        <v>0</v>
      </c>
      <c r="I18" s="112">
        <v>0.23908650000000001</v>
      </c>
      <c r="J18" s="112">
        <v>0.42846499999999998</v>
      </c>
      <c r="K18" s="112">
        <v>0.87998350000000003</v>
      </c>
      <c r="L18" s="113">
        <v>0.19064700000000001</v>
      </c>
      <c r="M18" s="113">
        <v>0.80877299999999996</v>
      </c>
      <c r="N18" s="113">
        <v>2.2504979999999999</v>
      </c>
      <c r="O18" s="113">
        <v>3.3860629999999996</v>
      </c>
      <c r="P18" s="113">
        <v>3.3866369999999999</v>
      </c>
      <c r="Q18" s="113">
        <v>5.0063589999999998</v>
      </c>
      <c r="R18" s="113">
        <v>4.3197340000000004</v>
      </c>
      <c r="S18" s="113">
        <v>3.7871869999999999</v>
      </c>
      <c r="T18" s="113">
        <v>4.0267289999999996</v>
      </c>
      <c r="U18" s="112">
        <f t="shared" si="0"/>
        <v>21.029772999999999</v>
      </c>
    </row>
    <row r="19" spans="1:21" x14ac:dyDescent="0.2">
      <c r="A19" s="3" t="s">
        <v>119</v>
      </c>
      <c r="B19" s="3" t="s">
        <v>120</v>
      </c>
      <c r="C19" s="112">
        <v>0.62668950000000001</v>
      </c>
      <c r="D19" s="112">
        <v>4.9404184999999998</v>
      </c>
      <c r="E19" s="112">
        <v>4.8712875000000002</v>
      </c>
      <c r="F19" s="112">
        <v>5.7981780000000001</v>
      </c>
      <c r="G19" s="112">
        <v>9.5299739999999993</v>
      </c>
      <c r="H19" s="112">
        <v>0</v>
      </c>
      <c r="I19" s="112">
        <v>15.622199500000001</v>
      </c>
      <c r="J19" s="112">
        <v>17.382752499999999</v>
      </c>
      <c r="K19" s="112">
        <v>26.405969500000001</v>
      </c>
      <c r="L19" s="113">
        <v>64.476526000000007</v>
      </c>
      <c r="M19" s="113">
        <v>85.259703000000002</v>
      </c>
      <c r="N19" s="113">
        <v>98.929257000000007</v>
      </c>
      <c r="O19" s="113">
        <v>114.49926600000001</v>
      </c>
      <c r="P19" s="113">
        <v>117.192308</v>
      </c>
      <c r="Q19" s="113">
        <v>130.80287799999999</v>
      </c>
      <c r="R19" s="113">
        <v>155.84091799999999</v>
      </c>
      <c r="S19" s="113">
        <v>202.98330000000001</v>
      </c>
      <c r="T19" s="113">
        <v>190.438107</v>
      </c>
      <c r="U19" s="112">
        <f t="shared" si="0"/>
        <v>975.259548</v>
      </c>
    </row>
    <row r="20" spans="1:21" x14ac:dyDescent="0.2">
      <c r="A20" s="3" t="s">
        <v>121</v>
      </c>
      <c r="B20" s="3" t="s">
        <v>122</v>
      </c>
      <c r="C20" s="112">
        <v>0</v>
      </c>
      <c r="D20" s="112">
        <v>2.1519999999999998E-3</v>
      </c>
      <c r="E20" s="112">
        <v>3.7959999999999999E-3</v>
      </c>
      <c r="F20" s="112">
        <v>1.3707499999999999E-2</v>
      </c>
      <c r="G20" s="112">
        <v>4.5160499999999999E-2</v>
      </c>
      <c r="H20" s="112">
        <v>1.0189079999999999</v>
      </c>
      <c r="I20" s="112">
        <v>0</v>
      </c>
      <c r="J20" s="112">
        <v>10.618843999999999</v>
      </c>
      <c r="K20" s="112">
        <v>23.711099999999998</v>
      </c>
      <c r="L20" s="113">
        <v>16.067145</v>
      </c>
      <c r="M20" s="113">
        <v>21.412402</v>
      </c>
      <c r="N20" s="113">
        <v>38.800654000000002</v>
      </c>
      <c r="O20" s="113">
        <v>53.669448000000003</v>
      </c>
      <c r="P20" s="113">
        <v>53.669448000000003</v>
      </c>
      <c r="Q20" s="113">
        <v>78.776267000000004</v>
      </c>
      <c r="R20" s="113">
        <v>108.735061</v>
      </c>
      <c r="S20" s="113">
        <v>104.870622</v>
      </c>
      <c r="T20" s="113">
        <v>121.506027</v>
      </c>
      <c r="U20" s="112">
        <f t="shared" si="0"/>
        <v>470.51623300000006</v>
      </c>
    </row>
    <row r="21" spans="1:21" x14ac:dyDescent="0.2">
      <c r="A21" s="3" t="s">
        <v>123</v>
      </c>
      <c r="B21" s="3" t="s">
        <v>124</v>
      </c>
      <c r="C21" s="112">
        <v>5.8455E-3</v>
      </c>
      <c r="D21" s="112">
        <v>0.13046450000000001</v>
      </c>
      <c r="E21" s="112">
        <v>0.26409199999999999</v>
      </c>
      <c r="F21" s="112">
        <v>0.19637550000000001</v>
      </c>
      <c r="G21" s="112">
        <v>0.50659050000000005</v>
      </c>
      <c r="H21" s="112">
        <v>2.121048</v>
      </c>
      <c r="I21" s="112">
        <v>1.7965005000000001</v>
      </c>
      <c r="J21" s="112">
        <v>2.7951554999999999</v>
      </c>
      <c r="K21" s="112">
        <v>3.6218240000000002</v>
      </c>
      <c r="L21" s="113">
        <v>10.719487000000001</v>
      </c>
      <c r="M21" s="113">
        <v>26.612801999999999</v>
      </c>
      <c r="N21" s="113">
        <v>35.621955</v>
      </c>
      <c r="O21" s="113">
        <v>59.784982000000007</v>
      </c>
      <c r="P21" s="113">
        <v>59.784981999999999</v>
      </c>
      <c r="Q21" s="113">
        <v>71.687156000000002</v>
      </c>
      <c r="R21" s="113">
        <v>65.852632</v>
      </c>
      <c r="S21" s="113">
        <v>73.321714999999998</v>
      </c>
      <c r="T21" s="113">
        <v>85.019143999999997</v>
      </c>
      <c r="U21" s="112">
        <f t="shared" si="0"/>
        <v>374.20513699999998</v>
      </c>
    </row>
    <row r="22" spans="1:21" x14ac:dyDescent="0.2">
      <c r="A22" s="3" t="s">
        <v>125</v>
      </c>
      <c r="B22" s="3" t="s">
        <v>126</v>
      </c>
      <c r="C22" s="112">
        <v>5.6101685000000003</v>
      </c>
      <c r="D22" s="112">
        <v>9.9234174999999993</v>
      </c>
      <c r="E22" s="112">
        <v>14.086688000000001</v>
      </c>
      <c r="F22" s="112">
        <v>25.281583999999999</v>
      </c>
      <c r="G22" s="112">
        <v>21.296072500000001</v>
      </c>
      <c r="H22" s="112">
        <v>56.468162</v>
      </c>
      <c r="I22" s="112">
        <v>23.453831999999998</v>
      </c>
      <c r="J22" s="112">
        <v>0</v>
      </c>
      <c r="K22" s="112">
        <v>23.597406500000002</v>
      </c>
      <c r="L22" s="113">
        <v>24.896671999999999</v>
      </c>
      <c r="M22" s="113">
        <v>11.103783</v>
      </c>
      <c r="N22" s="113">
        <v>2.7206000000000001</v>
      </c>
      <c r="O22" s="113">
        <v>0.62923299999999993</v>
      </c>
      <c r="P22" s="113">
        <v>0.74355599999999999</v>
      </c>
      <c r="Q22" s="113">
        <v>0.12615999999999999</v>
      </c>
      <c r="R22" s="113">
        <v>0.163909</v>
      </c>
      <c r="S22" s="113">
        <v>0.327513</v>
      </c>
      <c r="T22" s="113">
        <v>0.282329</v>
      </c>
      <c r="U22" s="112">
        <f t="shared" si="0"/>
        <v>219.91794400000003</v>
      </c>
    </row>
    <row r="23" spans="1:21" x14ac:dyDescent="0.2">
      <c r="A23" s="3" t="s">
        <v>127</v>
      </c>
      <c r="B23" s="3" t="s">
        <v>128</v>
      </c>
      <c r="C23" s="112">
        <v>2.0362999999999999E-2</v>
      </c>
      <c r="D23" s="112">
        <v>0.54024150000000004</v>
      </c>
      <c r="E23" s="112">
        <v>0.78063700000000003</v>
      </c>
      <c r="F23" s="112">
        <v>7.7860149999999999</v>
      </c>
      <c r="G23" s="112">
        <v>18.775995999999999</v>
      </c>
      <c r="H23" s="112">
        <v>32.825589000000001</v>
      </c>
      <c r="I23" s="112">
        <v>20.372999499999999</v>
      </c>
      <c r="J23" s="112">
        <v>22.030124000000001</v>
      </c>
      <c r="K23" s="112">
        <v>18.245003000000001</v>
      </c>
      <c r="L23" s="113">
        <v>36.354222999999998</v>
      </c>
      <c r="M23" s="113">
        <v>71.404976000000005</v>
      </c>
      <c r="N23" s="113">
        <v>85.738866999999999</v>
      </c>
      <c r="O23" s="113">
        <v>148.25016600000001</v>
      </c>
      <c r="P23" s="113">
        <v>159.29389</v>
      </c>
      <c r="Q23" s="113">
        <v>197.739957</v>
      </c>
      <c r="R23" s="113">
        <v>207.575074</v>
      </c>
      <c r="S23" s="113">
        <v>234.88457099999999</v>
      </c>
      <c r="T23" s="113">
        <v>242.867785</v>
      </c>
      <c r="U23" s="112">
        <f t="shared" si="0"/>
        <v>1149.661237</v>
      </c>
    </row>
    <row r="24" spans="1:21" x14ac:dyDescent="0.2">
      <c r="A24" s="3" t="s">
        <v>129</v>
      </c>
      <c r="B24" s="3" t="s">
        <v>130</v>
      </c>
      <c r="C24" s="112">
        <v>0</v>
      </c>
      <c r="D24" s="112">
        <v>0.96316849999999998</v>
      </c>
      <c r="E24" s="112">
        <v>2.2502854999999999</v>
      </c>
      <c r="F24" s="112">
        <v>3.0632760000000001</v>
      </c>
      <c r="G24" s="112">
        <v>8.0443254999999994</v>
      </c>
      <c r="H24" s="112">
        <v>12.471181</v>
      </c>
      <c r="I24" s="112">
        <v>11.875636999999999</v>
      </c>
      <c r="J24" s="112">
        <v>2.0068589999999999</v>
      </c>
      <c r="K24" s="112">
        <v>2.3260895000000001</v>
      </c>
      <c r="L24" s="113">
        <v>32.084085000000002</v>
      </c>
      <c r="M24" s="113">
        <v>5.5543500000000003</v>
      </c>
      <c r="N24" s="113">
        <v>9.9517559999999996</v>
      </c>
      <c r="O24" s="113">
        <v>12.695705999999998</v>
      </c>
      <c r="P24" s="113">
        <v>12.695705999999999</v>
      </c>
      <c r="Q24" s="113">
        <v>13.114423</v>
      </c>
      <c r="R24" s="113">
        <v>13.026787000000001</v>
      </c>
      <c r="S24" s="113">
        <v>19.731662</v>
      </c>
      <c r="T24" s="113">
        <v>27.898382999999999</v>
      </c>
      <c r="U24" s="112">
        <f t="shared" si="0"/>
        <v>164.03118700000002</v>
      </c>
    </row>
    <row r="25" spans="1:21" x14ac:dyDescent="0.2">
      <c r="A25" s="3" t="s">
        <v>131</v>
      </c>
      <c r="B25" s="3" t="s">
        <v>132</v>
      </c>
      <c r="C25" s="112">
        <v>2.0679560000000001</v>
      </c>
      <c r="D25" s="112">
        <v>52.916514499999998</v>
      </c>
      <c r="E25" s="112">
        <v>134.286732</v>
      </c>
      <c r="F25" s="112">
        <v>180.35847949999999</v>
      </c>
      <c r="G25" s="112">
        <v>303.78685899999999</v>
      </c>
      <c r="H25" s="112">
        <v>350.60708749999998</v>
      </c>
      <c r="I25" s="112">
        <v>659.19704950000005</v>
      </c>
      <c r="J25" s="112">
        <v>964.40176250000002</v>
      </c>
      <c r="K25" s="112">
        <v>1194.543625</v>
      </c>
      <c r="L25" s="113">
        <v>2463.831635</v>
      </c>
      <c r="M25" s="113">
        <v>3064.8599220000001</v>
      </c>
      <c r="N25" s="113">
        <v>3451.1171079999999</v>
      </c>
      <c r="O25" s="113">
        <v>1485.0743920000002</v>
      </c>
      <c r="P25" s="113">
        <v>3508.503592</v>
      </c>
      <c r="Q25" s="113">
        <v>3914.3790650000001</v>
      </c>
      <c r="R25" s="113">
        <v>4445.3378309999998</v>
      </c>
      <c r="S25" s="113">
        <v>4049.6014970000001</v>
      </c>
      <c r="T25" s="113">
        <v>4022.7006649999998</v>
      </c>
      <c r="U25" s="112">
        <f t="shared" si="0"/>
        <v>28317.1595495</v>
      </c>
    </row>
    <row r="26" spans="1:21" x14ac:dyDescent="0.2">
      <c r="A26" s="3" t="s">
        <v>133</v>
      </c>
      <c r="B26" s="3" t="s">
        <v>134</v>
      </c>
      <c r="C26" s="112">
        <v>0</v>
      </c>
      <c r="D26" s="112">
        <v>3.8800000000000001E-2</v>
      </c>
      <c r="E26" s="112">
        <v>0.122368</v>
      </c>
      <c r="F26" s="112">
        <v>2.6800000000000001E-4</v>
      </c>
      <c r="G26" s="112">
        <v>86.144035000000002</v>
      </c>
      <c r="H26" s="112">
        <v>116.2395125</v>
      </c>
      <c r="I26" s="112">
        <v>0.92034000000000005</v>
      </c>
      <c r="J26" s="112">
        <v>1.4895910000000001</v>
      </c>
      <c r="K26" s="112">
        <v>2.3590080000000002</v>
      </c>
      <c r="L26" s="113">
        <v>1.721633</v>
      </c>
      <c r="M26" s="113">
        <v>2.9274680000000002</v>
      </c>
      <c r="N26" s="113">
        <v>2.229155</v>
      </c>
      <c r="O26" s="113">
        <v>2.8064300000000002</v>
      </c>
      <c r="P26" s="113">
        <v>2.8064300000000002</v>
      </c>
      <c r="Q26" s="113">
        <v>2.3689849999999999</v>
      </c>
      <c r="R26" s="113">
        <v>4.2549539999999997</v>
      </c>
      <c r="S26" s="113">
        <v>6.6861009999999998</v>
      </c>
      <c r="T26" s="113">
        <v>5.7367169999999996</v>
      </c>
      <c r="U26" s="112">
        <f t="shared" si="0"/>
        <v>231.7904115</v>
      </c>
    </row>
    <row r="27" spans="1:21" x14ac:dyDescent="0.2">
      <c r="A27" s="3" t="s">
        <v>135</v>
      </c>
      <c r="B27" s="3" t="s">
        <v>136</v>
      </c>
      <c r="C27" s="112">
        <v>2.4729999999999999E-3</v>
      </c>
      <c r="D27" s="112">
        <v>6.3E-3</v>
      </c>
      <c r="E27" s="112">
        <v>0.16416</v>
      </c>
      <c r="F27" s="112">
        <v>3.3520000000000001E-2</v>
      </c>
      <c r="G27" s="112">
        <v>3.1250000000000002E-3</v>
      </c>
      <c r="H27" s="112">
        <v>5.8505500000000002E-2</v>
      </c>
      <c r="I27" s="112">
        <v>0.86044600000000004</v>
      </c>
      <c r="J27" s="112">
        <v>0.2461805</v>
      </c>
      <c r="K27" s="112">
        <v>0.48120950000000001</v>
      </c>
      <c r="L27" s="113">
        <v>1.1687460000000001</v>
      </c>
      <c r="M27" s="113">
        <v>3.1219350000000001</v>
      </c>
      <c r="N27" s="113">
        <v>28.688682</v>
      </c>
      <c r="O27" s="113">
        <v>16.738187000000003</v>
      </c>
      <c r="P27" s="113">
        <v>16.738187</v>
      </c>
      <c r="Q27" s="113">
        <v>11.17925</v>
      </c>
      <c r="R27" s="113">
        <v>16.971488000000001</v>
      </c>
      <c r="S27" s="113">
        <v>31.302391</v>
      </c>
      <c r="T27" s="113">
        <v>24.008827</v>
      </c>
      <c r="U27" s="112">
        <f t="shared" si="0"/>
        <v>118.06393749999999</v>
      </c>
    </row>
    <row r="28" spans="1:21" x14ac:dyDescent="0.2">
      <c r="A28" s="3" t="s">
        <v>137</v>
      </c>
      <c r="B28" s="3" t="s">
        <v>138</v>
      </c>
      <c r="C28" s="112">
        <v>0.60252799999999995</v>
      </c>
      <c r="D28" s="112">
        <v>2.3329475</v>
      </c>
      <c r="E28" s="112">
        <v>5.9520670000000004</v>
      </c>
      <c r="F28" s="112">
        <v>5.6459739999999998</v>
      </c>
      <c r="G28" s="112">
        <v>45.288004999999998</v>
      </c>
      <c r="H28" s="112">
        <v>67.910283000000007</v>
      </c>
      <c r="I28" s="112">
        <v>133.3378755</v>
      </c>
      <c r="J28" s="112">
        <v>328.56681700000001</v>
      </c>
      <c r="K28" s="112">
        <v>405.19126849999998</v>
      </c>
      <c r="L28" s="113">
        <v>1199.7158669999999</v>
      </c>
      <c r="M28" s="113">
        <v>1861.5669150000001</v>
      </c>
      <c r="N28" s="113">
        <v>2485.6078680000001</v>
      </c>
      <c r="O28" s="113">
        <v>3001.413716</v>
      </c>
      <c r="P28" s="113">
        <v>3001.7844020000002</v>
      </c>
      <c r="Q28" s="113">
        <v>2907.4769080000001</v>
      </c>
      <c r="R28" s="113">
        <v>3063.67551</v>
      </c>
      <c r="S28" s="113">
        <v>2978.911415</v>
      </c>
      <c r="T28" s="113">
        <v>3394.4803040000002</v>
      </c>
      <c r="U28" s="112">
        <f t="shared" si="0"/>
        <v>18824.371444500001</v>
      </c>
    </row>
    <row r="29" spans="1:21" x14ac:dyDescent="0.2">
      <c r="A29" s="3" t="s">
        <v>139</v>
      </c>
      <c r="B29" s="3" t="s">
        <v>140</v>
      </c>
      <c r="C29" s="112">
        <v>1.4063665000000001</v>
      </c>
      <c r="D29" s="112">
        <v>10.0080525</v>
      </c>
      <c r="E29" s="112">
        <v>14.340953000000001</v>
      </c>
      <c r="F29" s="112">
        <v>17.411530500000001</v>
      </c>
      <c r="G29" s="112">
        <v>8.8275024999999996</v>
      </c>
      <c r="H29" s="112">
        <v>8.7747775000000008</v>
      </c>
      <c r="I29" s="112">
        <v>7.5946749999999996</v>
      </c>
      <c r="J29" s="112">
        <v>29.941008</v>
      </c>
      <c r="K29" s="112">
        <v>39.707050000000002</v>
      </c>
      <c r="L29" s="113">
        <v>65.541891000000007</v>
      </c>
      <c r="M29" s="113">
        <v>100.656919</v>
      </c>
      <c r="N29" s="113">
        <v>92.047433999999996</v>
      </c>
      <c r="O29" s="113">
        <v>51.929478000000003</v>
      </c>
      <c r="P29" s="113">
        <v>127.235889</v>
      </c>
      <c r="Q29" s="113">
        <v>130.49784299999999</v>
      </c>
      <c r="R29" s="113">
        <v>175.014467</v>
      </c>
      <c r="S29" s="113">
        <v>167.45909</v>
      </c>
      <c r="T29" s="113">
        <v>195.662541</v>
      </c>
      <c r="U29" s="112">
        <f t="shared" si="0"/>
        <v>1017.1135225000002</v>
      </c>
    </row>
    <row r="30" spans="1:21" x14ac:dyDescent="0.2">
      <c r="A30" s="3" t="s">
        <v>141</v>
      </c>
      <c r="B30" s="3" t="s">
        <v>142</v>
      </c>
      <c r="C30" s="112">
        <v>0.14861650000000001</v>
      </c>
      <c r="D30" s="112">
        <v>0.74065150000000002</v>
      </c>
      <c r="E30" s="112">
        <v>1.0509035</v>
      </c>
      <c r="F30" s="112">
        <v>1.3167935</v>
      </c>
      <c r="G30" s="112">
        <v>4.8022625000000003</v>
      </c>
      <c r="H30" s="112">
        <v>6.0867699999999996</v>
      </c>
      <c r="I30" s="112">
        <v>10.8172725</v>
      </c>
      <c r="J30" s="112">
        <v>11.846667999999999</v>
      </c>
      <c r="K30" s="112">
        <v>17.997085999999999</v>
      </c>
      <c r="L30" s="113">
        <v>38.910510000000002</v>
      </c>
      <c r="M30" s="113">
        <v>49.334471000000001</v>
      </c>
      <c r="N30" s="113">
        <v>66.097509000000002</v>
      </c>
      <c r="O30" s="113">
        <v>50.874548000000004</v>
      </c>
      <c r="P30" s="113">
        <v>51.394018000000003</v>
      </c>
      <c r="Q30" s="113">
        <v>53.326303000000003</v>
      </c>
      <c r="R30" s="113">
        <v>58.014952000000001</v>
      </c>
      <c r="S30" s="113">
        <v>86.866648999999995</v>
      </c>
      <c r="T30" s="113">
        <v>77.035751000000005</v>
      </c>
      <c r="U30" s="112">
        <f t="shared" si="0"/>
        <v>477.77223500000002</v>
      </c>
    </row>
    <row r="31" spans="1:21" x14ac:dyDescent="0.2">
      <c r="A31" s="3" t="s">
        <v>143</v>
      </c>
      <c r="B31" s="3" t="s">
        <v>144</v>
      </c>
      <c r="C31" s="112">
        <v>3.6595999999999997E-2</v>
      </c>
      <c r="D31" s="112">
        <v>2.5365445000000002</v>
      </c>
      <c r="E31" s="112">
        <v>3.5084985</v>
      </c>
      <c r="F31" s="112">
        <v>3.5715189999999999</v>
      </c>
      <c r="G31" s="112">
        <v>4.4992169999999998</v>
      </c>
      <c r="H31" s="112">
        <v>4.4703445000000004</v>
      </c>
      <c r="I31" s="112">
        <v>5.02874</v>
      </c>
      <c r="J31" s="112">
        <v>5.8220915</v>
      </c>
      <c r="K31" s="112">
        <v>5.6564585000000003</v>
      </c>
      <c r="L31" s="113">
        <v>8.7422280000000008</v>
      </c>
      <c r="M31" s="113">
        <v>13.072456000000001</v>
      </c>
      <c r="N31" s="113">
        <v>19.13768</v>
      </c>
      <c r="O31" s="113">
        <v>26.449157</v>
      </c>
      <c r="P31" s="113">
        <v>26.249379999999999</v>
      </c>
      <c r="Q31" s="113">
        <v>22.847743999999999</v>
      </c>
      <c r="R31" s="113">
        <v>22.050432000000001</v>
      </c>
      <c r="S31" s="113">
        <v>42.383673000000002</v>
      </c>
      <c r="T31" s="113">
        <v>36.489365999999997</v>
      </c>
      <c r="U31" s="112">
        <f t="shared" si="0"/>
        <v>204.0525365</v>
      </c>
    </row>
    <row r="32" spans="1:21" x14ac:dyDescent="0.2">
      <c r="A32" s="3" t="s">
        <v>145</v>
      </c>
      <c r="B32" s="3" t="s">
        <v>146</v>
      </c>
      <c r="C32" s="112">
        <v>7.986E-3</v>
      </c>
      <c r="D32" s="112">
        <v>0.26568199999999997</v>
      </c>
      <c r="E32" s="112">
        <v>0.46690399999999999</v>
      </c>
      <c r="F32" s="112">
        <v>0.6401095</v>
      </c>
      <c r="G32" s="112">
        <v>1.5659354999999999</v>
      </c>
      <c r="H32" s="112">
        <v>1.8771344999999999</v>
      </c>
      <c r="I32" s="112">
        <v>2.7262335000000002</v>
      </c>
      <c r="J32" s="112">
        <v>3.5759699999999999</v>
      </c>
      <c r="K32" s="112">
        <v>5.3499485</v>
      </c>
      <c r="L32" s="113">
        <v>9.6668190000000003</v>
      </c>
      <c r="M32" s="113">
        <v>11.492964000000001</v>
      </c>
      <c r="N32" s="113">
        <v>15.151789000000001</v>
      </c>
      <c r="O32" s="113">
        <v>16.912320000000001</v>
      </c>
      <c r="P32" s="113">
        <v>16.913209999999999</v>
      </c>
      <c r="Q32" s="113">
        <v>16.256171999999999</v>
      </c>
      <c r="R32" s="113">
        <v>20.017382000000001</v>
      </c>
      <c r="S32" s="113">
        <v>25.874265999999999</v>
      </c>
      <c r="T32" s="113">
        <v>21.296354999999998</v>
      </c>
      <c r="U32" s="112">
        <f t="shared" si="0"/>
        <v>133.12747850000002</v>
      </c>
    </row>
    <row r="33" spans="1:21" x14ac:dyDescent="0.2">
      <c r="A33" s="3" t="s">
        <v>147</v>
      </c>
      <c r="B33" s="3" t="s">
        <v>148</v>
      </c>
      <c r="C33" s="112">
        <v>0.21462149999999999</v>
      </c>
      <c r="D33" s="112">
        <v>1.4058364999999999</v>
      </c>
      <c r="E33" s="112">
        <v>2.2926715</v>
      </c>
      <c r="F33" s="112">
        <v>3.6306395</v>
      </c>
      <c r="G33" s="112">
        <v>5.855467</v>
      </c>
      <c r="H33" s="112">
        <v>8.2703530000000001</v>
      </c>
      <c r="I33" s="112">
        <v>9.9038275000000002</v>
      </c>
      <c r="J33" s="112">
        <v>13.676294499999999</v>
      </c>
      <c r="K33" s="112">
        <v>21.415565999999998</v>
      </c>
      <c r="L33" s="113">
        <v>48.691006999999999</v>
      </c>
      <c r="M33" s="113">
        <v>92.137135000000001</v>
      </c>
      <c r="N33" s="113">
        <v>93.307942999999995</v>
      </c>
      <c r="O33" s="113">
        <v>86.332999000000001</v>
      </c>
      <c r="P33" s="113">
        <v>89.522771000000006</v>
      </c>
      <c r="Q33" s="113">
        <v>98.022595999999993</v>
      </c>
      <c r="R33" s="113">
        <v>102.36335200000001</v>
      </c>
      <c r="S33" s="113">
        <v>113.76395599999999</v>
      </c>
      <c r="T33" s="113">
        <v>144.67325299999999</v>
      </c>
      <c r="U33" s="112">
        <f t="shared" si="0"/>
        <v>746.78393800000003</v>
      </c>
    </row>
    <row r="34" spans="1:21" x14ac:dyDescent="0.2">
      <c r="B34" s="3" t="s">
        <v>149</v>
      </c>
      <c r="C34" s="112">
        <f t="shared" ref="C34:R34" si="1">SUM(C9:C33)</f>
        <v>50.738953500000015</v>
      </c>
      <c r="D34" s="112">
        <f t="shared" si="1"/>
        <v>263.24503450000009</v>
      </c>
      <c r="E34" s="112">
        <f t="shared" si="1"/>
        <v>433.5312454999999</v>
      </c>
      <c r="F34" s="112">
        <f t="shared" si="1"/>
        <v>681.469424</v>
      </c>
      <c r="G34" s="112">
        <f t="shared" si="1"/>
        <v>1389.6313025000004</v>
      </c>
      <c r="H34" s="112">
        <f t="shared" si="1"/>
        <v>1792.2064519999994</v>
      </c>
      <c r="I34" s="112">
        <f t="shared" si="1"/>
        <v>2413.3660050000003</v>
      </c>
      <c r="J34" s="112">
        <f t="shared" si="1"/>
        <v>3382.0934609999999</v>
      </c>
      <c r="K34" s="112">
        <f t="shared" si="1"/>
        <v>3978.9434130000004</v>
      </c>
      <c r="L34" s="112">
        <f t="shared" si="1"/>
        <v>7639.3264810000001</v>
      </c>
      <c r="M34" s="112">
        <f t="shared" si="1"/>
        <v>10526.513732999998</v>
      </c>
      <c r="N34" s="112">
        <f t="shared" si="1"/>
        <v>12220.404321999999</v>
      </c>
      <c r="O34" s="112">
        <f t="shared" si="1"/>
        <v>9941.3426109999964</v>
      </c>
      <c r="P34" s="112">
        <f t="shared" si="1"/>
        <v>13357.706270000001</v>
      </c>
      <c r="Q34" s="112">
        <f t="shared" si="1"/>
        <v>14975.210270999998</v>
      </c>
      <c r="R34" s="112">
        <f t="shared" si="1"/>
        <v>16994.053653000006</v>
      </c>
      <c r="S34" s="112">
        <v>13399.83143</v>
      </c>
      <c r="T34" s="112">
        <v>13747.04099</v>
      </c>
      <c r="U34" s="112">
        <f t="shared" si="0"/>
        <v>100251.25878799999</v>
      </c>
    </row>
    <row r="35" spans="1:21" x14ac:dyDescent="0.2">
      <c r="A35" s="12"/>
      <c r="B35" s="12"/>
      <c r="C35" s="10"/>
      <c r="D35" s="10"/>
      <c r="E35" s="10"/>
      <c r="F35" s="10"/>
      <c r="G35" s="10"/>
      <c r="H35" s="10"/>
      <c r="I35" s="10"/>
      <c r="J35" s="10"/>
      <c r="K35" s="10"/>
      <c r="L35" s="10"/>
      <c r="M35" s="10"/>
      <c r="N35" s="10"/>
      <c r="O35" s="10"/>
      <c r="P35" s="10"/>
      <c r="Q35" s="10"/>
      <c r="R35" s="10"/>
      <c r="S35" s="10"/>
      <c r="T35" s="10"/>
      <c r="U35" s="10"/>
    </row>
    <row r="36" spans="1:21" x14ac:dyDescent="0.2">
      <c r="A36" s="12"/>
      <c r="B36" s="12"/>
      <c r="C36" s="202" t="s">
        <v>76</v>
      </c>
      <c r="D36" s="202"/>
      <c r="E36" s="202"/>
      <c r="F36" s="202"/>
      <c r="G36" s="202"/>
      <c r="H36" s="202"/>
      <c r="I36" s="202"/>
      <c r="J36" s="202"/>
      <c r="K36" s="202"/>
      <c r="L36" s="202"/>
      <c r="M36" s="202"/>
      <c r="N36" s="202"/>
      <c r="O36" s="202"/>
      <c r="P36" s="202"/>
      <c r="Q36" s="202"/>
      <c r="R36" s="202"/>
      <c r="S36" s="202"/>
      <c r="T36" s="202"/>
      <c r="U36" s="202"/>
    </row>
    <row r="37" spans="1:21" ht="13.5" thickBot="1" x14ac:dyDescent="0.25">
      <c r="A37" s="18"/>
      <c r="B37" s="18"/>
      <c r="C37" s="203"/>
      <c r="D37" s="203"/>
      <c r="E37" s="203"/>
      <c r="F37" s="203"/>
      <c r="G37" s="203"/>
      <c r="H37" s="203"/>
      <c r="I37" s="203"/>
      <c r="J37" s="203"/>
      <c r="K37" s="203"/>
      <c r="L37" s="203"/>
      <c r="M37" s="203"/>
      <c r="N37" s="203"/>
      <c r="O37" s="203"/>
      <c r="P37" s="203"/>
      <c r="Q37" s="203"/>
      <c r="R37" s="203"/>
      <c r="S37" s="203"/>
      <c r="T37" s="203"/>
      <c r="U37" s="203"/>
    </row>
    <row r="38" spans="1:21" ht="13.5" thickTop="1" x14ac:dyDescent="0.2">
      <c r="A38" s="8" t="s">
        <v>99</v>
      </c>
      <c r="B38" s="8" t="s">
        <v>100</v>
      </c>
      <c r="C38" s="19">
        <f t="shared" ref="C38:K38" si="2">C9/C$34*100</f>
        <v>0.30437364065855232</v>
      </c>
      <c r="D38" s="19">
        <f t="shared" si="2"/>
        <v>0.78798637320545517</v>
      </c>
      <c r="E38" s="19">
        <f t="shared" si="2"/>
        <v>0.82968737255640335</v>
      </c>
      <c r="F38" s="19">
        <f t="shared" si="2"/>
        <v>0.55865866698078004</v>
      </c>
      <c r="G38" s="19">
        <f t="shared" si="2"/>
        <v>0.65679482633847741</v>
      </c>
      <c r="H38" s="19">
        <f t="shared" si="2"/>
        <v>0.95653974355851734</v>
      </c>
      <c r="I38" s="19">
        <f t="shared" si="2"/>
        <v>0.75072599690489117</v>
      </c>
      <c r="J38" s="19">
        <f t="shared" si="2"/>
        <v>0.34605647759182373</v>
      </c>
      <c r="K38" s="19">
        <f t="shared" si="2"/>
        <v>0.34536914888264075</v>
      </c>
      <c r="L38" s="19">
        <f t="shared" ref="L38:L63" si="3">L9/L$34*100</f>
        <v>1.1734086142665539</v>
      </c>
      <c r="M38" s="19">
        <f>M9/M$34*100</f>
        <v>0.37880249825728324</v>
      </c>
      <c r="N38" s="19">
        <f>N9/N$34*100</f>
        <v>0.32425275756763955</v>
      </c>
      <c r="O38" s="19">
        <f>O9/O$34*100</f>
        <v>0.62745645574049336</v>
      </c>
      <c r="P38" s="19">
        <f>P9/P$34*100</f>
        <v>0.4384788287457978</v>
      </c>
      <c r="Q38" s="19">
        <f>Q9/Q$34*100</f>
        <v>0.31618161710685738</v>
      </c>
      <c r="R38" s="19">
        <f>'A62'!R9/R$34*100</f>
        <v>5.343439643899774E-3</v>
      </c>
      <c r="S38" s="19">
        <f>'A62'!S9/S$34*100</f>
        <v>2.5641083755036462E-2</v>
      </c>
      <c r="T38" s="19">
        <f>'A62'!T9/T$34*100</f>
        <v>1.773391089597675E-2</v>
      </c>
      <c r="U38" s="19">
        <f t="shared" ref="U38:U63" si="4">U9/U$34*100</f>
        <v>0.49527350080459326</v>
      </c>
    </row>
    <row r="39" spans="1:21" x14ac:dyDescent="0.2">
      <c r="A39" s="3" t="s">
        <v>101</v>
      </c>
      <c r="B39" s="3" t="s">
        <v>102</v>
      </c>
      <c r="C39" s="19">
        <f t="shared" ref="C39:K39" si="5">C10/C$34*100</f>
        <v>14.24421672394169</v>
      </c>
      <c r="D39" s="19">
        <f t="shared" si="5"/>
        <v>26.185805985259709</v>
      </c>
      <c r="E39" s="19">
        <f t="shared" si="5"/>
        <v>18.36675460569543</v>
      </c>
      <c r="F39" s="19">
        <f t="shared" si="5"/>
        <v>18.094309980369712</v>
      </c>
      <c r="G39" s="19">
        <f t="shared" si="5"/>
        <v>17.063987265787713</v>
      </c>
      <c r="H39" s="19">
        <f t="shared" si="5"/>
        <v>18.337815246298426</v>
      </c>
      <c r="I39" s="19">
        <f t="shared" si="5"/>
        <v>21.242198114081742</v>
      </c>
      <c r="J39" s="19">
        <f t="shared" si="5"/>
        <v>26.067924635037166</v>
      </c>
      <c r="K39" s="19">
        <f t="shared" si="5"/>
        <v>28.077683609420053</v>
      </c>
      <c r="L39" s="19">
        <f t="shared" si="3"/>
        <v>27.662639726890863</v>
      </c>
      <c r="M39" s="19">
        <f t="shared" ref="M39:N63" si="6">M10/M$34*100</f>
        <v>27.787849635630174</v>
      </c>
      <c r="N39" s="19">
        <f t="shared" si="6"/>
        <v>31.410002368659768</v>
      </c>
      <c r="O39" s="19">
        <f t="shared" ref="O39:Q63" si="7">O10/O$34*100</f>
        <v>30.020116354281846</v>
      </c>
      <c r="P39" s="19">
        <f t="shared" si="7"/>
        <v>28.513206025153899</v>
      </c>
      <c r="Q39" s="19">
        <f t="shared" si="7"/>
        <v>31.766366935175839</v>
      </c>
      <c r="R39" s="19">
        <f>'A62'!R10/R$34*100</f>
        <v>2.4887895238893525</v>
      </c>
      <c r="S39" s="19">
        <f>'A62'!S10/S$34*100</f>
        <v>3.6138628051382882</v>
      </c>
      <c r="T39" s="19">
        <f>'A62'!T10/T$34*100</f>
        <v>3.7989971760461012</v>
      </c>
      <c r="U39" s="19">
        <f t="shared" si="4"/>
        <v>30.728038312360184</v>
      </c>
    </row>
    <row r="40" spans="1:21" x14ac:dyDescent="0.2">
      <c r="A40" s="3" t="s">
        <v>103</v>
      </c>
      <c r="B40" s="3" t="s">
        <v>104</v>
      </c>
      <c r="C40" s="19">
        <f t="shared" ref="C40:K40" si="8">C11/C$34*100</f>
        <v>52.755147975213944</v>
      </c>
      <c r="D40" s="19">
        <f t="shared" si="8"/>
        <v>27.754851915354923</v>
      </c>
      <c r="E40" s="19">
        <f t="shared" si="8"/>
        <v>23.068862980027127</v>
      </c>
      <c r="F40" s="19">
        <f t="shared" si="8"/>
        <v>24.737804010411477</v>
      </c>
      <c r="G40" s="19">
        <f t="shared" si="8"/>
        <v>21.548872924874253</v>
      </c>
      <c r="H40" s="19">
        <f t="shared" si="8"/>
        <v>19.527281335777722</v>
      </c>
      <c r="I40" s="19">
        <f t="shared" si="8"/>
        <v>18.44494256477272</v>
      </c>
      <c r="J40" s="19">
        <f t="shared" si="8"/>
        <v>14.589234543332449</v>
      </c>
      <c r="K40" s="19">
        <f t="shared" si="8"/>
        <v>12.744141129106323</v>
      </c>
      <c r="L40" s="19">
        <f t="shared" si="3"/>
        <v>9.0505256414894664</v>
      </c>
      <c r="M40" s="19">
        <f t="shared" si="6"/>
        <v>11.031465577816295</v>
      </c>
      <c r="N40" s="19">
        <f t="shared" si="6"/>
        <v>7.952360768051518</v>
      </c>
      <c r="O40" s="19">
        <f t="shared" si="7"/>
        <v>8.6678389802856017</v>
      </c>
      <c r="P40" s="19">
        <f t="shared" si="7"/>
        <v>9.1319540821135288</v>
      </c>
      <c r="Q40" s="19">
        <f t="shared" si="7"/>
        <v>9.2728869636584506</v>
      </c>
      <c r="R40" s="19">
        <f>'A62'!R11/R$34*100</f>
        <v>0.62134497840284042</v>
      </c>
      <c r="S40" s="19">
        <f>'A62'!S11/S$34*100</f>
        <v>0.71381086769387814</v>
      </c>
      <c r="T40" s="19">
        <f>'A62'!T11/T$34*100</f>
        <v>0.86439567676010842</v>
      </c>
      <c r="U40" s="19">
        <f t="shared" si="4"/>
        <v>11.41879532177032</v>
      </c>
    </row>
    <row r="41" spans="1:21" x14ac:dyDescent="0.2">
      <c r="A41" s="3" t="s">
        <v>105</v>
      </c>
      <c r="B41" s="3" t="s">
        <v>106</v>
      </c>
      <c r="C41" s="19">
        <f t="shared" ref="C41:K41" si="9">C12/C$34*100</f>
        <v>0</v>
      </c>
      <c r="D41" s="19">
        <f t="shared" si="9"/>
        <v>9.6043027166766909E-2</v>
      </c>
      <c r="E41" s="19">
        <f t="shared" si="9"/>
        <v>6.4639054949039432E-2</v>
      </c>
      <c r="F41" s="19">
        <f t="shared" si="9"/>
        <v>4.7409317075977862E-2</v>
      </c>
      <c r="G41" s="19">
        <f t="shared" si="9"/>
        <v>4.6246943260692688E-2</v>
      </c>
      <c r="H41" s="19">
        <f t="shared" si="9"/>
        <v>3.2896516991224416E-2</v>
      </c>
      <c r="I41" s="19">
        <f t="shared" si="9"/>
        <v>1.577773529630869E-2</v>
      </c>
      <c r="J41" s="19">
        <f t="shared" si="9"/>
        <v>3.5688280466475264E-2</v>
      </c>
      <c r="K41" s="19">
        <f t="shared" si="9"/>
        <v>9.618282048184533E-2</v>
      </c>
      <c r="L41" s="19">
        <f t="shared" si="3"/>
        <v>0.18262700297858889</v>
      </c>
      <c r="M41" s="19">
        <f t="shared" si="6"/>
        <v>0.28228107380743972</v>
      </c>
      <c r="N41" s="19">
        <f t="shared" si="6"/>
        <v>0.19980412559708108</v>
      </c>
      <c r="O41" s="19">
        <f t="shared" si="7"/>
        <v>0.14710133804078795</v>
      </c>
      <c r="P41" s="19">
        <f t="shared" si="7"/>
        <v>5.8849969007440973E-2</v>
      </c>
      <c r="Q41" s="19">
        <f t="shared" si="7"/>
        <v>2.7429671608382056E-2</v>
      </c>
      <c r="R41" s="19">
        <f>'A62'!R12/R$34*100</f>
        <v>0.10951071698372961</v>
      </c>
      <c r="S41" s="19">
        <f>'A62'!S12/S$34*100</f>
        <v>8.2366901834973305E-2</v>
      </c>
      <c r="T41" s="19">
        <f>'A62'!T12/T$34*100</f>
        <v>7.4281141719357013E-2</v>
      </c>
      <c r="U41" s="19">
        <f t="shared" si="4"/>
        <v>0.14262171440895124</v>
      </c>
    </row>
    <row r="42" spans="1:21" x14ac:dyDescent="0.2">
      <c r="A42" s="3" t="s">
        <v>107</v>
      </c>
      <c r="B42" s="3" t="s">
        <v>108</v>
      </c>
      <c r="C42" s="19">
        <f t="shared" ref="C42:K42" si="10">C13/C$34*100</f>
        <v>5.7537686503526313</v>
      </c>
      <c r="D42" s="19">
        <f t="shared" si="10"/>
        <v>2.420171006112557</v>
      </c>
      <c r="E42" s="19">
        <f t="shared" si="10"/>
        <v>5.4357441925140328</v>
      </c>
      <c r="F42" s="19">
        <f t="shared" si="10"/>
        <v>8.379859460869957</v>
      </c>
      <c r="G42" s="19">
        <f t="shared" si="10"/>
        <v>10.769213440339868</v>
      </c>
      <c r="H42" s="19">
        <f t="shared" si="10"/>
        <v>10.926352947868979</v>
      </c>
      <c r="I42" s="19">
        <f t="shared" si="10"/>
        <v>10.058997495491777</v>
      </c>
      <c r="J42" s="19">
        <f t="shared" si="10"/>
        <v>7.2110666902708633</v>
      </c>
      <c r="K42" s="19">
        <f t="shared" si="10"/>
        <v>5.5542005894819697</v>
      </c>
      <c r="L42" s="19">
        <f t="shared" si="3"/>
        <v>3.3035531683018799</v>
      </c>
      <c r="M42" s="19">
        <f t="shared" si="6"/>
        <v>2.8824726656536255</v>
      </c>
      <c r="N42" s="19">
        <f t="shared" si="6"/>
        <v>2.090193010554958</v>
      </c>
      <c r="O42" s="19">
        <f t="shared" si="7"/>
        <v>3.5002698691318659</v>
      </c>
      <c r="P42" s="19">
        <f t="shared" si="7"/>
        <v>2.6057303399590324</v>
      </c>
      <c r="Q42" s="19">
        <f t="shared" si="7"/>
        <v>2.6912013033997155</v>
      </c>
      <c r="R42" s="19">
        <f>'A62'!R13/R$34*100</f>
        <v>0.31577472388718003</v>
      </c>
      <c r="S42" s="19">
        <f>'A62'!S13/S$34*100</f>
        <v>0.53183813820559389</v>
      </c>
      <c r="T42" s="19">
        <f>'A62'!T13/T$34*100</f>
        <v>0.43646618238533386</v>
      </c>
      <c r="U42" s="19">
        <f t="shared" si="4"/>
        <v>3.6058312825222103</v>
      </c>
    </row>
    <row r="43" spans="1:21" x14ac:dyDescent="0.2">
      <c r="A43" s="3" t="s">
        <v>109</v>
      </c>
      <c r="B43" s="3" t="s">
        <v>110</v>
      </c>
      <c r="C43" s="19">
        <f t="shared" ref="C43:K43" si="11">C14/C$34*100</f>
        <v>5.7537686503526313</v>
      </c>
      <c r="D43" s="19">
        <f t="shared" si="11"/>
        <v>2.411378247668333</v>
      </c>
      <c r="E43" s="19">
        <f t="shared" si="11"/>
        <v>5.4268422966528727</v>
      </c>
      <c r="F43" s="19">
        <f t="shared" si="11"/>
        <v>8.3712865157102048</v>
      </c>
      <c r="G43" s="19">
        <f t="shared" si="11"/>
        <v>10.957613737259631</v>
      </c>
      <c r="H43" s="19">
        <f t="shared" si="11"/>
        <v>11.015320795195981</v>
      </c>
      <c r="I43" s="19">
        <f t="shared" si="11"/>
        <v>10.13360663046217</v>
      </c>
      <c r="J43" s="19">
        <f t="shared" si="11"/>
        <v>8.5388126120740573</v>
      </c>
      <c r="K43" s="19">
        <f t="shared" si="11"/>
        <v>7.0514156241407191</v>
      </c>
      <c r="L43" s="19">
        <f t="shared" si="3"/>
        <v>4.5757995403050504</v>
      </c>
      <c r="M43" s="19">
        <f t="shared" si="6"/>
        <v>4.2906982259859658</v>
      </c>
      <c r="N43" s="19">
        <f t="shared" si="6"/>
        <v>3.1014078831883682</v>
      </c>
      <c r="O43" s="19">
        <f t="shared" si="7"/>
        <v>3.4495496777321577</v>
      </c>
      <c r="P43" s="19">
        <f t="shared" si="7"/>
        <v>3.5234576467446157</v>
      </c>
      <c r="Q43" s="19">
        <f t="shared" si="7"/>
        <v>3.1946649585712521</v>
      </c>
      <c r="R43" s="19">
        <f>'A62'!R14/R$34*100</f>
        <v>0.1125984146614839</v>
      </c>
      <c r="S43" s="19">
        <f>'A62'!S14/S$34*100</f>
        <v>0.21883667830588524</v>
      </c>
      <c r="T43" s="19">
        <f>'A62'!T14/T$34*100</f>
        <v>0.28393588866428487</v>
      </c>
      <c r="U43" s="19">
        <f t="shared" si="4"/>
        <v>4.3412597703171691</v>
      </c>
    </row>
    <row r="44" spans="1:21" x14ac:dyDescent="0.2">
      <c r="A44" s="3" t="s">
        <v>111</v>
      </c>
      <c r="B44" s="3" t="s">
        <v>112</v>
      </c>
      <c r="C44" s="19">
        <f t="shared" ref="C44:K44" si="12">C15/C$34*100</f>
        <v>8.4156248906473784E-4</v>
      </c>
      <c r="D44" s="19">
        <f t="shared" si="12"/>
        <v>0.3833834898032995</v>
      </c>
      <c r="E44" s="19">
        <f t="shared" si="12"/>
        <v>0.44876869203652364</v>
      </c>
      <c r="F44" s="19">
        <f t="shared" si="12"/>
        <v>0.41338824616143016</v>
      </c>
      <c r="G44" s="19">
        <f t="shared" si="12"/>
        <v>0.14988180650888866</v>
      </c>
      <c r="H44" s="19">
        <f t="shared" si="12"/>
        <v>0.21831868173633834</v>
      </c>
      <c r="I44" s="19">
        <f t="shared" si="12"/>
        <v>0.2675999614903003</v>
      </c>
      <c r="J44" s="19">
        <f t="shared" si="12"/>
        <v>0.33264797764262616</v>
      </c>
      <c r="K44" s="19">
        <f t="shared" si="12"/>
        <v>0.15447864827425731</v>
      </c>
      <c r="L44" s="19">
        <f t="shared" si="3"/>
        <v>0.12925954957625274</v>
      </c>
      <c r="M44" s="19">
        <f t="shared" si="6"/>
        <v>0.11970170105320282</v>
      </c>
      <c r="N44" s="19">
        <f t="shared" si="6"/>
        <v>9.7050545035149788E-2</v>
      </c>
      <c r="O44" s="19">
        <f t="shared" si="7"/>
        <v>0.15450963316568472</v>
      </c>
      <c r="P44" s="19">
        <f t="shared" si="7"/>
        <v>0.11491809064910663</v>
      </c>
      <c r="Q44" s="19">
        <f t="shared" si="7"/>
        <v>0.13482941898385581</v>
      </c>
      <c r="R44" s="19">
        <f>'A62'!R15/R$34*100</f>
        <v>2.96354778137995E-2</v>
      </c>
      <c r="S44" s="19">
        <f>'A62'!S15/S$34*100</f>
        <v>5.146070706950677E-2</v>
      </c>
      <c r="T44" s="19">
        <f>'A62'!T15/T$34*100</f>
        <v>4.9817484395236381E-2</v>
      </c>
      <c r="U44" s="19">
        <f t="shared" si="4"/>
        <v>0.1383703214074799</v>
      </c>
    </row>
    <row r="45" spans="1:21" x14ac:dyDescent="0.2">
      <c r="A45" s="3" t="s">
        <v>113</v>
      </c>
      <c r="B45" s="3" t="s">
        <v>114</v>
      </c>
      <c r="C45" s="19">
        <f t="shared" ref="C45:K45" si="13">C16/C$34*100</f>
        <v>0</v>
      </c>
      <c r="D45" s="19">
        <f t="shared" si="13"/>
        <v>1.0049194299237576</v>
      </c>
      <c r="E45" s="19">
        <f t="shared" si="13"/>
        <v>1.0638611513873</v>
      </c>
      <c r="F45" s="19">
        <f t="shared" si="13"/>
        <v>0.77524952902362354</v>
      </c>
      <c r="G45" s="19">
        <f t="shared" si="13"/>
        <v>0.57938253013698193</v>
      </c>
      <c r="H45" s="19">
        <f t="shared" si="13"/>
        <v>0.57946482607574068</v>
      </c>
      <c r="I45" s="19">
        <f t="shared" si="13"/>
        <v>0.44127138104773289</v>
      </c>
      <c r="J45" s="19">
        <f t="shared" si="13"/>
        <v>7.3852719589288726E-2</v>
      </c>
      <c r="K45" s="19">
        <f t="shared" si="13"/>
        <v>6.1415864624159711E-2</v>
      </c>
      <c r="L45" s="19">
        <f t="shared" si="3"/>
        <v>0.12841978968171813</v>
      </c>
      <c r="M45" s="19">
        <f t="shared" si="6"/>
        <v>0.12443806498760783</v>
      </c>
      <c r="N45" s="19">
        <f t="shared" si="6"/>
        <v>0.11342434042911859</v>
      </c>
      <c r="O45" s="19">
        <f t="shared" si="7"/>
        <v>0.1502598953130477</v>
      </c>
      <c r="P45" s="19">
        <f t="shared" si="7"/>
        <v>0.11182946157117436</v>
      </c>
      <c r="Q45" s="19">
        <f t="shared" si="7"/>
        <v>0.11040118770162678</v>
      </c>
      <c r="R45" s="19">
        <f>'A62'!R16/R$34*100</f>
        <v>1.0229891969848539</v>
      </c>
      <c r="S45" s="19">
        <f>'A62'!S16/S$34*100</f>
        <v>1.1977236567370759</v>
      </c>
      <c r="T45" s="19">
        <f>'A62'!T16/T$34*100</f>
        <v>1.177700380160138</v>
      </c>
      <c r="U45" s="19">
        <f t="shared" si="4"/>
        <v>0.14499532600123266</v>
      </c>
    </row>
    <row r="46" spans="1:21" x14ac:dyDescent="0.2">
      <c r="A46" s="3" t="s">
        <v>115</v>
      </c>
      <c r="B46" s="3" t="s">
        <v>116</v>
      </c>
      <c r="C46" s="19">
        <f t="shared" ref="C46:K46" si="14">C17/C$34*100</f>
        <v>5.9126170191901948E-4</v>
      </c>
      <c r="D46" s="19">
        <f t="shared" si="14"/>
        <v>6.0009200287498663</v>
      </c>
      <c r="E46" s="19">
        <f t="shared" si="14"/>
        <v>2.7505047499511779</v>
      </c>
      <c r="F46" s="19">
        <f t="shared" si="14"/>
        <v>1.2389373906818157</v>
      </c>
      <c r="G46" s="19">
        <f t="shared" si="14"/>
        <v>0.88079165156831207</v>
      </c>
      <c r="H46" s="19">
        <f t="shared" si="14"/>
        <v>1.0665808885281263</v>
      </c>
      <c r="I46" s="19">
        <f t="shared" si="14"/>
        <v>1.1973188045300238</v>
      </c>
      <c r="J46" s="19">
        <f t="shared" si="14"/>
        <v>0.97179218667369649</v>
      </c>
      <c r="K46" s="19">
        <f t="shared" si="14"/>
        <v>0.89088351656837172</v>
      </c>
      <c r="L46" s="19">
        <f t="shared" si="3"/>
        <v>1.1349477498525566</v>
      </c>
      <c r="M46" s="19">
        <f t="shared" si="6"/>
        <v>1.6006527733088365</v>
      </c>
      <c r="N46" s="19">
        <f t="shared" si="6"/>
        <v>1.297569743372031</v>
      </c>
      <c r="O46" s="19">
        <f t="shared" si="7"/>
        <v>1.6656636681727177</v>
      </c>
      <c r="P46" s="19">
        <f t="shared" si="7"/>
        <v>1.2414034913495668</v>
      </c>
      <c r="Q46" s="19">
        <f t="shared" si="7"/>
        <v>1.3775197494186828</v>
      </c>
      <c r="R46" s="19">
        <f>'A62'!R17/R$34*100</f>
        <v>8.5754348536067875E-3</v>
      </c>
      <c r="S46" s="19">
        <f>'A62'!S17/S$34*100</f>
        <v>1.0531356363488223E-2</v>
      </c>
      <c r="T46" s="19">
        <f>'A62'!T17/T$34*100</f>
        <v>1.0757485927886216E-2</v>
      </c>
      <c r="U46" s="19">
        <f t="shared" si="4"/>
        <v>1.3762207194999794</v>
      </c>
    </row>
    <row r="47" spans="1:21" x14ac:dyDescent="0.2">
      <c r="A47" s="3" t="s">
        <v>117</v>
      </c>
      <c r="B47" s="3" t="s">
        <v>118</v>
      </c>
      <c r="C47" s="19">
        <f t="shared" ref="C47:K47" si="15">C18/C$34*100</f>
        <v>0</v>
      </c>
      <c r="D47" s="19">
        <f t="shared" si="15"/>
        <v>0</v>
      </c>
      <c r="E47" s="19">
        <f t="shared" si="15"/>
        <v>2.1717004478285067E-4</v>
      </c>
      <c r="F47" s="19">
        <f t="shared" si="15"/>
        <v>9.3995413064930117E-4</v>
      </c>
      <c r="G47" s="19">
        <f t="shared" si="15"/>
        <v>1.2996972626845382E-3</v>
      </c>
      <c r="H47" s="19">
        <f t="shared" si="15"/>
        <v>0</v>
      </c>
      <c r="I47" s="19">
        <f t="shared" si="15"/>
        <v>9.9067650536496226E-3</v>
      </c>
      <c r="J47" s="19">
        <f t="shared" si="15"/>
        <v>1.266863275485337E-2</v>
      </c>
      <c r="K47" s="19">
        <f t="shared" si="15"/>
        <v>2.2116009419106557E-2</v>
      </c>
      <c r="L47" s="19">
        <f t="shared" si="3"/>
        <v>2.4955995855677061E-3</v>
      </c>
      <c r="M47" s="19">
        <f t="shared" si="6"/>
        <v>7.6831990202467938E-3</v>
      </c>
      <c r="N47" s="19">
        <f t="shared" si="6"/>
        <v>1.8415904586303263E-2</v>
      </c>
      <c r="O47" s="19">
        <f t="shared" si="7"/>
        <v>3.4060419527774395E-2</v>
      </c>
      <c r="P47" s="19">
        <f t="shared" si="7"/>
        <v>2.5353432180239131E-2</v>
      </c>
      <c r="Q47" s="19">
        <f t="shared" si="7"/>
        <v>3.3430976322883312E-2</v>
      </c>
      <c r="R47" s="19">
        <f>'A62'!R18/R$34*100</f>
        <v>2.9588231876108923E-3</v>
      </c>
      <c r="S47" s="19">
        <f>'A62'!S18/S$34*100</f>
        <v>6.5325672533479038E-3</v>
      </c>
      <c r="T47" s="19">
        <f>'A62'!T18/T$34*100</f>
        <v>6.355818685894527E-3</v>
      </c>
      <c r="U47" s="19">
        <f t="shared" si="4"/>
        <v>2.0977066277513164E-2</v>
      </c>
    </row>
    <row r="48" spans="1:21" x14ac:dyDescent="0.2">
      <c r="A48" s="3" t="s">
        <v>119</v>
      </c>
      <c r="B48" s="3" t="s">
        <v>120</v>
      </c>
      <c r="C48" s="19">
        <f t="shared" ref="C48:K48" si="16">C19/C$34*100</f>
        <v>1.2351250011492647</v>
      </c>
      <c r="D48" s="19">
        <f t="shared" si="16"/>
        <v>1.876737583819458</v>
      </c>
      <c r="E48" s="19">
        <f t="shared" si="16"/>
        <v>1.1236300844664266</v>
      </c>
      <c r="F48" s="19">
        <f t="shared" si="16"/>
        <v>0.85083465168057193</v>
      </c>
      <c r="G48" s="19">
        <f t="shared" si="16"/>
        <v>0.68579154649547747</v>
      </c>
      <c r="H48" s="19">
        <f t="shared" si="16"/>
        <v>0</v>
      </c>
      <c r="I48" s="19">
        <f t="shared" si="16"/>
        <v>0.64731994515684743</v>
      </c>
      <c r="J48" s="19">
        <f t="shared" si="16"/>
        <v>0.51396428574331465</v>
      </c>
      <c r="K48" s="19">
        <f t="shared" si="16"/>
        <v>0.66364275032729647</v>
      </c>
      <c r="L48" s="19">
        <f t="shared" si="3"/>
        <v>0.84400799154691875</v>
      </c>
      <c r="M48" s="19">
        <f t="shared" si="6"/>
        <v>0.80995194764925704</v>
      </c>
      <c r="N48" s="19">
        <f t="shared" si="6"/>
        <v>0.80954160266122188</v>
      </c>
      <c r="O48" s="19">
        <f t="shared" si="7"/>
        <v>1.1517485160737517</v>
      </c>
      <c r="P48" s="19">
        <f t="shared" si="7"/>
        <v>0.87733856121092846</v>
      </c>
      <c r="Q48" s="19">
        <f t="shared" si="7"/>
        <v>0.87346271359744576</v>
      </c>
      <c r="R48" s="19">
        <f>'A62'!R19/R$34*100</f>
        <v>1.4952110908226039</v>
      </c>
      <c r="S48" s="19">
        <f>'A62'!S19/S$34*100</f>
        <v>2.034727596569474</v>
      </c>
      <c r="T48" s="19">
        <f>'A62'!T19/T$34*100</f>
        <v>2.2376683769530246</v>
      </c>
      <c r="U48" s="19">
        <f t="shared" si="4"/>
        <v>0.97281526415779818</v>
      </c>
    </row>
    <row r="49" spans="1:21" x14ac:dyDescent="0.2">
      <c r="A49" s="3" t="s">
        <v>121</v>
      </c>
      <c r="B49" s="3" t="s">
        <v>122</v>
      </c>
      <c r="C49" s="19">
        <f t="shared" ref="C49:K49" si="17">C20/C$34*100</f>
        <v>0</v>
      </c>
      <c r="D49" s="19">
        <f t="shared" si="17"/>
        <v>8.1748930386757175E-4</v>
      </c>
      <c r="E49" s="19">
        <f t="shared" si="17"/>
        <v>8.7560009558757413E-4</v>
      </c>
      <c r="F49" s="19">
        <f t="shared" si="17"/>
        <v>2.0114622193232838E-3</v>
      </c>
      <c r="G49" s="19">
        <f t="shared" si="17"/>
        <v>3.2498188489820654E-3</v>
      </c>
      <c r="H49" s="19">
        <f t="shared" si="17"/>
        <v>5.6852155557355406E-2</v>
      </c>
      <c r="I49" s="19">
        <f t="shared" si="17"/>
        <v>0</v>
      </c>
      <c r="J49" s="19">
        <f t="shared" si="17"/>
        <v>0.31397251798181453</v>
      </c>
      <c r="K49" s="19">
        <f t="shared" si="17"/>
        <v>0.59591448127990743</v>
      </c>
      <c r="L49" s="19">
        <f t="shared" si="3"/>
        <v>0.210321486324234</v>
      </c>
      <c r="M49" s="19">
        <f t="shared" si="6"/>
        <v>0.20341399387409134</v>
      </c>
      <c r="N49" s="19">
        <f t="shared" si="6"/>
        <v>0.31750712151273452</v>
      </c>
      <c r="O49" s="19">
        <f t="shared" si="7"/>
        <v>0.53986116463399314</v>
      </c>
      <c r="P49" s="19">
        <f t="shared" si="7"/>
        <v>0.40178640640224234</v>
      </c>
      <c r="Q49" s="19">
        <f t="shared" si="7"/>
        <v>0.5260444800067543</v>
      </c>
      <c r="R49" s="19">
        <f>'A62'!R20/R$34*100</f>
        <v>0.53984900761922983</v>
      </c>
      <c r="S49" s="19">
        <f>'A62'!S20/S$34*100</f>
        <v>0.73187645316520222</v>
      </c>
      <c r="T49" s="19">
        <f>'A62'!T20/T$34*100</f>
        <v>0.82039769199815271</v>
      </c>
      <c r="U49" s="19">
        <f t="shared" si="4"/>
        <v>0.46933698258591894</v>
      </c>
    </row>
    <row r="50" spans="1:21" x14ac:dyDescent="0.2">
      <c r="A50" s="3" t="s">
        <v>123</v>
      </c>
      <c r="B50" s="3" t="s">
        <v>124</v>
      </c>
      <c r="C50" s="19">
        <f t="shared" ref="C50:K50" si="18">C21/C$34*100</f>
        <v>1.1520734261892094E-2</v>
      </c>
      <c r="D50" s="19">
        <f t="shared" si="18"/>
        <v>4.9560099109865627E-2</v>
      </c>
      <c r="E50" s="19">
        <f t="shared" si="18"/>
        <v>6.0916485891441947E-2</v>
      </c>
      <c r="F50" s="19">
        <f t="shared" si="18"/>
        <v>2.8816479959928473E-2</v>
      </c>
      <c r="G50" s="19">
        <f t="shared" si="18"/>
        <v>3.6455029408780891E-2</v>
      </c>
      <c r="H50" s="19">
        <f t="shared" si="18"/>
        <v>0.11834841893538729</v>
      </c>
      <c r="I50" s="19">
        <f t="shared" si="18"/>
        <v>7.4439620690687561E-2</v>
      </c>
      <c r="J50" s="19">
        <f t="shared" si="18"/>
        <v>8.2645720239012649E-2</v>
      </c>
      <c r="K50" s="19">
        <f t="shared" si="18"/>
        <v>9.1024767735242984E-2</v>
      </c>
      <c r="L50" s="19">
        <f t="shared" si="3"/>
        <v>0.14031979162902333</v>
      </c>
      <c r="M50" s="19">
        <f t="shared" si="6"/>
        <v>0.25281686487113431</v>
      </c>
      <c r="N50" s="19">
        <f t="shared" si="6"/>
        <v>0.29149571537392543</v>
      </c>
      <c r="O50" s="19">
        <f t="shared" si="7"/>
        <v>0.6013773424713128</v>
      </c>
      <c r="P50" s="19">
        <f t="shared" si="7"/>
        <v>0.44756922177777453</v>
      </c>
      <c r="Q50" s="19">
        <f t="shared" si="7"/>
        <v>0.47870550531650707</v>
      </c>
      <c r="R50" s="19">
        <f>'A62'!R21/R$34*100</f>
        <v>0.45024781939824304</v>
      </c>
      <c r="S50" s="19">
        <f>'A62'!S21/S$34*100</f>
        <v>0.6176069559704902</v>
      </c>
      <c r="T50" s="19">
        <f>'A62'!T21/T$34*100</f>
        <v>0.72365672781775858</v>
      </c>
      <c r="U50" s="19">
        <f t="shared" si="4"/>
        <v>0.37326727018094269</v>
      </c>
    </row>
    <row r="51" spans="1:21" x14ac:dyDescent="0.2">
      <c r="A51" s="3" t="s">
        <v>125</v>
      </c>
      <c r="B51" s="3" t="s">
        <v>126</v>
      </c>
      <c r="C51" s="19">
        <f t="shared" ref="C51:K51" si="19">C22/C$34*100</f>
        <v>11.05692591787491</v>
      </c>
      <c r="D51" s="19">
        <f t="shared" si="19"/>
        <v>3.7696504015159289</v>
      </c>
      <c r="E51" s="19">
        <f t="shared" si="19"/>
        <v>3.2492901368051461</v>
      </c>
      <c r="F51" s="19">
        <f t="shared" si="19"/>
        <v>3.7098632909464175</v>
      </c>
      <c r="G51" s="19">
        <f t="shared" si="19"/>
        <v>1.532498041868195</v>
      </c>
      <c r="H51" s="19">
        <f t="shared" si="19"/>
        <v>3.1507621198988978</v>
      </c>
      <c r="I51" s="19">
        <f t="shared" si="19"/>
        <v>0.97183071077525995</v>
      </c>
      <c r="J51" s="19">
        <f t="shared" si="19"/>
        <v>0</v>
      </c>
      <c r="K51" s="19">
        <f t="shared" si="19"/>
        <v>0.59305710211667184</v>
      </c>
      <c r="L51" s="19">
        <f t="shared" si="3"/>
        <v>0.32590140062636758</v>
      </c>
      <c r="M51" s="19">
        <f t="shared" si="6"/>
        <v>0.10548395491272952</v>
      </c>
      <c r="N51" s="19">
        <f t="shared" si="6"/>
        <v>2.2262765848935061E-2</v>
      </c>
      <c r="O51" s="19">
        <f t="shared" si="7"/>
        <v>6.32945694179939E-3</v>
      </c>
      <c r="P51" s="19">
        <f t="shared" si="7"/>
        <v>5.5664946134498282E-3</v>
      </c>
      <c r="Q51" s="19">
        <f t="shared" si="7"/>
        <v>8.4245895527966714E-4</v>
      </c>
      <c r="R51" s="19">
        <f>'A62'!R22/R$34*100</f>
        <v>1.1957123600355852E-5</v>
      </c>
      <c r="S51" s="19">
        <f>'A62'!S22/S$34*100</f>
        <v>4.4463245908161399E-5</v>
      </c>
      <c r="T51" s="19">
        <f>'A62'!T22/T$34*100</f>
        <v>0</v>
      </c>
      <c r="U51" s="19">
        <f t="shared" si="4"/>
        <v>0.21936676572316921</v>
      </c>
    </row>
    <row r="52" spans="1:21" x14ac:dyDescent="0.2">
      <c r="A52" s="3" t="s">
        <v>127</v>
      </c>
      <c r="B52" s="3" t="s">
        <v>128</v>
      </c>
      <c r="C52" s="19">
        <f t="shared" ref="C52:K52" si="20">C23/C$34*100</f>
        <v>4.0132873453923308E-2</v>
      </c>
      <c r="D52" s="19">
        <f t="shared" si="20"/>
        <v>0.20522381401271972</v>
      </c>
      <c r="E52" s="19">
        <f t="shared" si="20"/>
        <v>0.18006476075321318</v>
      </c>
      <c r="F52" s="19">
        <f t="shared" si="20"/>
        <v>1.1425332855432704</v>
      </c>
      <c r="G52" s="19">
        <f t="shared" si="20"/>
        <v>1.3511494715340144</v>
      </c>
      <c r="H52" s="19">
        <f t="shared" si="20"/>
        <v>1.8315740892110128</v>
      </c>
      <c r="I52" s="19">
        <f t="shared" si="20"/>
        <v>0.84417363374603405</v>
      </c>
      <c r="J52" s="19">
        <f t="shared" si="20"/>
        <v>0.65137537605144269</v>
      </c>
      <c r="K52" s="19">
        <f t="shared" si="20"/>
        <v>0.45853889101287398</v>
      </c>
      <c r="L52" s="19">
        <f t="shared" si="3"/>
        <v>0.47588256753285363</v>
      </c>
      <c r="M52" s="19">
        <f t="shared" si="6"/>
        <v>0.67833451616701579</v>
      </c>
      <c r="N52" s="19">
        <f t="shared" si="6"/>
        <v>0.70160417561346222</v>
      </c>
      <c r="O52" s="19">
        <f t="shared" si="7"/>
        <v>1.4912489368987514</v>
      </c>
      <c r="P52" s="19">
        <f t="shared" si="7"/>
        <v>1.1925242761008847</v>
      </c>
      <c r="Q52" s="19">
        <f t="shared" si="7"/>
        <v>1.3204486175591814</v>
      </c>
      <c r="R52" s="19">
        <f>'A62'!R23/R$34*100</f>
        <v>11.139787596620925</v>
      </c>
      <c r="S52" s="19">
        <f>'A62'!S23/S$34*100</f>
        <v>17.099444914435015</v>
      </c>
      <c r="T52" s="19">
        <f>'A62'!T23/T$34*100</f>
        <v>18.279756449609597</v>
      </c>
      <c r="U52" s="19">
        <f t="shared" si="4"/>
        <v>1.1467798518432306</v>
      </c>
    </row>
    <row r="53" spans="1:21" x14ac:dyDescent="0.2">
      <c r="A53" s="3" t="s">
        <v>129</v>
      </c>
      <c r="B53" s="3" t="s">
        <v>130</v>
      </c>
      <c r="C53" s="19">
        <f t="shared" ref="C53:K53" si="21">C24/C$34*100</f>
        <v>0</v>
      </c>
      <c r="D53" s="19">
        <f t="shared" si="21"/>
        <v>0.3658828748011958</v>
      </c>
      <c r="E53" s="19">
        <f t="shared" si="21"/>
        <v>0.51905958875114122</v>
      </c>
      <c r="F53" s="19">
        <f t="shared" si="21"/>
        <v>0.44951040972896239</v>
      </c>
      <c r="G53" s="19">
        <f t="shared" si="21"/>
        <v>0.57888200168835768</v>
      </c>
      <c r="H53" s="19">
        <f t="shared" si="21"/>
        <v>0.69585627180857867</v>
      </c>
      <c r="I53" s="19">
        <f t="shared" si="21"/>
        <v>0.49207774433700113</v>
      </c>
      <c r="J53" s="19">
        <f t="shared" si="21"/>
        <v>5.9337774758200276E-2</v>
      </c>
      <c r="K53" s="19">
        <f t="shared" si="21"/>
        <v>5.8459979410619478E-2</v>
      </c>
      <c r="L53" s="19">
        <f t="shared" si="3"/>
        <v>0.41998578120462976</v>
      </c>
      <c r="M53" s="19">
        <f t="shared" si="6"/>
        <v>5.2765332767176681E-2</v>
      </c>
      <c r="N53" s="19">
        <f t="shared" si="6"/>
        <v>8.1435570687985959E-2</v>
      </c>
      <c r="O53" s="19">
        <f t="shared" si="7"/>
        <v>0.12770615093732235</v>
      </c>
      <c r="P53" s="19">
        <f t="shared" si="7"/>
        <v>9.5044057290833053E-2</v>
      </c>
      <c r="Q53" s="19">
        <f t="shared" si="7"/>
        <v>8.7574216072254588E-2</v>
      </c>
      <c r="R53" s="19">
        <f>'A62'!R24/R$34*100</f>
        <v>2.8698856079809026E-2</v>
      </c>
      <c r="S53" s="19">
        <f>'A62'!S24/S$34*100</f>
        <v>2.7190110704250849E-2</v>
      </c>
      <c r="T53" s="19">
        <f>'A62'!T24/T$34*100</f>
        <v>1.348263965567764E-2</v>
      </c>
      <c r="U53" s="19">
        <f t="shared" si="4"/>
        <v>0.16362007717716004</v>
      </c>
    </row>
    <row r="54" spans="1:21" x14ac:dyDescent="0.2">
      <c r="A54" s="3" t="s">
        <v>131</v>
      </c>
      <c r="B54" s="3" t="s">
        <v>132</v>
      </c>
      <c r="C54" s="19">
        <f t="shared" ref="C54:K54" si="22">C25/C$34*100</f>
        <v>4.0756772801788266</v>
      </c>
      <c r="D54" s="19">
        <f t="shared" si="22"/>
        <v>20.101619238709699</v>
      </c>
      <c r="E54" s="19">
        <f t="shared" si="22"/>
        <v>30.975098887076648</v>
      </c>
      <c r="F54" s="19">
        <f t="shared" si="22"/>
        <v>26.466114714487908</v>
      </c>
      <c r="G54" s="19">
        <f t="shared" si="22"/>
        <v>21.860968334080823</v>
      </c>
      <c r="H54" s="19">
        <f t="shared" si="22"/>
        <v>19.562873859132836</v>
      </c>
      <c r="I54" s="19">
        <f t="shared" si="22"/>
        <v>27.314425086550433</v>
      </c>
      <c r="J54" s="19">
        <f t="shared" si="22"/>
        <v>28.51493530917536</v>
      </c>
      <c r="K54" s="19">
        <f t="shared" si="22"/>
        <v>30.021628885125335</v>
      </c>
      <c r="L54" s="19">
        <f t="shared" si="3"/>
        <v>32.251948403146145</v>
      </c>
      <c r="M54" s="19">
        <f t="shared" si="6"/>
        <v>29.115621750360194</v>
      </c>
      <c r="N54" s="19">
        <f t="shared" si="6"/>
        <v>28.240613134109367</v>
      </c>
      <c r="O54" s="19">
        <f t="shared" si="7"/>
        <v>14.938368489149346</v>
      </c>
      <c r="P54" s="19">
        <f t="shared" si="7"/>
        <v>26.265763904988155</v>
      </c>
      <c r="Q54" s="19">
        <f t="shared" si="7"/>
        <v>26.139059112781393</v>
      </c>
      <c r="R54" s="19">
        <f>'A62'!R25/R$34*100</f>
        <v>3.3067619384666171</v>
      </c>
      <c r="S54" s="19">
        <f>'A62'!S25/S$34*100</f>
        <v>2.178158363593683</v>
      </c>
      <c r="T54" s="19">
        <f>'A62'!T25/T$34*100</f>
        <v>1.8540864843962321</v>
      </c>
      <c r="U54" s="19">
        <f t="shared" si="4"/>
        <v>28.24618851857204</v>
      </c>
    </row>
    <row r="55" spans="1:21" x14ac:dyDescent="0.2">
      <c r="A55" s="3" t="s">
        <v>133</v>
      </c>
      <c r="B55" s="3" t="s">
        <v>134</v>
      </c>
      <c r="C55" s="19">
        <f t="shared" ref="C55:K55" si="23">C26/C$34*100</f>
        <v>0</v>
      </c>
      <c r="D55" s="19">
        <f t="shared" si="23"/>
        <v>1.4739119419173694E-2</v>
      </c>
      <c r="E55" s="19">
        <f t="shared" si="23"/>
        <v>2.8225877896960034E-2</v>
      </c>
      <c r="F55" s="19">
        <f t="shared" si="23"/>
        <v>3.9326782766999096E-5</v>
      </c>
      <c r="G55" s="19">
        <f t="shared" si="23"/>
        <v>6.1990568897680669</v>
      </c>
      <c r="H55" s="19">
        <f t="shared" si="23"/>
        <v>6.4858327214637228</v>
      </c>
      <c r="I55" s="19">
        <f t="shared" si="23"/>
        <v>3.8135119086505902E-2</v>
      </c>
      <c r="J55" s="19">
        <f t="shared" si="23"/>
        <v>4.4043460571889861E-2</v>
      </c>
      <c r="K55" s="19">
        <f t="shared" si="23"/>
        <v>5.9287297031987221E-2</v>
      </c>
      <c r="L55" s="19">
        <f t="shared" si="3"/>
        <v>2.2536450095200479E-2</v>
      </c>
      <c r="M55" s="19">
        <f t="shared" si="6"/>
        <v>2.7810423035145637E-2</v>
      </c>
      <c r="N55" s="19">
        <f t="shared" si="6"/>
        <v>1.8241254063803145E-2</v>
      </c>
      <c r="O55" s="19">
        <f t="shared" si="7"/>
        <v>2.8229889158982547E-2</v>
      </c>
      <c r="P55" s="19">
        <f t="shared" si="7"/>
        <v>2.1009819674676827E-2</v>
      </c>
      <c r="Q55" s="19">
        <f t="shared" si="7"/>
        <v>1.5819377204923924E-2</v>
      </c>
      <c r="R55" s="19">
        <f>'A62'!R26/R$34*100</f>
        <v>1.8306403307434579E-5</v>
      </c>
      <c r="S55" s="19">
        <f>'A62'!S26/S$34*100</f>
        <v>3.7007928240780857E-5</v>
      </c>
      <c r="T55" s="19">
        <f>'A62'!T26/T$34*100</f>
        <v>2.7671409452893472E-5</v>
      </c>
      <c r="U55" s="19">
        <f t="shared" si="4"/>
        <v>0.23120947736942049</v>
      </c>
    </row>
    <row r="56" spans="1:21" x14ac:dyDescent="0.2">
      <c r="A56" s="3" t="s">
        <v>135</v>
      </c>
      <c r="B56" s="3" t="s">
        <v>136</v>
      </c>
      <c r="C56" s="19">
        <f t="shared" ref="C56:K56" si="24">C27/C$34*100</f>
        <v>4.8739672961524505E-3</v>
      </c>
      <c r="D56" s="19">
        <f t="shared" si="24"/>
        <v>2.3932075345565532E-3</v>
      </c>
      <c r="E56" s="19">
        <f t="shared" si="24"/>
        <v>3.786578284817075E-2</v>
      </c>
      <c r="F56" s="19">
        <f t="shared" si="24"/>
        <v>4.9187826804097381E-3</v>
      </c>
      <c r="G56" s="19">
        <f t="shared" si="24"/>
        <v>2.2487979325005162E-4</v>
      </c>
      <c r="H56" s="19">
        <f t="shared" si="24"/>
        <v>3.2644397599791717E-3</v>
      </c>
      <c r="I56" s="19">
        <f t="shared" si="24"/>
        <v>3.5653357104447982E-2</v>
      </c>
      <c r="J56" s="19">
        <f t="shared" si="24"/>
        <v>7.2789384101529415E-3</v>
      </c>
      <c r="K56" s="19">
        <f t="shared" si="24"/>
        <v>1.2093901572658529E-2</v>
      </c>
      <c r="L56" s="19">
        <f t="shared" si="3"/>
        <v>1.5299071232350438E-2</v>
      </c>
      <c r="M56" s="19">
        <f t="shared" si="6"/>
        <v>2.9657824795429836E-2</v>
      </c>
      <c r="N56" s="19">
        <f t="shared" si="6"/>
        <v>0.23476049764043155</v>
      </c>
      <c r="O56" s="19">
        <f t="shared" si="7"/>
        <v>0.16836948141671898</v>
      </c>
      <c r="P56" s="19">
        <f t="shared" si="7"/>
        <v>0.12530734440232605</v>
      </c>
      <c r="Q56" s="19">
        <f t="shared" si="7"/>
        <v>7.465170637135557E-2</v>
      </c>
      <c r="R56" s="19">
        <f>'A62'!R27/R$34*100</f>
        <v>2.3485497230352887E-2</v>
      </c>
      <c r="S56" s="19">
        <f>'A62'!S27/S$34*100</f>
        <v>1.4275478090846401E-2</v>
      </c>
      <c r="T56" s="19">
        <f>'A62'!T27/T$34*100</f>
        <v>1.6923445574159156E-2</v>
      </c>
      <c r="U56" s="19">
        <f t="shared" si="4"/>
        <v>0.1177680349627013</v>
      </c>
    </row>
    <row r="57" spans="1:21" x14ac:dyDescent="0.2">
      <c r="A57" s="3" t="s">
        <v>137</v>
      </c>
      <c r="B57" s="3" t="s">
        <v>138</v>
      </c>
      <c r="C57" s="19">
        <f t="shared" ref="C57:K57" si="25">C28/C$34*100</f>
        <v>1.1875057691128765</v>
      </c>
      <c r="D57" s="19">
        <f t="shared" si="25"/>
        <v>0.88622659281347216</v>
      </c>
      <c r="E57" s="19">
        <f t="shared" si="25"/>
        <v>1.3729268793845222</v>
      </c>
      <c r="F57" s="19">
        <f t="shared" si="25"/>
        <v>0.82849997390345131</v>
      </c>
      <c r="G57" s="19">
        <f t="shared" si="25"/>
        <v>3.2589943043543368</v>
      </c>
      <c r="H57" s="19">
        <f t="shared" si="25"/>
        <v>3.7891997835526166</v>
      </c>
      <c r="I57" s="19">
        <f t="shared" si="25"/>
        <v>5.524975292755065</v>
      </c>
      <c r="J57" s="19">
        <f t="shared" si="25"/>
        <v>9.7148946588498788</v>
      </c>
      <c r="K57" s="19">
        <f t="shared" si="25"/>
        <v>10.183388564314823</v>
      </c>
      <c r="L57" s="19">
        <f t="shared" si="3"/>
        <v>15.704471722524879</v>
      </c>
      <c r="M57" s="19">
        <f t="shared" si="6"/>
        <v>17.684553140933051</v>
      </c>
      <c r="N57" s="19">
        <f t="shared" si="6"/>
        <v>20.339816936541457</v>
      </c>
      <c r="O57" s="19">
        <f t="shared" si="7"/>
        <v>30.191231038340494</v>
      </c>
      <c r="P57" s="19">
        <f t="shared" si="7"/>
        <v>22.472304311270051</v>
      </c>
      <c r="Q57" s="19">
        <f t="shared" si="7"/>
        <v>19.415265998838276</v>
      </c>
      <c r="R57" s="19">
        <f>'A62'!R28/R$34*100</f>
        <v>9.3244909799391193E-2</v>
      </c>
      <c r="S57" s="19">
        <f>'A62'!S28/S$34*100</f>
        <v>0.25248572100880523</v>
      </c>
      <c r="T57" s="19">
        <f>'A62'!T28/T$34*100</f>
        <v>0.14054007705406571</v>
      </c>
      <c r="U57" s="19">
        <f t="shared" si="4"/>
        <v>18.777192099211092</v>
      </c>
    </row>
    <row r="58" spans="1:21" x14ac:dyDescent="0.2">
      <c r="A58" s="3" t="s">
        <v>139</v>
      </c>
      <c r="B58" s="3" t="s">
        <v>140</v>
      </c>
      <c r="C58" s="19">
        <f t="shared" ref="C58:K58" si="26">C29/C$34*100</f>
        <v>2.7717688343729825</v>
      </c>
      <c r="D58" s="19">
        <f t="shared" si="26"/>
        <v>3.8018010554345318</v>
      </c>
      <c r="E58" s="19">
        <f t="shared" si="26"/>
        <v>3.3079398887294285</v>
      </c>
      <c r="F58" s="19">
        <f t="shared" si="26"/>
        <v>2.5549980508002954</v>
      </c>
      <c r="G58" s="19">
        <f t="shared" si="26"/>
        <v>0.63524061987658031</v>
      </c>
      <c r="H58" s="19">
        <f t="shared" si="26"/>
        <v>0.48960751648940071</v>
      </c>
      <c r="I58" s="19">
        <f t="shared" si="26"/>
        <v>0.31469221760252641</v>
      </c>
      <c r="J58" s="19">
        <f t="shared" si="26"/>
        <v>0.88528032549245983</v>
      </c>
      <c r="K58" s="19">
        <f t="shared" si="26"/>
        <v>0.99792949732004643</v>
      </c>
      <c r="L58" s="19">
        <f t="shared" si="3"/>
        <v>0.85795378902853836</v>
      </c>
      <c r="M58" s="19">
        <f t="shared" si="6"/>
        <v>0.95622274908022509</v>
      </c>
      <c r="N58" s="19">
        <f t="shared" si="6"/>
        <v>0.75322740209413519</v>
      </c>
      <c r="O58" s="19">
        <f t="shared" si="7"/>
        <v>0.52235880033488191</v>
      </c>
      <c r="P58" s="19">
        <f t="shared" si="7"/>
        <v>0.95252797469995576</v>
      </c>
      <c r="Q58" s="19">
        <f t="shared" si="7"/>
        <v>0.87142578059630649</v>
      </c>
      <c r="R58" s="19">
        <f>'A62'!R29/R$34*100</f>
        <v>0.22618053223113468</v>
      </c>
      <c r="S58" s="19">
        <f>'A62'!S29/S$34*100</f>
        <v>0.16134652225248181</v>
      </c>
      <c r="T58" s="19">
        <f>'A62'!T29/T$34*100</f>
        <v>0.23766691336533216</v>
      </c>
      <c r="U58" s="19">
        <f t="shared" si="4"/>
        <v>1.0145643404347437</v>
      </c>
    </row>
    <row r="59" spans="1:21" x14ac:dyDescent="0.2">
      <c r="A59" s="3" t="s">
        <v>141</v>
      </c>
      <c r="B59" s="3" t="s">
        <v>142</v>
      </c>
      <c r="C59" s="19">
        <f t="shared" ref="C59:K59" si="27">C30/C$34*100</f>
        <v>0.29290414907749324</v>
      </c>
      <c r="D59" s="19">
        <f t="shared" si="27"/>
        <v>0.28135440480644652</v>
      </c>
      <c r="E59" s="19">
        <f t="shared" si="27"/>
        <v>0.24240548078327614</v>
      </c>
      <c r="F59" s="19">
        <f t="shared" si="27"/>
        <v>0.19322855195334485</v>
      </c>
      <c r="G59" s="19">
        <f t="shared" si="27"/>
        <v>0.34557817540239227</v>
      </c>
      <c r="H59" s="19">
        <f t="shared" si="27"/>
        <v>0.33962437715853072</v>
      </c>
      <c r="I59" s="19">
        <f t="shared" si="27"/>
        <v>0.44822345543895231</v>
      </c>
      <c r="J59" s="19">
        <f t="shared" si="27"/>
        <v>0.350276186527892</v>
      </c>
      <c r="K59" s="19">
        <f t="shared" si="27"/>
        <v>0.45230816656502165</v>
      </c>
      <c r="L59" s="19">
        <f t="shared" si="3"/>
        <v>0.50934477138495793</v>
      </c>
      <c r="M59" s="19">
        <f t="shared" si="6"/>
        <v>0.46866866135688734</v>
      </c>
      <c r="N59" s="19">
        <f t="shared" si="6"/>
        <v>0.54087824967465925</v>
      </c>
      <c r="O59" s="19">
        <f t="shared" si="7"/>
        <v>0.51174725578522784</v>
      </c>
      <c r="P59" s="19">
        <f t="shared" si="7"/>
        <v>0.38475182011918879</v>
      </c>
      <c r="Q59" s="19">
        <f t="shared" si="7"/>
        <v>0.35609719018949731</v>
      </c>
      <c r="R59" s="19">
        <f>'A62'!R30/R$34*100</f>
        <v>2.199186501532695</v>
      </c>
      <c r="S59" s="19">
        <f>'A62'!S30/S$34*100</f>
        <v>4.4134374457574799</v>
      </c>
      <c r="T59" s="19">
        <f>'A62'!T30/T$34*100</f>
        <v>5.4856783619730818</v>
      </c>
      <c r="U59" s="19">
        <f t="shared" si="4"/>
        <v>0.4765747989362793</v>
      </c>
    </row>
    <row r="60" spans="1:21" x14ac:dyDescent="0.2">
      <c r="A60" s="3" t="s">
        <v>143</v>
      </c>
      <c r="B60" s="3" t="s">
        <v>144</v>
      </c>
      <c r="C60" s="19">
        <f t="shared" ref="C60:K60" si="28">C31/C$34*100</f>
        <v>7.2126044144761453E-2</v>
      </c>
      <c r="D60" s="19">
        <f t="shared" si="28"/>
        <v>0.96356784272031515</v>
      </c>
      <c r="E60" s="19">
        <f t="shared" si="28"/>
        <v>0.80928388355344072</v>
      </c>
      <c r="F60" s="19">
        <f t="shared" si="28"/>
        <v>0.52409086515376802</v>
      </c>
      <c r="G60" s="19">
        <f t="shared" si="28"/>
        <v>0.32377055639907754</v>
      </c>
      <c r="H60" s="19">
        <f t="shared" si="28"/>
        <v>0.24943245210457496</v>
      </c>
      <c r="I60" s="19">
        <f t="shared" si="28"/>
        <v>0.20837038350509121</v>
      </c>
      <c r="J60" s="19">
        <f t="shared" si="28"/>
        <v>0.17214460709428633</v>
      </c>
      <c r="K60" s="19">
        <f t="shared" si="28"/>
        <v>0.14215981261556082</v>
      </c>
      <c r="L60" s="19">
        <f t="shared" si="3"/>
        <v>0.11443715649204234</v>
      </c>
      <c r="M60" s="19">
        <f t="shared" si="6"/>
        <v>0.12418599672765947</v>
      </c>
      <c r="N60" s="19">
        <f t="shared" si="6"/>
        <v>0.15660431108279335</v>
      </c>
      <c r="O60" s="19">
        <f t="shared" si="7"/>
        <v>0.26605216251911762</v>
      </c>
      <c r="P60" s="19">
        <f t="shared" si="7"/>
        <v>0.19651113349417887</v>
      </c>
      <c r="Q60" s="19">
        <f t="shared" si="7"/>
        <v>0.15257043865517819</v>
      </c>
      <c r="R60" s="19">
        <f>'A62'!R31/R$34*100</f>
        <v>3.3533141158431047E-3</v>
      </c>
      <c r="S60" s="19">
        <f>'A62'!S31/S$34*100</f>
        <v>4.5444153770223955E-3</v>
      </c>
      <c r="T60" s="19">
        <f>'A62'!T31/T$34*100</f>
        <v>3.6353496026056442E-3</v>
      </c>
      <c r="U60" s="19">
        <f t="shared" si="4"/>
        <v>0.20354112154492465</v>
      </c>
    </row>
    <row r="61" spans="1:21" x14ac:dyDescent="0.2">
      <c r="A61" s="3" t="s">
        <v>145</v>
      </c>
      <c r="B61" s="3" t="s">
        <v>146</v>
      </c>
      <c r="C61" s="19">
        <f t="shared" ref="C61:K61" si="29">C32/C$34*100</f>
        <v>1.5739386505084298E-2</v>
      </c>
      <c r="D61" s="19">
        <f t="shared" si="29"/>
        <v>0.10092574034858001</v>
      </c>
      <c r="E61" s="19">
        <f t="shared" si="29"/>
        <v>0.10769788910174413</v>
      </c>
      <c r="F61" s="19">
        <f t="shared" si="29"/>
        <v>9.3930773334300027E-2</v>
      </c>
      <c r="G61" s="19">
        <f t="shared" si="29"/>
        <v>0.11268712047453318</v>
      </c>
      <c r="H61" s="19">
        <f t="shared" si="29"/>
        <v>0.10473874245376283</v>
      </c>
      <c r="I61" s="19">
        <f t="shared" si="29"/>
        <v>0.11296394721529195</v>
      </c>
      <c r="J61" s="19">
        <f t="shared" si="29"/>
        <v>0.10573244179191534</v>
      </c>
      <c r="K61" s="19">
        <f t="shared" si="29"/>
        <v>0.13445651130701314</v>
      </c>
      <c r="L61" s="19">
        <f t="shared" si="3"/>
        <v>0.12654019989907014</v>
      </c>
      <c r="M61" s="19">
        <f t="shared" si="6"/>
        <v>0.10918110488917368</v>
      </c>
      <c r="N61" s="19">
        <f t="shared" si="6"/>
        <v>0.12398762431061897</v>
      </c>
      <c r="O61" s="19">
        <f t="shared" si="7"/>
        <v>0.17012108587110444</v>
      </c>
      <c r="P61" s="19">
        <f t="shared" si="7"/>
        <v>0.12661762175430735</v>
      </c>
      <c r="Q61" s="19">
        <f t="shared" si="7"/>
        <v>0.10855388142015358</v>
      </c>
      <c r="R61" s="19">
        <f>'A62'!R32/R$34*100</f>
        <v>7.576238290695949E-4</v>
      </c>
      <c r="S61" s="19">
        <f>'A62'!S32/S$34*100</f>
        <v>5.4688747677775825E-4</v>
      </c>
      <c r="T61" s="19">
        <f>'A62'!T32/T$34*100</f>
        <v>6.0805812727848709E-4</v>
      </c>
      <c r="U61" s="19">
        <f t="shared" si="4"/>
        <v>0.13279382235142098</v>
      </c>
    </row>
    <row r="62" spans="1:21" x14ac:dyDescent="0.2">
      <c r="A62" s="3" t="s">
        <v>147</v>
      </c>
      <c r="B62" s="3" t="s">
        <v>148</v>
      </c>
      <c r="C62" s="19">
        <f t="shared" ref="C62:K62" si="30">C33/C$34*100</f>
        <v>0.42299157786137609</v>
      </c>
      <c r="D62" s="19">
        <f t="shared" si="30"/>
        <v>0.53404103240549416</v>
      </c>
      <c r="E62" s="19">
        <f t="shared" si="30"/>
        <v>0.52883650804818416</v>
      </c>
      <c r="F62" s="19">
        <f t="shared" si="30"/>
        <v>0.53276630940965009</v>
      </c>
      <c r="G62" s="19">
        <f t="shared" si="30"/>
        <v>0.42136838666959997</v>
      </c>
      <c r="H62" s="19">
        <f t="shared" si="30"/>
        <v>0.46146207044231768</v>
      </c>
      <c r="I62" s="19">
        <f t="shared" si="30"/>
        <v>0.41037403690452656</v>
      </c>
      <c r="J62" s="19">
        <f t="shared" si="30"/>
        <v>0.40437364187908231</v>
      </c>
      <c r="K62" s="19">
        <f t="shared" si="30"/>
        <v>0.53822243186548169</v>
      </c>
      <c r="L62" s="19">
        <f t="shared" si="3"/>
        <v>0.63737303440428772</v>
      </c>
      <c r="M62" s="19">
        <f t="shared" si="6"/>
        <v>0.87528632306017462</v>
      </c>
      <c r="N62" s="19">
        <f t="shared" si="6"/>
        <v>0.76354219174254911</v>
      </c>
      <c r="O62" s="19">
        <f t="shared" si="7"/>
        <v>0.86842393807525964</v>
      </c>
      <c r="P62" s="19">
        <f t="shared" si="7"/>
        <v>0.67019568472664137</v>
      </c>
      <c r="Q62" s="19">
        <f t="shared" si="7"/>
        <v>0.65456574048795868</v>
      </c>
      <c r="R62" s="19">
        <f>'A62'!R33/R$34*100</f>
        <v>1.0638686548343566</v>
      </c>
      <c r="S62" s="19">
        <f>'A62'!S33/S$34*100</f>
        <v>1.4851945193462781</v>
      </c>
      <c r="T62" s="19">
        <f>'A62'!T33/T$34*100</f>
        <v>1.9639053538604456</v>
      </c>
      <c r="U62" s="19">
        <f t="shared" si="4"/>
        <v>0.74491228043252222</v>
      </c>
    </row>
    <row r="63" spans="1:21" x14ac:dyDescent="0.2">
      <c r="B63" s="3" t="s">
        <v>149</v>
      </c>
      <c r="C63" s="19">
        <f t="shared" ref="C63:K63" si="31">C34/C$34*100</f>
        <v>100</v>
      </c>
      <c r="D63" s="19">
        <f t="shared" si="31"/>
        <v>100</v>
      </c>
      <c r="E63" s="19">
        <f t="shared" si="31"/>
        <v>100</v>
      </c>
      <c r="F63" s="19">
        <f t="shared" si="31"/>
        <v>100</v>
      </c>
      <c r="G63" s="19">
        <f t="shared" si="31"/>
        <v>100</v>
      </c>
      <c r="H63" s="19">
        <f t="shared" si="31"/>
        <v>100</v>
      </c>
      <c r="I63" s="19">
        <f t="shared" si="31"/>
        <v>100</v>
      </c>
      <c r="J63" s="19">
        <f t="shared" si="31"/>
        <v>100</v>
      </c>
      <c r="K63" s="19">
        <f t="shared" si="31"/>
        <v>100</v>
      </c>
      <c r="L63" s="19">
        <f t="shared" si="3"/>
        <v>100</v>
      </c>
      <c r="M63" s="19">
        <f t="shared" si="6"/>
        <v>100</v>
      </c>
      <c r="N63" s="19">
        <f t="shared" si="6"/>
        <v>100</v>
      </c>
      <c r="O63" s="19">
        <f t="shared" si="7"/>
        <v>100</v>
      </c>
      <c r="P63" s="19">
        <f t="shared" si="7"/>
        <v>100</v>
      </c>
      <c r="Q63" s="19">
        <f t="shared" si="7"/>
        <v>100</v>
      </c>
      <c r="R63" s="19">
        <f t="shared" ref="R63:T63" si="32">R34/R$34*100</f>
        <v>100</v>
      </c>
      <c r="S63" s="19">
        <f t="shared" si="32"/>
        <v>100</v>
      </c>
      <c r="T63" s="19">
        <f t="shared" si="32"/>
        <v>100</v>
      </c>
      <c r="U63" s="19">
        <f t="shared" si="4"/>
        <v>100</v>
      </c>
    </row>
    <row r="64" spans="1:21" x14ac:dyDescent="0.2">
      <c r="B64" s="3"/>
      <c r="C64" s="19"/>
      <c r="D64" s="19"/>
      <c r="E64" s="19"/>
      <c r="F64" s="19"/>
      <c r="G64" s="19"/>
      <c r="H64" s="19"/>
      <c r="I64" s="19"/>
      <c r="J64" s="19"/>
      <c r="K64" s="19"/>
      <c r="L64" s="19"/>
      <c r="M64" s="19"/>
      <c r="N64" s="19"/>
      <c r="O64" s="19"/>
      <c r="P64" s="19"/>
      <c r="Q64" s="19"/>
      <c r="R64" s="19"/>
      <c r="S64" s="19"/>
      <c r="T64" s="19"/>
      <c r="U64" s="19"/>
    </row>
    <row r="65" spans="1:21" x14ac:dyDescent="0.2">
      <c r="A65" s="12"/>
      <c r="B65" s="12"/>
      <c r="C65" s="202" t="s">
        <v>77</v>
      </c>
      <c r="D65" s="202"/>
      <c r="E65" s="202"/>
      <c r="F65" s="202"/>
      <c r="G65" s="202"/>
      <c r="H65" s="202"/>
      <c r="I65" s="202"/>
      <c r="J65" s="202"/>
      <c r="K65" s="202"/>
      <c r="L65" s="202"/>
      <c r="M65" s="202"/>
      <c r="N65" s="202"/>
      <c r="O65" s="202"/>
      <c r="P65" s="202"/>
      <c r="Q65" s="202"/>
      <c r="R65" s="202"/>
      <c r="S65" s="202"/>
      <c r="T65" s="202"/>
      <c r="U65" s="202"/>
    </row>
    <row r="66" spans="1:21" ht="13.5" thickBot="1" x14ac:dyDescent="0.25">
      <c r="A66" s="12"/>
      <c r="B66" s="12"/>
      <c r="C66" s="203"/>
      <c r="D66" s="203"/>
      <c r="E66" s="203"/>
      <c r="F66" s="203"/>
      <c r="G66" s="203"/>
      <c r="H66" s="203"/>
      <c r="I66" s="203"/>
      <c r="J66" s="203"/>
      <c r="K66" s="203"/>
      <c r="L66" s="203"/>
      <c r="M66" s="203"/>
      <c r="N66" s="203"/>
      <c r="O66" s="203"/>
      <c r="P66" s="203"/>
      <c r="Q66" s="203"/>
      <c r="R66" s="203"/>
      <c r="S66" s="203"/>
      <c r="T66" s="203"/>
      <c r="U66" s="203"/>
    </row>
    <row r="67" spans="1:21" ht="13.5" thickTop="1" x14ac:dyDescent="0.2">
      <c r="A67" s="8" t="s">
        <v>99</v>
      </c>
      <c r="B67" s="8" t="s">
        <v>100</v>
      </c>
      <c r="C67" s="77" t="s">
        <v>28</v>
      </c>
      <c r="D67" s="77" t="s">
        <v>28</v>
      </c>
      <c r="E67" s="21">
        <f t="shared" ref="E67:F75" si="33">E9/D9*100-100</f>
        <v>73.402753171498347</v>
      </c>
      <c r="F67" s="21">
        <f t="shared" si="33"/>
        <v>5.8419985354274644</v>
      </c>
      <c r="G67" s="77" t="s">
        <v>28</v>
      </c>
      <c r="H67" s="21">
        <f t="shared" ref="H67:O76" si="34">IF(G9=0, "--", (H9/G9*100-100))</f>
        <v>87.828609898305842</v>
      </c>
      <c r="I67" s="21">
        <f t="shared" si="34"/>
        <v>5.6850580759086284</v>
      </c>
      <c r="J67" s="21">
        <f t="shared" si="34"/>
        <v>-35.400680746180285</v>
      </c>
      <c r="K67" s="21">
        <f t="shared" si="34"/>
        <v>17.413684187996822</v>
      </c>
      <c r="L67" s="21">
        <f t="shared" si="34"/>
        <v>552.3085031825326</v>
      </c>
      <c r="M67" s="21">
        <f t="shared" si="34"/>
        <v>-55.517104068400322</v>
      </c>
      <c r="N67" s="21">
        <f t="shared" si="34"/>
        <v>-0.62620914711904163</v>
      </c>
      <c r="O67" s="21">
        <f t="shared" si="34"/>
        <v>57.419808576394161</v>
      </c>
      <c r="P67" s="21">
        <f>IF(N9=0, "--", (P9/N9*100-100))</f>
        <v>47.812534905364544</v>
      </c>
      <c r="Q67" s="21">
        <f t="shared" ref="Q67:Q92" si="35">IF(P9=0, "--", (Q9/P9*100-100))</f>
        <v>-19.159493258012887</v>
      </c>
      <c r="R67" s="21">
        <f>IF(Q9=0, "--", ('A62'!R9/Q9*100-100))</f>
        <v>-98.082177772297882</v>
      </c>
      <c r="S67" s="21">
        <f>IF(R9=0, "--", ('A62'!S9/R9*100-100))</f>
        <v>-93.582550320728473</v>
      </c>
      <c r="T67" s="21">
        <f>IF(S9=0, "--", ('A62'!T9/S9*100-100))</f>
        <v>-95.788580482576918</v>
      </c>
      <c r="U67" s="21">
        <f>IF(C9=0, "--", (('A62'!R9/C9)^(1/21))*100-100)</f>
        <v>8.8019391248735417</v>
      </c>
    </row>
    <row r="68" spans="1:21" x14ac:dyDescent="0.2">
      <c r="A68" s="3" t="s">
        <v>101</v>
      </c>
      <c r="B68" s="3" t="s">
        <v>102</v>
      </c>
      <c r="C68" s="77" t="s">
        <v>28</v>
      </c>
      <c r="D68" s="77" t="s">
        <v>28</v>
      </c>
      <c r="E68" s="21">
        <f t="shared" si="33"/>
        <v>15.511890893677744</v>
      </c>
      <c r="F68" s="21">
        <f t="shared" si="33"/>
        <v>54.858687442559329</v>
      </c>
      <c r="G68" s="77" t="s">
        <v>28</v>
      </c>
      <c r="H68" s="21">
        <f t="shared" si="34"/>
        <v>38.597540223977092</v>
      </c>
      <c r="I68" s="21">
        <f t="shared" si="34"/>
        <v>55.986501056918939</v>
      </c>
      <c r="J68" s="21">
        <f t="shared" si="34"/>
        <v>71.976622569929475</v>
      </c>
      <c r="K68" s="21">
        <f t="shared" si="34"/>
        <v>26.717611194048786</v>
      </c>
      <c r="L68" s="21">
        <f t="shared" si="34"/>
        <v>89.155795761079389</v>
      </c>
      <c r="M68" s="21">
        <f t="shared" si="34"/>
        <v>38.417439150463849</v>
      </c>
      <c r="N68" s="21">
        <f t="shared" si="34"/>
        <v>31.224232911324748</v>
      </c>
      <c r="O68" s="21">
        <f t="shared" si="34"/>
        <v>-22.249378694884896</v>
      </c>
      <c r="P68" s="21">
        <f t="shared" ref="P68:P92" si="36">IF(N10=0, "--", (P10/N10*100-100))</f>
        <v>-0.77424841720159066</v>
      </c>
      <c r="Q68" s="21">
        <f t="shared" si="35"/>
        <v>24.900028042537059</v>
      </c>
      <c r="R68" s="21">
        <f>IF(Q10=0, "--", ('A62'!R10/Q10*100-100))</f>
        <v>-91.10912145042218</v>
      </c>
      <c r="S68" s="21">
        <f>IF(R10=0, "--", ('A62'!S10/R10*100-100))</f>
        <v>-90.451556198747838</v>
      </c>
      <c r="T68" s="21">
        <f>IF(S10=0, "--", ('A62'!T10/S10*100-100))</f>
        <v>-89.691722221815468</v>
      </c>
      <c r="U68" s="21">
        <f>IF(C10=0, "--", (('A62'!R10/C10)^(1/21))*100-100)</f>
        <v>21.382865189072973</v>
      </c>
    </row>
    <row r="69" spans="1:21" x14ac:dyDescent="0.2">
      <c r="A69" s="3" t="s">
        <v>103</v>
      </c>
      <c r="B69" s="3" t="s">
        <v>104</v>
      </c>
      <c r="C69" s="77" t="s">
        <v>28</v>
      </c>
      <c r="D69" s="77" t="s">
        <v>28</v>
      </c>
      <c r="E69" s="21">
        <f t="shared" si="33"/>
        <v>36.88236193700584</v>
      </c>
      <c r="F69" s="21">
        <f t="shared" si="33"/>
        <v>68.562485430938096</v>
      </c>
      <c r="G69" s="77" t="s">
        <v>28</v>
      </c>
      <c r="H69" s="21">
        <f t="shared" si="34"/>
        <v>16.870707014317475</v>
      </c>
      <c r="I69" s="21">
        <f t="shared" si="34"/>
        <v>27.195187058691886</v>
      </c>
      <c r="J69" s="21">
        <f t="shared" si="34"/>
        <v>10.845384161985066</v>
      </c>
      <c r="K69" s="21">
        <f t="shared" si="34"/>
        <v>2.7685488339967605</v>
      </c>
      <c r="L69" s="21">
        <f t="shared" si="34"/>
        <v>36.348554748220238</v>
      </c>
      <c r="M69" s="21">
        <f t="shared" si="34"/>
        <v>67.953439292514531</v>
      </c>
      <c r="N69" s="21">
        <f t="shared" si="34"/>
        <v>-16.311868078903956</v>
      </c>
      <c r="O69" s="21">
        <f t="shared" si="34"/>
        <v>-11.330506642045506</v>
      </c>
      <c r="P69" s="21">
        <f t="shared" si="36"/>
        <v>25.520297272645905</v>
      </c>
      <c r="Q69" s="21">
        <f t="shared" si="35"/>
        <v>13.839318337303368</v>
      </c>
      <c r="R69" s="21">
        <f>IF(Q11=0, "--", ('A62'!R11/Q11*100-100))</f>
        <v>-92.396003944079382</v>
      </c>
      <c r="S69" s="21">
        <f>IF(R11=0, "--", ('A62'!S11/R11*100-100))</f>
        <v>-95.139103092705895</v>
      </c>
      <c r="T69" s="21">
        <f>IF(S11=0, "--", ('A62'!T11/S11*100-100))</f>
        <v>-93.398089034883881</v>
      </c>
      <c r="U69" s="21">
        <f>IF(C11=0, "--", (('A62'!R11/C11)^(1/21))*100-100)</f>
        <v>6.7534865573609437</v>
      </c>
    </row>
    <row r="70" spans="1:21" x14ac:dyDescent="0.2">
      <c r="A70" s="3" t="s">
        <v>105</v>
      </c>
      <c r="B70" s="3" t="s">
        <v>106</v>
      </c>
      <c r="C70" s="77" t="s">
        <v>28</v>
      </c>
      <c r="D70" s="77" t="s">
        <v>28</v>
      </c>
      <c r="E70" s="21">
        <f t="shared" si="33"/>
        <v>10.838176866927583</v>
      </c>
      <c r="F70" s="21">
        <f t="shared" si="33"/>
        <v>15.29080524782276</v>
      </c>
      <c r="G70" s="77" t="s">
        <v>28</v>
      </c>
      <c r="H70" s="21">
        <f t="shared" si="34"/>
        <v>-8.2607186981648084</v>
      </c>
      <c r="I70" s="21">
        <f t="shared" si="34"/>
        <v>-35.415262049600258</v>
      </c>
      <c r="J70" s="21">
        <f t="shared" si="34"/>
        <v>216.98840127161878</v>
      </c>
      <c r="K70" s="21">
        <f t="shared" si="34"/>
        <v>217.06918992453257</v>
      </c>
      <c r="L70" s="21">
        <f t="shared" si="34"/>
        <v>264.54806039100515</v>
      </c>
      <c r="M70" s="21">
        <f t="shared" si="34"/>
        <v>112.98364695971529</v>
      </c>
      <c r="N70" s="21">
        <f t="shared" si="34"/>
        <v>-17.828028983700662</v>
      </c>
      <c r="O70" s="21">
        <f t="shared" si="34"/>
        <v>-40.107610835654953</v>
      </c>
      <c r="P70" s="21">
        <f t="shared" si="36"/>
        <v>-67.805024329078691</v>
      </c>
      <c r="Q70" s="21">
        <f t="shared" si="35"/>
        <v>-47.746497076837244</v>
      </c>
      <c r="R70" s="21">
        <f>IF(Q12=0, "--", ('A62'!R12/Q12*100-100))</f>
        <v>353.06453737184586</v>
      </c>
      <c r="S70" s="21">
        <f>IF(R12=0, "--", ('A62'!S12/R12*100-100))</f>
        <v>-46.646939406496102</v>
      </c>
      <c r="T70" s="21">
        <f>IF(S12=0, "--", ('A62'!T12/S12*100-100))</f>
        <v>-61.626107324146133</v>
      </c>
      <c r="U70" s="21" t="str">
        <f>IF(C12=0, "--", (('A62'!R12/C12)^(1/21))*100-100)</f>
        <v>--</v>
      </c>
    </row>
    <row r="71" spans="1:21" x14ac:dyDescent="0.2">
      <c r="A71" s="3" t="s">
        <v>107</v>
      </c>
      <c r="B71" s="3" t="s">
        <v>108</v>
      </c>
      <c r="C71" s="77" t="s">
        <v>28</v>
      </c>
      <c r="D71" s="77" t="s">
        <v>28</v>
      </c>
      <c r="E71" s="21">
        <f t="shared" si="33"/>
        <v>269.89049565372983</v>
      </c>
      <c r="F71" s="21">
        <f t="shared" si="33"/>
        <v>142.32805465429675</v>
      </c>
      <c r="G71" s="77" t="s">
        <v>28</v>
      </c>
      <c r="H71" s="21">
        <f t="shared" si="34"/>
        <v>30.851796250645179</v>
      </c>
      <c r="I71" s="21">
        <f t="shared" si="34"/>
        <v>23.969437113943854</v>
      </c>
      <c r="J71" s="21">
        <f t="shared" si="34"/>
        <v>0.46325054644616159</v>
      </c>
      <c r="K71" s="21">
        <f t="shared" si="34"/>
        <v>-9.3841421540392673</v>
      </c>
      <c r="L71" s="21">
        <f t="shared" si="34"/>
        <v>14.194989428853518</v>
      </c>
      <c r="M71" s="21">
        <f t="shared" si="34"/>
        <v>20.230149547718995</v>
      </c>
      <c r="N71" s="21">
        <f t="shared" si="34"/>
        <v>-15.817424733289201</v>
      </c>
      <c r="O71" s="21">
        <f t="shared" si="34"/>
        <v>36.23057964792136</v>
      </c>
      <c r="P71" s="21">
        <f t="shared" si="36"/>
        <v>36.266591465905009</v>
      </c>
      <c r="Q71" s="21">
        <f t="shared" si="35"/>
        <v>15.786454230975096</v>
      </c>
      <c r="R71" s="21">
        <f>IF(Q13=0, "--", ('A62'!R13/Q13*100-100))</f>
        <v>-86.684568783223582</v>
      </c>
      <c r="S71" s="21">
        <f>IF(R13=0, "--", ('A62'!S13/R13*100-100))</f>
        <v>-87.831116736838808</v>
      </c>
      <c r="T71" s="21">
        <f>IF(S13=0, "--", ('A62'!T13/S13*100-100))</f>
        <v>-86.143166018123452</v>
      </c>
      <c r="U71" s="21">
        <f>IF(C13=0, "--", (('A62'!R13/C13)^(1/21))*100-100)</f>
        <v>14.870521509253535</v>
      </c>
    </row>
    <row r="72" spans="1:21" x14ac:dyDescent="0.2">
      <c r="A72" s="3" t="s">
        <v>109</v>
      </c>
      <c r="B72" s="3" t="s">
        <v>110</v>
      </c>
      <c r="C72" s="77" t="s">
        <v>28</v>
      </c>
      <c r="D72" s="77" t="s">
        <v>28</v>
      </c>
      <c r="E72" s="21">
        <f t="shared" si="33"/>
        <v>270.63128703675039</v>
      </c>
      <c r="F72" s="21">
        <f t="shared" si="33"/>
        <v>142.47723801578752</v>
      </c>
      <c r="G72" s="77" t="s">
        <v>28</v>
      </c>
      <c r="H72" s="21">
        <f t="shared" si="34"/>
        <v>29.649131056997959</v>
      </c>
      <c r="I72" s="21">
        <f t="shared" si="34"/>
        <v>23.880242454954171</v>
      </c>
      <c r="J72" s="21">
        <f t="shared" si="34"/>
        <v>18.085304825819179</v>
      </c>
      <c r="K72" s="21">
        <f t="shared" si="34"/>
        <v>-2.8459322586800084</v>
      </c>
      <c r="L72" s="21">
        <f t="shared" si="34"/>
        <v>24.588507925354406</v>
      </c>
      <c r="M72" s="21">
        <f t="shared" si="34"/>
        <v>29.208317400696785</v>
      </c>
      <c r="N72" s="21">
        <f t="shared" si="34"/>
        <v>-16.086481890979897</v>
      </c>
      <c r="O72" s="21">
        <f t="shared" si="34"/>
        <v>-9.5178350389499116</v>
      </c>
      <c r="P72" s="21">
        <f t="shared" si="36"/>
        <v>24.181380413545</v>
      </c>
      <c r="Q72" s="21">
        <f t="shared" si="35"/>
        <v>1.6476406128086012</v>
      </c>
      <c r="R72" s="21">
        <f>IF(Q14=0, "--", ('A62'!R14/Q14*100-100))</f>
        <v>-96.000266885283509</v>
      </c>
      <c r="S72" s="21">
        <f>IF(R14=0, "--", ('A62'!S14/R14*100-100))</f>
        <v>-95.226612425555516</v>
      </c>
      <c r="T72" s="21">
        <f>IF(S14=0, "--", ('A62'!T14/S14*100-100))</f>
        <v>-91.397147604655629</v>
      </c>
      <c r="U72" s="21">
        <f>IF(C14=0, "--", (('A62'!R14/C14)^(1/21))*100-100)</f>
        <v>9.366077523928567</v>
      </c>
    </row>
    <row r="73" spans="1:21" x14ac:dyDescent="0.2">
      <c r="A73" s="3" t="s">
        <v>111</v>
      </c>
      <c r="B73" s="3" t="s">
        <v>112</v>
      </c>
      <c r="C73" s="77" t="s">
        <v>28</v>
      </c>
      <c r="D73" s="77" t="s">
        <v>28</v>
      </c>
      <c r="E73" s="21">
        <f t="shared" si="33"/>
        <v>92.774400091950554</v>
      </c>
      <c r="F73" s="21">
        <f t="shared" si="33"/>
        <v>44.797660304720665</v>
      </c>
      <c r="G73" s="77" t="s">
        <v>28</v>
      </c>
      <c r="H73" s="21">
        <f t="shared" si="34"/>
        <v>87.858317955429811</v>
      </c>
      <c r="I73" s="21">
        <f t="shared" si="34"/>
        <v>65.055614103891628</v>
      </c>
      <c r="J73" s="21">
        <f t="shared" si="34"/>
        <v>74.205256244167771</v>
      </c>
      <c r="K73" s="21">
        <f t="shared" si="34"/>
        <v>-45.365656203292218</v>
      </c>
      <c r="L73" s="21">
        <f t="shared" si="34"/>
        <v>60.650279552104905</v>
      </c>
      <c r="M73" s="21">
        <f t="shared" si="34"/>
        <v>27.604847973463919</v>
      </c>
      <c r="N73" s="21">
        <f t="shared" si="34"/>
        <v>-5.8763694785949951</v>
      </c>
      <c r="O73" s="21">
        <f t="shared" si="34"/>
        <v>29.514099067206644</v>
      </c>
      <c r="P73" s="21">
        <f t="shared" si="36"/>
        <v>29.430532238322058</v>
      </c>
      <c r="Q73" s="21">
        <f t="shared" si="35"/>
        <v>31.533780083295426</v>
      </c>
      <c r="R73" s="21">
        <f>IF(Q15=0, "--", ('A62'!R15/Q15*100-100))</f>
        <v>-75.056848379244826</v>
      </c>
      <c r="S73" s="21">
        <f>IF(R15=0, "--", ('A62'!S15/R15*100-100))</f>
        <v>-50.04672130464688</v>
      </c>
      <c r="T73" s="21">
        <f>IF(S15=0, "--", ('A62'!T15/S15*100-100))</f>
        <v>-56.225485446015632</v>
      </c>
      <c r="U73" s="21">
        <f>IF(C15=0, "--", (('A62'!R15/C15)^(1/21))*100-100)</f>
        <v>56.275023727568254</v>
      </c>
    </row>
    <row r="74" spans="1:21" x14ac:dyDescent="0.2">
      <c r="A74" s="3" t="s">
        <v>113</v>
      </c>
      <c r="B74" s="3" t="s">
        <v>114</v>
      </c>
      <c r="C74" s="77" t="s">
        <v>28</v>
      </c>
      <c r="D74" s="77" t="s">
        <v>28</v>
      </c>
      <c r="E74" s="21">
        <f t="shared" si="33"/>
        <v>74.346776603391447</v>
      </c>
      <c r="F74" s="21">
        <f t="shared" si="33"/>
        <v>14.546686858172279</v>
      </c>
      <c r="G74" s="77" t="s">
        <v>28</v>
      </c>
      <c r="H74" s="21">
        <f t="shared" si="34"/>
        <v>28.988244230949107</v>
      </c>
      <c r="I74" s="21">
        <f t="shared" si="34"/>
        <v>2.5448460049805561</v>
      </c>
      <c r="J74" s="21">
        <f t="shared" si="34"/>
        <v>-76.545663885329375</v>
      </c>
      <c r="K74" s="21">
        <f t="shared" si="34"/>
        <v>-2.1645525124831551</v>
      </c>
      <c r="L74" s="21">
        <f t="shared" si="34"/>
        <v>301.45668304550162</v>
      </c>
      <c r="M74" s="21">
        <f t="shared" si="34"/>
        <v>33.521371743292605</v>
      </c>
      <c r="N74" s="21">
        <f t="shared" si="34"/>
        <v>5.816654566497121</v>
      </c>
      <c r="O74" s="21">
        <f t="shared" si="34"/>
        <v>7.769603632891986</v>
      </c>
      <c r="P74" s="21">
        <f t="shared" si="36"/>
        <v>7.7696036328920144</v>
      </c>
      <c r="Q74" s="21">
        <f t="shared" si="35"/>
        <v>10.677298896608363</v>
      </c>
      <c r="R74" s="21">
        <f>IF(Q16=0, "--", ('A62'!R16/Q16*100-100))</f>
        <v>951.52925001859921</v>
      </c>
      <c r="S74" s="21">
        <f>IF(R16=0, "--", ('A62'!S16/R16*100-100))</f>
        <v>855.4691970586689</v>
      </c>
      <c r="T74" s="21">
        <f>IF(S16=0, "--", ('A62'!T16/S16*100-100))</f>
        <v>997.70806702666391</v>
      </c>
      <c r="U74" s="21" t="str">
        <f>IF(C16=0, "--", (('A62'!R16/C16)^(1/21))*100-100)</f>
        <v>--</v>
      </c>
    </row>
    <row r="75" spans="1:21" x14ac:dyDescent="0.2">
      <c r="A75" s="3" t="s">
        <v>115</v>
      </c>
      <c r="B75" s="3" t="s">
        <v>116</v>
      </c>
      <c r="C75" s="77" t="s">
        <v>28</v>
      </c>
      <c r="D75" s="77" t="s">
        <v>28</v>
      </c>
      <c r="E75" s="21">
        <f t="shared" si="33"/>
        <v>-24.516022663365817</v>
      </c>
      <c r="F75" s="21">
        <f t="shared" si="33"/>
        <v>-29.195162230731</v>
      </c>
      <c r="G75" s="77" t="s">
        <v>28</v>
      </c>
      <c r="H75" s="21">
        <f t="shared" si="34"/>
        <v>56.174115882125591</v>
      </c>
      <c r="I75" s="21">
        <f t="shared" si="34"/>
        <v>51.164969333647178</v>
      </c>
      <c r="J75" s="21">
        <f t="shared" si="34"/>
        <v>13.743349569321509</v>
      </c>
      <c r="K75" s="21">
        <f t="shared" si="34"/>
        <v>7.8523664523478089</v>
      </c>
      <c r="L75" s="21">
        <f t="shared" si="34"/>
        <v>144.59200246582645</v>
      </c>
      <c r="M75" s="21">
        <f t="shared" si="34"/>
        <v>94.334878804457958</v>
      </c>
      <c r="N75" s="21">
        <f t="shared" si="34"/>
        <v>-5.8902559082982151</v>
      </c>
      <c r="O75" s="21">
        <f t="shared" si="34"/>
        <v>4.4277856120129542</v>
      </c>
      <c r="P75" s="21">
        <f t="shared" si="36"/>
        <v>4.575166926997241</v>
      </c>
      <c r="Q75" s="21">
        <f t="shared" si="35"/>
        <v>24.401584334798557</v>
      </c>
      <c r="R75" s="21">
        <f>IF(Q17=0, "--", ('A62'!R17/Q17*100-100))</f>
        <v>-99.293548463736201</v>
      </c>
      <c r="S75" s="21">
        <f>IF(R17=0, "--", ('A62'!S17/R17*100-100))</f>
        <v>-99.244557072906829</v>
      </c>
      <c r="T75" s="21">
        <f>IF(S17=0, "--", ('A62'!T17/S17*100-100))</f>
        <v>-99.248768306934295</v>
      </c>
      <c r="U75" s="21">
        <f>IF(C17=0, "--", (('A62'!R17/C17)^(1/21))*100-100)</f>
        <v>49.811231937362692</v>
      </c>
    </row>
    <row r="76" spans="1:21" x14ac:dyDescent="0.2">
      <c r="A76" s="3" t="s">
        <v>117</v>
      </c>
      <c r="B76" s="3" t="s">
        <v>118</v>
      </c>
      <c r="C76" s="77" t="s">
        <v>28</v>
      </c>
      <c r="D76" s="77" t="s">
        <v>28</v>
      </c>
      <c r="E76" s="77" t="s">
        <v>28</v>
      </c>
      <c r="F76" s="21">
        <f t="shared" ref="F76:F92" si="37">F18/E18*100-100</f>
        <v>580.35050451407335</v>
      </c>
      <c r="G76" s="77" t="s">
        <v>28</v>
      </c>
      <c r="H76" s="21">
        <f t="shared" si="34"/>
        <v>-100</v>
      </c>
      <c r="I76" s="21" t="str">
        <f t="shared" si="34"/>
        <v>--</v>
      </c>
      <c r="J76" s="21">
        <f t="shared" si="34"/>
        <v>79.209198344532183</v>
      </c>
      <c r="K76" s="21">
        <f t="shared" si="34"/>
        <v>105.3804861540616</v>
      </c>
      <c r="L76" s="21">
        <f t="shared" si="34"/>
        <v>-78.335161966105048</v>
      </c>
      <c r="M76" s="21">
        <f t="shared" si="34"/>
        <v>324.22540087176816</v>
      </c>
      <c r="N76" s="21">
        <f t="shared" si="34"/>
        <v>178.26077280027891</v>
      </c>
      <c r="O76" s="21">
        <f t="shared" si="34"/>
        <v>50.458387432470488</v>
      </c>
      <c r="P76" s="21">
        <f t="shared" si="36"/>
        <v>50.483892898371835</v>
      </c>
      <c r="Q76" s="21">
        <f t="shared" si="35"/>
        <v>47.826855963600451</v>
      </c>
      <c r="R76" s="21">
        <f>IF(Q18=0, "--", ('A62'!R18/Q18*100-100))</f>
        <v>-89.956293585817548</v>
      </c>
      <c r="S76" s="21">
        <f>IF(R18=0, "--", ('A62'!S18/R18*100-100))</f>
        <v>-79.735951334040479</v>
      </c>
      <c r="T76" s="21">
        <f>IF(S18=0, "--", ('A62'!T18/S18*100-100))</f>
        <v>-76.929129720819176</v>
      </c>
      <c r="U76" s="21" t="str">
        <f>IF(C18=0, "--", (('A62'!R18/C18)^(1/21))*100-100)</f>
        <v>--</v>
      </c>
    </row>
    <row r="77" spans="1:21" x14ac:dyDescent="0.2">
      <c r="A77" s="3" t="s">
        <v>119</v>
      </c>
      <c r="B77" s="3" t="s">
        <v>120</v>
      </c>
      <c r="C77" s="77" t="s">
        <v>28</v>
      </c>
      <c r="D77" s="77" t="s">
        <v>28</v>
      </c>
      <c r="E77" s="21">
        <f t="shared" ref="E77:E92" si="38">E19/D19*100-100</f>
        <v>-1.3992944120017228</v>
      </c>
      <c r="F77" s="21">
        <f t="shared" si="37"/>
        <v>19.027628732650243</v>
      </c>
      <c r="G77" s="77" t="s">
        <v>28</v>
      </c>
      <c r="H77" s="21">
        <f t="shared" ref="H77:O86" si="39">IF(G19=0, "--", (H19/G19*100-100))</f>
        <v>-100</v>
      </c>
      <c r="I77" s="21" t="str">
        <f t="shared" si="39"/>
        <v>--</v>
      </c>
      <c r="J77" s="21">
        <f t="shared" si="39"/>
        <v>11.269559065610423</v>
      </c>
      <c r="K77" s="21">
        <f t="shared" si="39"/>
        <v>51.909023038785165</v>
      </c>
      <c r="L77" s="21">
        <f t="shared" si="39"/>
        <v>144.1740531435515</v>
      </c>
      <c r="M77" s="21">
        <f t="shared" si="39"/>
        <v>32.233710916745082</v>
      </c>
      <c r="N77" s="21">
        <f t="shared" si="39"/>
        <v>16.032842619684004</v>
      </c>
      <c r="O77" s="21">
        <f t="shared" si="39"/>
        <v>15.738528188885525</v>
      </c>
      <c r="P77" s="21">
        <f t="shared" si="36"/>
        <v>18.460717844065073</v>
      </c>
      <c r="Q77" s="21">
        <f t="shared" si="35"/>
        <v>11.613876569441729</v>
      </c>
      <c r="R77" s="21">
        <f>IF(Q19=0, "--", ('A62'!R19/Q19*100-100))</f>
        <v>94.259468052377258</v>
      </c>
      <c r="S77" s="21">
        <f>IF(R19=0, "--", ('A62'!S19/R19*100-100))</f>
        <v>74.954095175440386</v>
      </c>
      <c r="T77" s="21">
        <f>IF(S19=0, "--", ('A62'!T19/S19*100-100))</f>
        <v>51.546057729872331</v>
      </c>
      <c r="U77" s="21">
        <f>IF(C19=0, "--", (('A62'!R19/C19)^(1/21))*100-100)</f>
        <v>33.103034297163617</v>
      </c>
    </row>
    <row r="78" spans="1:21" x14ac:dyDescent="0.2">
      <c r="A78" s="3" t="s">
        <v>121</v>
      </c>
      <c r="B78" s="3" t="s">
        <v>122</v>
      </c>
      <c r="C78" s="77" t="s">
        <v>28</v>
      </c>
      <c r="D78" s="77" t="s">
        <v>28</v>
      </c>
      <c r="E78" s="21">
        <f t="shared" si="38"/>
        <v>76.39405204460968</v>
      </c>
      <c r="F78" s="21">
        <f t="shared" si="37"/>
        <v>261.10379346680713</v>
      </c>
      <c r="G78" s="77" t="s">
        <v>28</v>
      </c>
      <c r="H78" s="21">
        <f t="shared" si="39"/>
        <v>2156.1929119473875</v>
      </c>
      <c r="I78" s="21">
        <f t="shared" si="39"/>
        <v>-100</v>
      </c>
      <c r="J78" s="21" t="str">
        <f t="shared" si="39"/>
        <v>--</v>
      </c>
      <c r="K78" s="21">
        <f t="shared" si="39"/>
        <v>123.29266726208616</v>
      </c>
      <c r="L78" s="21">
        <f t="shared" si="39"/>
        <v>-32.237875931525735</v>
      </c>
      <c r="M78" s="21">
        <f t="shared" si="39"/>
        <v>33.268243984852319</v>
      </c>
      <c r="N78" s="21">
        <f t="shared" si="39"/>
        <v>81.206452223342353</v>
      </c>
      <c r="O78" s="21">
        <f t="shared" si="39"/>
        <v>38.320988094685191</v>
      </c>
      <c r="P78" s="21">
        <f t="shared" si="36"/>
        <v>38.320988094685191</v>
      </c>
      <c r="Q78" s="21">
        <f t="shared" si="35"/>
        <v>46.780468097976325</v>
      </c>
      <c r="R78" s="21">
        <f>IF(Q20=0, "--", ('A62'!R20/Q20*100-100))</f>
        <v>16.459224959212662</v>
      </c>
      <c r="S78" s="21">
        <f>IF(R20=0, "--", ('A62'!S20/R20*100-100))</f>
        <v>-9.8081059613329415</v>
      </c>
      <c r="T78" s="21">
        <f>IF(S20=0, "--", ('A62'!T20/S20*100-100))</f>
        <v>7.5424221284775115</v>
      </c>
      <c r="U78" s="21" t="str">
        <f>IF(C20=0, "--", (('A62'!R20/C20)^(1/21))*100-100)</f>
        <v>--</v>
      </c>
    </row>
    <row r="79" spans="1:21" x14ac:dyDescent="0.2">
      <c r="A79" s="3" t="s">
        <v>123</v>
      </c>
      <c r="B79" s="3" t="s">
        <v>124</v>
      </c>
      <c r="C79" s="77" t="s">
        <v>28</v>
      </c>
      <c r="D79" s="77" t="s">
        <v>28</v>
      </c>
      <c r="E79" s="21">
        <f t="shared" si="38"/>
        <v>102.42441430427434</v>
      </c>
      <c r="F79" s="21">
        <f t="shared" si="37"/>
        <v>-25.641253805492028</v>
      </c>
      <c r="G79" s="77" t="s">
        <v>28</v>
      </c>
      <c r="H79" s="21">
        <f t="shared" si="39"/>
        <v>318.69083608950416</v>
      </c>
      <c r="I79" s="21">
        <f t="shared" si="39"/>
        <v>-15.301280310488025</v>
      </c>
      <c r="J79" s="21">
        <f t="shared" si="39"/>
        <v>55.588907434203321</v>
      </c>
      <c r="K79" s="21">
        <f t="shared" si="39"/>
        <v>29.57504510929715</v>
      </c>
      <c r="L79" s="21">
        <f t="shared" si="39"/>
        <v>195.96929613366086</v>
      </c>
      <c r="M79" s="21">
        <f t="shared" si="39"/>
        <v>148.26563062206239</v>
      </c>
      <c r="N79" s="21">
        <f t="shared" si="39"/>
        <v>33.852703672465623</v>
      </c>
      <c r="O79" s="21">
        <f t="shared" si="39"/>
        <v>67.831838538901081</v>
      </c>
      <c r="P79" s="21">
        <f t="shared" si="36"/>
        <v>67.831838538901081</v>
      </c>
      <c r="Q79" s="21">
        <f t="shared" si="35"/>
        <v>19.908300716725165</v>
      </c>
      <c r="R79" s="21">
        <f>IF(Q21=0, "--", ('A62'!R21/Q21*100-100))</f>
        <v>6.7350977070425273</v>
      </c>
      <c r="S79" s="21">
        <f>IF(R21=0, "--", ('A62'!S21/R21*100-100))</f>
        <v>25.671956437519455</v>
      </c>
      <c r="T79" s="21">
        <f>IF(S21=0, "--", ('A62'!T21/S21*100-100))</f>
        <v>35.67793251971807</v>
      </c>
      <c r="U79" s="21">
        <f>IF(C21=0, "--", (('A62'!R21/C21)^(1/21))*100-100)</f>
        <v>57.05224177241044</v>
      </c>
    </row>
    <row r="80" spans="1:21" x14ac:dyDescent="0.2">
      <c r="A80" s="3" t="s">
        <v>125</v>
      </c>
      <c r="B80" s="3" t="s">
        <v>126</v>
      </c>
      <c r="C80" s="77" t="s">
        <v>28</v>
      </c>
      <c r="D80" s="77" t="s">
        <v>28</v>
      </c>
      <c r="E80" s="21">
        <f t="shared" si="38"/>
        <v>41.953999214484355</v>
      </c>
      <c r="F80" s="21">
        <f t="shared" si="37"/>
        <v>79.471455604042603</v>
      </c>
      <c r="G80" s="77" t="s">
        <v>28</v>
      </c>
      <c r="H80" s="21">
        <f t="shared" si="39"/>
        <v>165.15763411305062</v>
      </c>
      <c r="I80" s="21">
        <f t="shared" si="39"/>
        <v>-58.465387982700769</v>
      </c>
      <c r="J80" s="21">
        <f t="shared" si="39"/>
        <v>-100</v>
      </c>
      <c r="K80" s="21" t="str">
        <f t="shared" si="39"/>
        <v>--</v>
      </c>
      <c r="L80" s="21">
        <f t="shared" si="39"/>
        <v>5.5059673612860536</v>
      </c>
      <c r="M80" s="21">
        <f t="shared" si="39"/>
        <v>-55.400533051164423</v>
      </c>
      <c r="N80" s="21">
        <f t="shared" si="39"/>
        <v>-75.498440486454029</v>
      </c>
      <c r="O80" s="21">
        <f t="shared" si="39"/>
        <v>-76.871535690656472</v>
      </c>
      <c r="P80" s="21">
        <f t="shared" si="36"/>
        <v>-72.669411159303095</v>
      </c>
      <c r="Q80" s="21">
        <f t="shared" si="35"/>
        <v>-83.032885216446374</v>
      </c>
      <c r="R80" s="21">
        <f>IF(Q22=0, "--", ('A62'!R22/Q22*100-100))</f>
        <v>-98.389346861128729</v>
      </c>
      <c r="S80" s="21">
        <f>IF(R22=0, "--", ('A62'!S22/R22*100-100))</f>
        <v>-96.365056220219756</v>
      </c>
      <c r="T80" s="21">
        <f>IF(S22=0, "--", ('A62'!T22/S22*100-100))</f>
        <v>-100</v>
      </c>
      <c r="U80" s="21">
        <f>IF(C22=0, "--", (('A62'!R22/C22)^(1/21))*100-100)</f>
        <v>-31.429017631296787</v>
      </c>
    </row>
    <row r="81" spans="1:21" x14ac:dyDescent="0.2">
      <c r="A81" s="3" t="s">
        <v>127</v>
      </c>
      <c r="B81" s="3" t="s">
        <v>128</v>
      </c>
      <c r="C81" s="77" t="s">
        <v>28</v>
      </c>
      <c r="D81" s="77" t="s">
        <v>28</v>
      </c>
      <c r="E81" s="21">
        <f t="shared" si="38"/>
        <v>44.497784786988774</v>
      </c>
      <c r="F81" s="21">
        <f t="shared" si="37"/>
        <v>897.39251406223377</v>
      </c>
      <c r="G81" s="77" t="s">
        <v>28</v>
      </c>
      <c r="H81" s="21">
        <f t="shared" si="39"/>
        <v>74.827417943633975</v>
      </c>
      <c r="I81" s="21">
        <f t="shared" si="39"/>
        <v>-37.935616326640783</v>
      </c>
      <c r="J81" s="21">
        <f t="shared" si="39"/>
        <v>8.133925002059712</v>
      </c>
      <c r="K81" s="21">
        <f t="shared" si="39"/>
        <v>-17.18156920042756</v>
      </c>
      <c r="L81" s="21">
        <f t="shared" si="39"/>
        <v>99.255779788032896</v>
      </c>
      <c r="M81" s="21">
        <f t="shared" si="39"/>
        <v>96.41452933817348</v>
      </c>
      <c r="N81" s="21">
        <f t="shared" si="39"/>
        <v>20.074078590825366</v>
      </c>
      <c r="O81" s="21">
        <f t="shared" si="39"/>
        <v>72.908939886037928</v>
      </c>
      <c r="P81" s="21">
        <f t="shared" si="36"/>
        <v>85.789590618219876</v>
      </c>
      <c r="Q81" s="21">
        <f t="shared" si="35"/>
        <v>24.135305503556978</v>
      </c>
      <c r="R81" s="21">
        <f>IF(Q23=0, "--", ('A62'!R23/Q23*100-100))</f>
        <v>857.36921850347119</v>
      </c>
      <c r="S81" s="21">
        <f>IF(R23=0, "--", ('A62'!S23/R23*100-100))</f>
        <v>1003.8400468063905</v>
      </c>
      <c r="T81" s="21">
        <f>IF(S23=0, "--", ('A62'!T23/S23*100-100))</f>
        <v>969.85554704655328</v>
      </c>
      <c r="U81" s="21">
        <f>IF(C23=0, "--", (('A62'!R23/C23)^(1/21))*100-100)</f>
        <v>72.419842671555926</v>
      </c>
    </row>
    <row r="82" spans="1:21" x14ac:dyDescent="0.2">
      <c r="A82" s="3" t="s">
        <v>129</v>
      </c>
      <c r="B82" s="3" t="s">
        <v>130</v>
      </c>
      <c r="C82" s="77" t="s">
        <v>28</v>
      </c>
      <c r="D82" s="77" t="s">
        <v>28</v>
      </c>
      <c r="E82" s="21">
        <f t="shared" si="38"/>
        <v>133.6336269302827</v>
      </c>
      <c r="F82" s="21">
        <f t="shared" si="37"/>
        <v>36.128326827862509</v>
      </c>
      <c r="G82" s="77" t="s">
        <v>28</v>
      </c>
      <c r="H82" s="21">
        <f t="shared" si="39"/>
        <v>55.030785365410679</v>
      </c>
      <c r="I82" s="21">
        <f t="shared" si="39"/>
        <v>-4.7753616918878805</v>
      </c>
      <c r="J82" s="21">
        <f t="shared" si="39"/>
        <v>-83.101041232567141</v>
      </c>
      <c r="K82" s="21">
        <f t="shared" si="39"/>
        <v>15.906972039390908</v>
      </c>
      <c r="L82" s="21">
        <f t="shared" si="39"/>
        <v>1279.3142955161441</v>
      </c>
      <c r="M82" s="21">
        <f t="shared" si="39"/>
        <v>-82.688145851751727</v>
      </c>
      <c r="N82" s="21">
        <f t="shared" si="39"/>
        <v>79.170487995895087</v>
      </c>
      <c r="O82" s="21">
        <f t="shared" si="39"/>
        <v>27.572520869683686</v>
      </c>
      <c r="P82" s="21">
        <f t="shared" si="36"/>
        <v>27.572520869683686</v>
      </c>
      <c r="Q82" s="21">
        <f t="shared" si="35"/>
        <v>3.2980993731266324</v>
      </c>
      <c r="R82" s="21">
        <f>IF(Q24=0, "--", ('A62'!R24/Q24*100-100))</f>
        <v>-62.811181246784557</v>
      </c>
      <c r="S82" s="21">
        <f>IF(R24=0, "--", ('A62'!S24/R24*100-100))</f>
        <v>-72.031253754283384</v>
      </c>
      <c r="T82" s="21">
        <f>IF(S24=0, "--", ('A62'!T24/S24*100-100))</f>
        <v>-90.606650367313208</v>
      </c>
      <c r="U82" s="21" t="str">
        <f>IF(C24=0, "--", (('A62'!R24/C24)^(1/21))*100-100)</f>
        <v>--</v>
      </c>
    </row>
    <row r="83" spans="1:21" x14ac:dyDescent="0.2">
      <c r="A83" s="3" t="s">
        <v>131</v>
      </c>
      <c r="B83" s="3" t="s">
        <v>132</v>
      </c>
      <c r="C83" s="77" t="s">
        <v>28</v>
      </c>
      <c r="D83" s="77" t="s">
        <v>28</v>
      </c>
      <c r="E83" s="21">
        <f t="shared" si="38"/>
        <v>153.77093194601849</v>
      </c>
      <c r="F83" s="21">
        <f t="shared" si="37"/>
        <v>34.30848812375595</v>
      </c>
      <c r="G83" s="77" t="s">
        <v>28</v>
      </c>
      <c r="H83" s="21">
        <f t="shared" si="39"/>
        <v>15.412196779716524</v>
      </c>
      <c r="I83" s="21">
        <f t="shared" si="39"/>
        <v>88.015893860103461</v>
      </c>
      <c r="J83" s="21">
        <f t="shared" si="39"/>
        <v>46.299465877691262</v>
      </c>
      <c r="K83" s="21">
        <f t="shared" si="39"/>
        <v>23.863691611617099</v>
      </c>
      <c r="L83" s="21">
        <f t="shared" si="39"/>
        <v>106.25714988014775</v>
      </c>
      <c r="M83" s="21">
        <f t="shared" si="39"/>
        <v>24.394048621751722</v>
      </c>
      <c r="N83" s="21">
        <f t="shared" si="39"/>
        <v>12.60276801648881</v>
      </c>
      <c r="O83" s="21">
        <f t="shared" si="39"/>
        <v>-56.968299089084397</v>
      </c>
      <c r="P83" s="21">
        <f t="shared" si="36"/>
        <v>1.6628379218709597</v>
      </c>
      <c r="Q83" s="21">
        <f t="shared" si="35"/>
        <v>11.568335683778884</v>
      </c>
      <c r="R83" s="21">
        <f>IF(Q25=0, "--", ('A62'!R25/Q25*100-100))</f>
        <v>-85.643881477278441</v>
      </c>
      <c r="S83" s="21">
        <f>IF(R25=0, "--", ('A62'!S25/R25*100-100))</f>
        <v>-93.434254940881686</v>
      </c>
      <c r="T83" s="21">
        <f>IF(S25=0, "--", ('A62'!T25/S25*100-100))</f>
        <v>-93.705997264451327</v>
      </c>
      <c r="U83" s="21">
        <f>IF(C25=0, "--", (('A62'!R25/C25)^(1/21))*100-100)</f>
        <v>30.590719689944279</v>
      </c>
    </row>
    <row r="84" spans="1:21" x14ac:dyDescent="0.2">
      <c r="A84" s="3" t="s">
        <v>133</v>
      </c>
      <c r="B84" s="3" t="s">
        <v>134</v>
      </c>
      <c r="C84" s="77" t="s">
        <v>28</v>
      </c>
      <c r="D84" s="77" t="s">
        <v>28</v>
      </c>
      <c r="E84" s="21">
        <f t="shared" si="38"/>
        <v>215.38144329896909</v>
      </c>
      <c r="F84" s="21">
        <f t="shared" si="37"/>
        <v>-99.780988493723854</v>
      </c>
      <c r="G84" s="77" t="s">
        <v>28</v>
      </c>
      <c r="H84" s="21">
        <f t="shared" si="39"/>
        <v>34.936229188707017</v>
      </c>
      <c r="I84" s="21">
        <f t="shared" si="39"/>
        <v>-99.208238248590391</v>
      </c>
      <c r="J84" s="21">
        <f t="shared" si="39"/>
        <v>61.852250255340437</v>
      </c>
      <c r="K84" s="21">
        <f t="shared" si="39"/>
        <v>58.366155542024615</v>
      </c>
      <c r="L84" s="21">
        <f t="shared" si="39"/>
        <v>-27.018772297508107</v>
      </c>
      <c r="M84" s="21">
        <f t="shared" si="39"/>
        <v>70.040188588392539</v>
      </c>
      <c r="N84" s="21">
        <f t="shared" si="39"/>
        <v>-23.853821800955643</v>
      </c>
      <c r="O84" s="21">
        <f t="shared" si="39"/>
        <v>25.896584131655274</v>
      </c>
      <c r="P84" s="21">
        <f t="shared" si="36"/>
        <v>25.896584131655274</v>
      </c>
      <c r="Q84" s="21">
        <f t="shared" si="35"/>
        <v>-15.587240729325174</v>
      </c>
      <c r="R84" s="21">
        <f>IF(Q26=0, "--", ('A62'!R26/Q26*100-100))</f>
        <v>-99.868677935909261</v>
      </c>
      <c r="S84" s="21">
        <f>IF(R26=0, "--", ('A62'!S26/R26*100-100))</f>
        <v>-99.883453499144764</v>
      </c>
      <c r="T84" s="21">
        <f>IF(S26=0, "--", ('A62'!T26/S26*100-100))</f>
        <v>-99.943105854966888</v>
      </c>
      <c r="U84" s="21" t="str">
        <f>IF(C26=0, "--", (('A62'!R26/C26)^(1/21))*100-100)</f>
        <v>--</v>
      </c>
    </row>
    <row r="85" spans="1:21" x14ac:dyDescent="0.2">
      <c r="A85" s="3" t="s">
        <v>135</v>
      </c>
      <c r="B85" s="3" t="s">
        <v>136</v>
      </c>
      <c r="C85" s="77" t="s">
        <v>28</v>
      </c>
      <c r="D85" s="77" t="s">
        <v>28</v>
      </c>
      <c r="E85" s="21">
        <f t="shared" si="38"/>
        <v>2505.7142857142858</v>
      </c>
      <c r="F85" s="21">
        <f t="shared" si="37"/>
        <v>-79.580896686159846</v>
      </c>
      <c r="G85" s="77" t="s">
        <v>28</v>
      </c>
      <c r="H85" s="21">
        <f t="shared" si="39"/>
        <v>1772.1759999999999</v>
      </c>
      <c r="I85" s="21">
        <f t="shared" si="39"/>
        <v>1370.7095914059362</v>
      </c>
      <c r="J85" s="21">
        <f t="shared" si="39"/>
        <v>-71.389198160023994</v>
      </c>
      <c r="K85" s="21">
        <f t="shared" si="39"/>
        <v>95.470193618097312</v>
      </c>
      <c r="L85" s="21">
        <f t="shared" si="39"/>
        <v>142.87675118633362</v>
      </c>
      <c r="M85" s="21">
        <f t="shared" si="39"/>
        <v>167.11834735691076</v>
      </c>
      <c r="N85" s="21">
        <f t="shared" si="39"/>
        <v>818.93911948839423</v>
      </c>
      <c r="O85" s="21">
        <f t="shared" si="39"/>
        <v>-41.655782583528925</v>
      </c>
      <c r="P85" s="21">
        <f t="shared" si="36"/>
        <v>-41.655782583528932</v>
      </c>
      <c r="Q85" s="21">
        <f t="shared" si="35"/>
        <v>-33.211105838404123</v>
      </c>
      <c r="R85" s="21">
        <f>IF(Q27=0, "--", ('A62'!R27/Q27*100-100))</f>
        <v>-64.298696245275835</v>
      </c>
      <c r="S85" s="21">
        <f>IF(R27=0, "--", ('A62'!S27/R27*100-100))</f>
        <v>-88.728802094430378</v>
      </c>
      <c r="T85" s="21">
        <f>IF(S27=0, "--", ('A62'!T27/S27*100-100))</f>
        <v>-92.567746661908345</v>
      </c>
      <c r="U85" s="21">
        <f>IF(C27=0, "--", (('A62'!R27/C27)^(1/21))*100-100)</f>
        <v>42.152937793127734</v>
      </c>
    </row>
    <row r="86" spans="1:21" x14ac:dyDescent="0.2">
      <c r="A86" s="3" t="s">
        <v>137</v>
      </c>
      <c r="B86" s="3" t="s">
        <v>138</v>
      </c>
      <c r="C86" s="77" t="s">
        <v>28</v>
      </c>
      <c r="D86" s="77" t="s">
        <v>28</v>
      </c>
      <c r="E86" s="21">
        <f t="shared" si="38"/>
        <v>155.13077341003174</v>
      </c>
      <c r="F86" s="21">
        <f t="shared" si="37"/>
        <v>-5.1426336430688764</v>
      </c>
      <c r="G86" s="77" t="s">
        <v>28</v>
      </c>
      <c r="H86" s="21">
        <f t="shared" si="39"/>
        <v>49.952030344458791</v>
      </c>
      <c r="I86" s="21">
        <f t="shared" si="39"/>
        <v>96.34416116333955</v>
      </c>
      <c r="J86" s="21">
        <f t="shared" si="39"/>
        <v>146.41671825647174</v>
      </c>
      <c r="K86" s="21">
        <f t="shared" si="39"/>
        <v>23.320812551804337</v>
      </c>
      <c r="L86" s="21">
        <f t="shared" si="39"/>
        <v>196.08630794076453</v>
      </c>
      <c r="M86" s="21">
        <f t="shared" si="39"/>
        <v>55.167316379254004</v>
      </c>
      <c r="N86" s="21">
        <f t="shared" si="39"/>
        <v>33.52234872524042</v>
      </c>
      <c r="O86" s="21">
        <f t="shared" si="39"/>
        <v>20.751698392998492</v>
      </c>
      <c r="P86" s="21">
        <f t="shared" si="36"/>
        <v>20.766611686634718</v>
      </c>
      <c r="Q86" s="21">
        <f t="shared" si="35"/>
        <v>-3.1417144394902436</v>
      </c>
      <c r="R86" s="21">
        <f>IF(Q28=0, "--", ('A62'!R28/Q28*100-100))</f>
        <v>-99.454988276728898</v>
      </c>
      <c r="S86" s="21">
        <f>IF(R28=0, "--", ('A62'!S28/R28*100-100))</f>
        <v>-98.895683929660038</v>
      </c>
      <c r="T86" s="21">
        <f>IF(S28=0, "--", ('A62'!T28/S28*100-100))</f>
        <v>-99.351437511611934</v>
      </c>
      <c r="U86" s="21">
        <f>IF(C28=0, "--", (('A62'!R28/C28)^(1/21))*100-100)</f>
        <v>16.846692351216163</v>
      </c>
    </row>
    <row r="87" spans="1:21" x14ac:dyDescent="0.2">
      <c r="A87" s="3" t="s">
        <v>139</v>
      </c>
      <c r="B87" s="3" t="s">
        <v>140</v>
      </c>
      <c r="C87" s="77" t="s">
        <v>28</v>
      </c>
      <c r="D87" s="77" t="s">
        <v>28</v>
      </c>
      <c r="E87" s="21">
        <f t="shared" si="38"/>
        <v>43.294142391838989</v>
      </c>
      <c r="F87" s="21">
        <f t="shared" si="37"/>
        <v>21.41125140009872</v>
      </c>
      <c r="G87" s="77" t="s">
        <v>28</v>
      </c>
      <c r="H87" s="21">
        <f t="shared" ref="H87:O92" si="40">IF(G29=0, "--", (H29/G29*100-100))</f>
        <v>-0.59728105429591949</v>
      </c>
      <c r="I87" s="21">
        <f t="shared" si="40"/>
        <v>-13.448802547984855</v>
      </c>
      <c r="J87" s="21">
        <f t="shared" si="40"/>
        <v>294.23685674502201</v>
      </c>
      <c r="K87" s="21">
        <f t="shared" si="40"/>
        <v>32.617612606763288</v>
      </c>
      <c r="L87" s="21">
        <f t="shared" si="40"/>
        <v>65.063612129332199</v>
      </c>
      <c r="M87" s="21">
        <f t="shared" si="40"/>
        <v>53.57646455455486</v>
      </c>
      <c r="N87" s="21">
        <f t="shared" si="40"/>
        <v>-8.5532967684019923</v>
      </c>
      <c r="O87" s="21">
        <f t="shared" si="40"/>
        <v>-43.58400256980547</v>
      </c>
      <c r="P87" s="21">
        <f t="shared" si="36"/>
        <v>38.22861047924485</v>
      </c>
      <c r="Q87" s="21">
        <f t="shared" si="35"/>
        <v>2.5637059053361924</v>
      </c>
      <c r="R87" s="21">
        <f>IF(Q29=0, "--", ('A62'!R29/Q29*100-100))</f>
        <v>-70.545688636401451</v>
      </c>
      <c r="S87" s="21">
        <f>IF(R29=0, "--", ('A62'!S29/R29*100-100))</f>
        <v>-87.646642948665487</v>
      </c>
      <c r="T87" s="21">
        <f>IF(S29=0, "--", ('A62'!T29/S29*100-100))</f>
        <v>-80.489462829399116</v>
      </c>
      <c r="U87" s="21">
        <f>IF(C29=0, "--", (('A62'!R29/C29)^(1/21))*100-100)</f>
        <v>17.060959806603407</v>
      </c>
    </row>
    <row r="88" spans="1:21" x14ac:dyDescent="0.2">
      <c r="A88" s="3" t="s">
        <v>141</v>
      </c>
      <c r="B88" s="3" t="s">
        <v>142</v>
      </c>
      <c r="C88" s="77" t="s">
        <v>28</v>
      </c>
      <c r="D88" s="77" t="s">
        <v>28</v>
      </c>
      <c r="E88" s="21">
        <f t="shared" si="38"/>
        <v>41.88906658529686</v>
      </c>
      <c r="F88" s="21">
        <f t="shared" si="37"/>
        <v>25.301086160622745</v>
      </c>
      <c r="G88" s="77" t="s">
        <v>28</v>
      </c>
      <c r="H88" s="21">
        <f t="shared" si="40"/>
        <v>26.747965151842479</v>
      </c>
      <c r="I88" s="21">
        <f t="shared" si="40"/>
        <v>77.717779709106793</v>
      </c>
      <c r="J88" s="21">
        <f t="shared" si="40"/>
        <v>9.5162204705483617</v>
      </c>
      <c r="K88" s="21">
        <f t="shared" si="40"/>
        <v>51.916859660454747</v>
      </c>
      <c r="L88" s="21">
        <f t="shared" si="40"/>
        <v>116.20450110645692</v>
      </c>
      <c r="M88" s="21">
        <f t="shared" si="40"/>
        <v>26.789576903515268</v>
      </c>
      <c r="N88" s="21">
        <f t="shared" si="40"/>
        <v>33.978347512837445</v>
      </c>
      <c r="O88" s="21">
        <f t="shared" si="40"/>
        <v>-23.031066117786665</v>
      </c>
      <c r="P88" s="21">
        <f t="shared" si="36"/>
        <v>-22.245151477644939</v>
      </c>
      <c r="Q88" s="21">
        <f t="shared" si="35"/>
        <v>3.759746902839936</v>
      </c>
      <c r="R88" s="21">
        <f>IF(Q30=0, "--", ('A62'!R30/Q30*100-100))</f>
        <v>600.83788482393004</v>
      </c>
      <c r="S88" s="21">
        <f>IF(R30=0, "--", ('A62'!S30/R30*100-100))</f>
        <v>919.38062105093184</v>
      </c>
      <c r="T88" s="21">
        <f>IF(S30=0, "--", ('A62'!T30/S30*100-100))</f>
        <v>768.13346857664567</v>
      </c>
      <c r="U88" s="21">
        <f>IF(C30=0, "--", (('A62'!R30/C30)^(1/21))*100-100)</f>
        <v>45.187153706273108</v>
      </c>
    </row>
    <row r="89" spans="1:21" x14ac:dyDescent="0.2">
      <c r="A89" s="3" t="s">
        <v>143</v>
      </c>
      <c r="B89" s="3" t="s">
        <v>144</v>
      </c>
      <c r="C89" s="77" t="s">
        <v>28</v>
      </c>
      <c r="D89" s="77" t="s">
        <v>28</v>
      </c>
      <c r="E89" s="21">
        <f t="shared" si="38"/>
        <v>38.318034633336794</v>
      </c>
      <c r="F89" s="21">
        <f t="shared" si="37"/>
        <v>1.796224225263316</v>
      </c>
      <c r="G89" s="77" t="s">
        <v>28</v>
      </c>
      <c r="H89" s="21">
        <f t="shared" si="40"/>
        <v>-0.64172277087322982</v>
      </c>
      <c r="I89" s="21">
        <f t="shared" si="40"/>
        <v>12.491106669743218</v>
      </c>
      <c r="J89" s="21">
        <f t="shared" si="40"/>
        <v>15.776347554258123</v>
      </c>
      <c r="K89" s="21">
        <f t="shared" si="40"/>
        <v>-2.8449054776964573</v>
      </c>
      <c r="L89" s="21">
        <f t="shared" si="40"/>
        <v>54.553029956818392</v>
      </c>
      <c r="M89" s="21">
        <f t="shared" si="40"/>
        <v>49.532316018296484</v>
      </c>
      <c r="N89" s="21">
        <f t="shared" si="40"/>
        <v>46.396973912170751</v>
      </c>
      <c r="O89" s="21">
        <f t="shared" si="40"/>
        <v>38.204615188465908</v>
      </c>
      <c r="P89" s="21">
        <f t="shared" si="36"/>
        <v>37.160721675772606</v>
      </c>
      <c r="Q89" s="21">
        <f t="shared" si="35"/>
        <v>-12.958919410667988</v>
      </c>
      <c r="R89" s="21">
        <f>IF(Q31=0, "--", ('A62'!R31/Q31*100-100))</f>
        <v>-97.50581939293437</v>
      </c>
      <c r="S89" s="21">
        <f>IF(R31=0, "--", ('A62'!S31/R31*100-100))</f>
        <v>-97.238403311100669</v>
      </c>
      <c r="T89" s="21">
        <f>IF(S31=0, "--", ('A62'!T31/S31*100-100))</f>
        <v>-98.820883220762866</v>
      </c>
      <c r="U89" s="21">
        <f>IF(C31=0, "--", (('A62'!R31/C31)^(1/21))*100-100)</f>
        <v>13.96670210097794</v>
      </c>
    </row>
    <row r="90" spans="1:21" x14ac:dyDescent="0.2">
      <c r="A90" s="3" t="s">
        <v>145</v>
      </c>
      <c r="B90" s="3" t="s">
        <v>146</v>
      </c>
      <c r="C90" s="77" t="s">
        <v>28</v>
      </c>
      <c r="D90" s="77" t="s">
        <v>28</v>
      </c>
      <c r="E90" s="21">
        <f t="shared" si="38"/>
        <v>75.737912240949726</v>
      </c>
      <c r="F90" s="21">
        <f t="shared" si="37"/>
        <v>37.096598015866221</v>
      </c>
      <c r="G90" s="77" t="s">
        <v>28</v>
      </c>
      <c r="H90" s="21">
        <f t="shared" si="40"/>
        <v>19.8730407478469</v>
      </c>
      <c r="I90" s="21">
        <f t="shared" si="40"/>
        <v>45.233785858179061</v>
      </c>
      <c r="J90" s="21">
        <f t="shared" si="40"/>
        <v>31.168881902448902</v>
      </c>
      <c r="K90" s="21">
        <f t="shared" si="40"/>
        <v>49.608316065291405</v>
      </c>
      <c r="L90" s="21">
        <f t="shared" si="40"/>
        <v>80.689944959283253</v>
      </c>
      <c r="M90" s="21">
        <f t="shared" si="40"/>
        <v>18.890857478556299</v>
      </c>
      <c r="N90" s="21">
        <f t="shared" si="40"/>
        <v>31.835347261159086</v>
      </c>
      <c r="O90" s="21">
        <f t="shared" si="40"/>
        <v>11.619294592869522</v>
      </c>
      <c r="P90" s="21">
        <f t="shared" si="36"/>
        <v>11.625168486704766</v>
      </c>
      <c r="Q90" s="21">
        <f t="shared" si="35"/>
        <v>-3.8847622657082894</v>
      </c>
      <c r="R90" s="21">
        <f>IF(Q32=0, "--", ('A62'!R32/Q32*100-100))</f>
        <v>-99.20798697257878</v>
      </c>
      <c r="S90" s="21">
        <f>IF(R32=0, "--", ('A62'!S32/R32*100-100))</f>
        <v>-99.6339081704091</v>
      </c>
      <c r="T90" s="21">
        <f>IF(S32=0, "--", ('A62'!T32/S32*100-100))</f>
        <v>-99.676937695546613</v>
      </c>
      <c r="U90" s="21">
        <f>IF(C32=0, "--", (('A62'!R32/C32)^(1/21))*100-100)</f>
        <v>14.155345449605633</v>
      </c>
    </row>
    <row r="91" spans="1:21" x14ac:dyDescent="0.2">
      <c r="A91" s="3" t="s">
        <v>147</v>
      </c>
      <c r="B91" s="3" t="s">
        <v>148</v>
      </c>
      <c r="C91" s="77" t="s">
        <v>28</v>
      </c>
      <c r="D91" s="77" t="s">
        <v>28</v>
      </c>
      <c r="E91" s="21">
        <f t="shared" si="38"/>
        <v>63.082371243028632</v>
      </c>
      <c r="F91" s="21">
        <f t="shared" si="37"/>
        <v>58.358469584500028</v>
      </c>
      <c r="G91" s="77" t="s">
        <v>28</v>
      </c>
      <c r="H91" s="21">
        <f t="shared" si="40"/>
        <v>41.241561091540603</v>
      </c>
      <c r="I91" s="21">
        <f t="shared" si="40"/>
        <v>19.750964680709515</v>
      </c>
      <c r="J91" s="21">
        <f t="shared" si="40"/>
        <v>38.091000676253685</v>
      </c>
      <c r="K91" s="21">
        <f t="shared" si="40"/>
        <v>56.588950318377528</v>
      </c>
      <c r="L91" s="21">
        <f t="shared" si="40"/>
        <v>127.36269029732861</v>
      </c>
      <c r="M91" s="21">
        <f t="shared" si="40"/>
        <v>89.228238799826016</v>
      </c>
      <c r="N91" s="21">
        <f t="shared" si="40"/>
        <v>1.2707232539843858</v>
      </c>
      <c r="O91" s="21">
        <f t="shared" si="40"/>
        <v>-7.4751878304722652</v>
      </c>
      <c r="P91" s="21">
        <f t="shared" si="36"/>
        <v>-4.056644995378349</v>
      </c>
      <c r="Q91" s="21">
        <f t="shared" si="35"/>
        <v>9.4945955146986876</v>
      </c>
      <c r="R91" s="21">
        <f>IF(Q33=0, "--", ('A62'!R33/Q33*100-100))</f>
        <v>84.44156488163199</v>
      </c>
      <c r="S91" s="21">
        <f>IF(R33=0, "--", ('A62'!S33/R33*100-100))</f>
        <v>94.418762292973753</v>
      </c>
      <c r="T91" s="21">
        <f>IF(S33=0, "--", ('A62'!T33/S33*100-100))</f>
        <v>137.31494885779117</v>
      </c>
      <c r="U91" s="21">
        <f>IF(C33=0, "--", (('A62'!R33/C33)^(1/21))*100-100)</f>
        <v>37.819314169935126</v>
      </c>
    </row>
    <row r="92" spans="1:21" x14ac:dyDescent="0.2">
      <c r="B92" s="3" t="s">
        <v>149</v>
      </c>
      <c r="C92" s="77" t="s">
        <v>28</v>
      </c>
      <c r="D92" s="77" t="s">
        <v>28</v>
      </c>
      <c r="E92" s="21">
        <f t="shared" si="38"/>
        <v>64.687340189886754</v>
      </c>
      <c r="F92" s="21">
        <f t="shared" si="37"/>
        <v>57.19038271717838</v>
      </c>
      <c r="G92" s="77" t="s">
        <v>28</v>
      </c>
      <c r="H92" s="21">
        <f t="shared" si="40"/>
        <v>28.969925243893869</v>
      </c>
      <c r="I92" s="21">
        <f t="shared" si="40"/>
        <v>34.658928512773883</v>
      </c>
      <c r="J92" s="21">
        <f t="shared" si="40"/>
        <v>40.140097026020698</v>
      </c>
      <c r="K92" s="21">
        <f t="shared" si="40"/>
        <v>17.647352413008917</v>
      </c>
      <c r="L92" s="21">
        <f t="shared" si="40"/>
        <v>91.993845804411279</v>
      </c>
      <c r="M92" s="21">
        <f t="shared" si="40"/>
        <v>37.793740838028185</v>
      </c>
      <c r="N92" s="21">
        <f t="shared" si="40"/>
        <v>16.091657997744818</v>
      </c>
      <c r="O92" s="21">
        <f t="shared" si="40"/>
        <v>-18.649642441838694</v>
      </c>
      <c r="P92" s="21">
        <f t="shared" si="36"/>
        <v>9.3065819921567936</v>
      </c>
      <c r="Q92" s="21">
        <f t="shared" si="35"/>
        <v>12.109144850959481</v>
      </c>
      <c r="R92" s="21">
        <f>IF(Q34=0, "--", (R34/Q34*100-100))</f>
        <v>13.481235625182279</v>
      </c>
      <c r="S92" s="21">
        <f t="shared" ref="S92:T92" si="41">IF(R34=0, "--", (S34/R34*100-100))</f>
        <v>-21.149881578522084</v>
      </c>
      <c r="T92" s="21">
        <f t="shared" si="41"/>
        <v>2.5911487156670745</v>
      </c>
      <c r="U92" s="21">
        <f>IF(C34=0, "--", (('A62'!R34/C34)^(1/21))*100-100)</f>
        <v>23.538829528958473</v>
      </c>
    </row>
    <row r="93" spans="1:21" ht="13.5" thickBot="1" x14ac:dyDescent="0.25">
      <c r="A93" s="11"/>
      <c r="B93" s="11"/>
      <c r="C93" s="11"/>
      <c r="D93" s="11"/>
      <c r="E93" s="11"/>
      <c r="F93" s="11"/>
      <c r="G93" s="11"/>
      <c r="H93" s="11"/>
      <c r="I93" s="11"/>
      <c r="J93" s="11"/>
      <c r="K93" s="11"/>
      <c r="L93" s="11"/>
      <c r="M93" s="11"/>
      <c r="N93" s="11"/>
      <c r="O93" s="11"/>
      <c r="P93" s="11"/>
      <c r="Q93" s="11"/>
      <c r="R93" s="11"/>
      <c r="S93" s="11"/>
      <c r="T93" s="11"/>
      <c r="U93" s="11"/>
    </row>
    <row r="94" spans="1:21" ht="13.5" thickTop="1" x14ac:dyDescent="0.2">
      <c r="A94" s="13" t="s">
        <v>668</v>
      </c>
      <c r="B94" s="12"/>
    </row>
  </sheetData>
  <mergeCells count="5">
    <mergeCell ref="C4:U4"/>
    <mergeCell ref="C2:U2"/>
    <mergeCell ref="C7:U8"/>
    <mergeCell ref="C36:U37"/>
    <mergeCell ref="C65:U66"/>
  </mergeCells>
  <phoneticPr fontId="7" type="noConversion"/>
  <hyperlinks>
    <hyperlink ref="A1" location="INDICE!A1" display="ÍNDICE"/>
  </hyperlinks>
  <pageMargins left="0.75" right="0.75" top="1" bottom="1" header="0" footer="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topLeftCell="B70" zoomScale="70" zoomScaleNormal="70" workbookViewId="0">
      <selection activeCell="G17" sqref="G17"/>
    </sheetView>
  </sheetViews>
  <sheetFormatPr baseColWidth="10" defaultColWidth="10.85546875" defaultRowHeight="12.75" x14ac:dyDescent="0.2"/>
  <cols>
    <col min="1" max="1" width="14.42578125" style="1" customWidth="1"/>
    <col min="2" max="2" width="49.140625" style="1" bestFit="1" customWidth="1"/>
    <col min="3" max="16384" width="10.85546875" style="1"/>
  </cols>
  <sheetData>
    <row r="1" spans="1:21" x14ac:dyDescent="0.2">
      <c r="A1" s="5" t="s">
        <v>75</v>
      </c>
    </row>
    <row r="2" spans="1:21" x14ac:dyDescent="0.2">
      <c r="B2" s="126"/>
      <c r="C2" s="217" t="s">
        <v>257</v>
      </c>
      <c r="D2" s="217"/>
      <c r="E2" s="217"/>
      <c r="F2" s="217"/>
      <c r="G2" s="217"/>
      <c r="H2" s="217"/>
      <c r="I2" s="217"/>
      <c r="J2" s="217"/>
      <c r="K2" s="217"/>
      <c r="L2" s="217"/>
      <c r="M2" s="217"/>
      <c r="N2" s="217"/>
      <c r="O2" s="217"/>
      <c r="P2" s="217"/>
      <c r="Q2" s="217"/>
      <c r="R2" s="217"/>
      <c r="S2" s="217"/>
      <c r="T2" s="217"/>
      <c r="U2" s="217"/>
    </row>
    <row r="3" spans="1:21" x14ac:dyDescent="0.2">
      <c r="A3" s="77"/>
      <c r="B3" s="77"/>
      <c r="D3" s="77"/>
      <c r="E3" s="77"/>
      <c r="F3" s="77"/>
      <c r="G3" s="77"/>
      <c r="H3" s="77"/>
      <c r="I3" s="77"/>
      <c r="J3" s="77"/>
      <c r="K3" s="77"/>
      <c r="L3" s="77"/>
      <c r="M3" s="77"/>
      <c r="N3" s="77"/>
      <c r="O3" s="104"/>
      <c r="P3" s="109"/>
      <c r="Q3" s="109"/>
      <c r="R3" s="109"/>
      <c r="S3" s="109"/>
      <c r="T3" s="109"/>
    </row>
    <row r="4" spans="1:21" x14ac:dyDescent="0.2">
      <c r="B4" s="126"/>
      <c r="C4" s="217" t="s">
        <v>730</v>
      </c>
      <c r="D4" s="217"/>
      <c r="E4" s="217"/>
      <c r="F4" s="217"/>
      <c r="G4" s="217"/>
      <c r="H4" s="217"/>
      <c r="I4" s="217"/>
      <c r="J4" s="217"/>
      <c r="K4" s="217"/>
      <c r="L4" s="217"/>
      <c r="M4" s="217"/>
      <c r="N4" s="217"/>
      <c r="O4" s="217"/>
      <c r="P4" s="217"/>
      <c r="Q4" s="217"/>
      <c r="R4" s="217"/>
      <c r="S4" s="217"/>
      <c r="T4" s="217"/>
      <c r="U4" s="217"/>
    </row>
    <row r="5" spans="1:21" ht="13.5" thickBot="1" x14ac:dyDescent="0.25">
      <c r="A5" s="116"/>
      <c r="B5" s="116"/>
      <c r="C5" s="6"/>
      <c r="D5" s="6"/>
      <c r="E5" s="6"/>
      <c r="F5" s="6"/>
      <c r="G5" s="6"/>
      <c r="H5" s="6"/>
      <c r="I5" s="6"/>
      <c r="J5" s="6"/>
      <c r="K5" s="6"/>
      <c r="L5" s="6"/>
      <c r="M5" s="6"/>
      <c r="N5" s="6"/>
      <c r="O5" s="6"/>
      <c r="P5" s="6"/>
      <c r="Q5" s="6"/>
      <c r="R5" s="6"/>
      <c r="S5" s="6"/>
      <c r="T5" s="6"/>
      <c r="U5" s="6"/>
    </row>
    <row r="6" spans="1:21" ht="13.5" thickTop="1" x14ac:dyDescent="0.2">
      <c r="A6" s="54"/>
      <c r="B6" s="54"/>
      <c r="C6" s="7">
        <v>1995</v>
      </c>
      <c r="D6" s="7">
        <v>2000</v>
      </c>
      <c r="E6" s="7">
        <v>2001</v>
      </c>
      <c r="F6" s="7">
        <v>2002</v>
      </c>
      <c r="G6" s="7">
        <v>2004</v>
      </c>
      <c r="H6" s="7">
        <v>2005</v>
      </c>
      <c r="I6" s="7">
        <v>2006</v>
      </c>
      <c r="J6" s="7">
        <v>2007</v>
      </c>
      <c r="K6" s="7">
        <v>2008</v>
      </c>
      <c r="L6" s="7">
        <v>2009</v>
      </c>
      <c r="M6" s="7">
        <v>2010</v>
      </c>
      <c r="N6" s="7">
        <v>2011</v>
      </c>
      <c r="O6" s="7">
        <v>2012</v>
      </c>
      <c r="P6" s="7" t="s">
        <v>263</v>
      </c>
      <c r="Q6" s="7">
        <v>2013</v>
      </c>
      <c r="R6" s="7">
        <v>2014</v>
      </c>
      <c r="S6" s="7">
        <v>2015</v>
      </c>
      <c r="T6" s="7">
        <v>2016</v>
      </c>
      <c r="U6" s="7" t="s">
        <v>666</v>
      </c>
    </row>
    <row r="7" spans="1:21" x14ac:dyDescent="0.2">
      <c r="C7" s="204" t="s">
        <v>27</v>
      </c>
      <c r="D7" s="204"/>
      <c r="E7" s="204"/>
      <c r="F7" s="204"/>
      <c r="G7" s="204"/>
      <c r="H7" s="204"/>
      <c r="I7" s="204"/>
      <c r="J7" s="204"/>
      <c r="K7" s="204"/>
      <c r="L7" s="204"/>
      <c r="M7" s="204"/>
      <c r="N7" s="204"/>
      <c r="O7" s="204"/>
      <c r="P7" s="204"/>
      <c r="Q7" s="204"/>
      <c r="R7" s="204"/>
      <c r="S7" s="204"/>
      <c r="T7" s="204"/>
      <c r="U7" s="204"/>
    </row>
    <row r="8" spans="1:21" ht="13.5" thickBot="1" x14ac:dyDescent="0.25">
      <c r="C8" s="205"/>
      <c r="D8" s="205"/>
      <c r="E8" s="205"/>
      <c r="F8" s="205"/>
      <c r="G8" s="205"/>
      <c r="H8" s="205"/>
      <c r="I8" s="205"/>
      <c r="J8" s="205"/>
      <c r="K8" s="205"/>
      <c r="L8" s="205"/>
      <c r="M8" s="205"/>
      <c r="N8" s="205"/>
      <c r="O8" s="205"/>
      <c r="P8" s="205"/>
      <c r="Q8" s="205"/>
      <c r="R8" s="205"/>
      <c r="S8" s="205"/>
      <c r="T8" s="205"/>
      <c r="U8" s="205"/>
    </row>
    <row r="9" spans="1:21" ht="13.5" thickTop="1" x14ac:dyDescent="0.2">
      <c r="A9" s="8" t="s">
        <v>99</v>
      </c>
      <c r="B9" s="8" t="s">
        <v>100</v>
      </c>
      <c r="C9" s="112">
        <v>0</v>
      </c>
      <c r="D9" s="112">
        <v>5.0763999999999997E-2</v>
      </c>
      <c r="E9" s="112">
        <v>0.1076805</v>
      </c>
      <c r="F9" s="112">
        <v>5.7828999999999998E-2</v>
      </c>
      <c r="G9" s="112">
        <v>0.1129275</v>
      </c>
      <c r="H9" s="112">
        <v>0.42515199999999997</v>
      </c>
      <c r="I9" s="112">
        <v>0.24900149999999999</v>
      </c>
      <c r="J9" s="112">
        <v>0.7249835</v>
      </c>
      <c r="K9" s="112">
        <v>0.59927249999999999</v>
      </c>
      <c r="L9" s="113">
        <v>26.95965</v>
      </c>
      <c r="M9" s="113">
        <v>0.92406600000000005</v>
      </c>
      <c r="N9" s="15">
        <v>1.553048</v>
      </c>
      <c r="O9" s="15">
        <v>2.3530039999999999</v>
      </c>
      <c r="P9" s="15">
        <v>2.2369400000000002</v>
      </c>
      <c r="Q9" s="15">
        <v>4.5720809999999998</v>
      </c>
      <c r="R9" s="113">
        <v>0.90806699999999996</v>
      </c>
      <c r="S9" s="113">
        <v>3.4358620000000002</v>
      </c>
      <c r="T9" s="113">
        <v>2.4378880000000001</v>
      </c>
      <c r="U9" s="112">
        <f>(SUM(C9:N9)+P9+Q9+R9+S9+T9)</f>
        <v>45.3552125</v>
      </c>
    </row>
    <row r="10" spans="1:21" x14ac:dyDescent="0.2">
      <c r="A10" s="3" t="s">
        <v>101</v>
      </c>
      <c r="B10" s="3" t="s">
        <v>102</v>
      </c>
      <c r="C10" s="112">
        <v>0.40842349999999999</v>
      </c>
      <c r="D10" s="112">
        <v>4.4714415000000001</v>
      </c>
      <c r="E10" s="112">
        <v>22.1880205</v>
      </c>
      <c r="F10" s="112">
        <v>41.5138745</v>
      </c>
      <c r="G10" s="112">
        <v>59.7753005</v>
      </c>
      <c r="H10" s="112">
        <v>65.386889999999994</v>
      </c>
      <c r="I10" s="112">
        <v>99.052062000000006</v>
      </c>
      <c r="J10" s="112">
        <v>206.11224300000001</v>
      </c>
      <c r="K10" s="112">
        <v>192.6291435</v>
      </c>
      <c r="L10" s="113">
        <v>377.68812200000002</v>
      </c>
      <c r="M10" s="113">
        <v>478.16995200000002</v>
      </c>
      <c r="N10" s="15">
        <v>430.787486</v>
      </c>
      <c r="O10" s="15">
        <v>184.07909000000001</v>
      </c>
      <c r="P10" s="15">
        <v>366.84429899999998</v>
      </c>
      <c r="Q10" s="15">
        <v>391.701549</v>
      </c>
      <c r="R10" s="113">
        <v>422.94622700000002</v>
      </c>
      <c r="S10" s="113">
        <v>484.25152400000002</v>
      </c>
      <c r="T10" s="113">
        <v>522.24969899999996</v>
      </c>
      <c r="U10" s="112">
        <f t="shared" ref="U10:U34" si="0">(SUM(C10:N10)+P10+Q10+R10+S10+T10)</f>
        <v>4166.1762570000001</v>
      </c>
    </row>
    <row r="11" spans="1:21" x14ac:dyDescent="0.2">
      <c r="A11" s="3" t="s">
        <v>103</v>
      </c>
      <c r="B11" s="3" t="s">
        <v>104</v>
      </c>
      <c r="C11" s="112">
        <v>0.39833800000000003</v>
      </c>
      <c r="D11" s="112">
        <v>2.0703155</v>
      </c>
      <c r="E11" s="112">
        <v>7.0680259999999997</v>
      </c>
      <c r="F11" s="112">
        <v>11.349323500000001</v>
      </c>
      <c r="G11" s="112">
        <v>30.9330055</v>
      </c>
      <c r="H11" s="112">
        <v>33.567614499999998</v>
      </c>
      <c r="I11" s="112">
        <v>47.416334999999997</v>
      </c>
      <c r="J11" s="112">
        <v>38.6434845</v>
      </c>
      <c r="K11" s="112">
        <v>20.953255500000001</v>
      </c>
      <c r="L11" s="113">
        <v>51.540607999999999</v>
      </c>
      <c r="M11" s="113">
        <v>75.500073</v>
      </c>
      <c r="N11" s="15">
        <v>74.333627000000007</v>
      </c>
      <c r="O11" s="15">
        <v>74.102998999999997</v>
      </c>
      <c r="P11" s="15">
        <v>75.152251000000007</v>
      </c>
      <c r="Q11" s="15">
        <v>79.437861999999996</v>
      </c>
      <c r="R11" s="113">
        <v>105.59169900000001</v>
      </c>
      <c r="S11" s="113">
        <v>95.649452999999994</v>
      </c>
      <c r="T11" s="113">
        <v>118.828828</v>
      </c>
      <c r="U11" s="112">
        <f t="shared" si="0"/>
        <v>868.43409899999995</v>
      </c>
    </row>
    <row r="12" spans="1:21" x14ac:dyDescent="0.2">
      <c r="A12" s="3" t="s">
        <v>105</v>
      </c>
      <c r="B12" s="3" t="s">
        <v>106</v>
      </c>
      <c r="C12" s="112">
        <v>4.9347500000000002E-2</v>
      </c>
      <c r="D12" s="112">
        <v>0.99479099999999998</v>
      </c>
      <c r="E12" s="112">
        <v>1.014974</v>
      </c>
      <c r="F12" s="112">
        <v>0.25856750000000001</v>
      </c>
      <c r="G12" s="112">
        <v>0.23728150000000001</v>
      </c>
      <c r="H12" s="112">
        <v>0.42733199999999999</v>
      </c>
      <c r="I12" s="112">
        <v>0.36303150000000001</v>
      </c>
      <c r="J12" s="112">
        <v>5.9765649999999999</v>
      </c>
      <c r="K12" s="112">
        <v>1.7746575</v>
      </c>
      <c r="L12" s="113">
        <v>5.1751360000000002</v>
      </c>
      <c r="M12" s="113">
        <v>6.2464979999999999</v>
      </c>
      <c r="N12" s="16">
        <v>7.3157009999999998</v>
      </c>
      <c r="O12" s="16">
        <v>2.7481430000000002</v>
      </c>
      <c r="P12" s="16">
        <v>2.546554</v>
      </c>
      <c r="Q12" s="16">
        <v>1.5332399999999999</v>
      </c>
      <c r="R12" s="113">
        <v>18.610309999999998</v>
      </c>
      <c r="S12" s="113">
        <v>11.037025999999999</v>
      </c>
      <c r="T12" s="113">
        <v>10.211459</v>
      </c>
      <c r="U12" s="112">
        <f t="shared" si="0"/>
        <v>73.772471499999995</v>
      </c>
    </row>
    <row r="13" spans="1:21" x14ac:dyDescent="0.2">
      <c r="A13" s="3" t="s">
        <v>107</v>
      </c>
      <c r="B13" s="3" t="s">
        <v>108</v>
      </c>
      <c r="C13" s="112">
        <v>0.40201599999999998</v>
      </c>
      <c r="D13" s="112">
        <v>1.3581129999999999</v>
      </c>
      <c r="E13" s="112">
        <v>6.2352214999999998</v>
      </c>
      <c r="F13" s="112">
        <v>7.702007</v>
      </c>
      <c r="G13" s="112">
        <v>26.768784499999999</v>
      </c>
      <c r="H13" s="112">
        <v>30.241468999999999</v>
      </c>
      <c r="I13" s="112">
        <v>46.090910999999998</v>
      </c>
      <c r="J13" s="112">
        <v>31.146507499999998</v>
      </c>
      <c r="K13" s="112">
        <v>12.6684755</v>
      </c>
      <c r="L13" s="113">
        <v>34.186335</v>
      </c>
      <c r="M13" s="113">
        <v>46.030498000000001</v>
      </c>
      <c r="N13" s="15">
        <v>27.701350999999999</v>
      </c>
      <c r="O13" s="15">
        <v>29.995293999999994</v>
      </c>
      <c r="P13" s="15">
        <v>29.994954</v>
      </c>
      <c r="Q13" s="15">
        <v>25.58333</v>
      </c>
      <c r="R13" s="113">
        <v>53.662925999999999</v>
      </c>
      <c r="S13" s="113">
        <v>71.265414000000007</v>
      </c>
      <c r="T13" s="113">
        <v>60.001185</v>
      </c>
      <c r="U13" s="112">
        <f t="shared" si="0"/>
        <v>511.03949799999998</v>
      </c>
    </row>
    <row r="14" spans="1:21" x14ac:dyDescent="0.2">
      <c r="A14" s="3" t="s">
        <v>109</v>
      </c>
      <c r="B14" s="3" t="s">
        <v>110</v>
      </c>
      <c r="C14" s="112">
        <v>0.40201599999999998</v>
      </c>
      <c r="D14" s="112">
        <v>1.3581129999999999</v>
      </c>
      <c r="E14" s="112">
        <v>5.9249010000000002</v>
      </c>
      <c r="F14" s="112">
        <v>7.6636990000000003</v>
      </c>
      <c r="G14" s="112">
        <v>26.445135000000001</v>
      </c>
      <c r="H14" s="112">
        <v>29.841592500000001</v>
      </c>
      <c r="I14" s="112">
        <v>41.800160499999997</v>
      </c>
      <c r="J14" s="112">
        <v>30.861818499999998</v>
      </c>
      <c r="K14" s="112">
        <v>11.587906</v>
      </c>
      <c r="L14" s="113">
        <v>29.861149000000001</v>
      </c>
      <c r="M14" s="113">
        <v>36.032625000000003</v>
      </c>
      <c r="N14" s="113">
        <v>17.540747</v>
      </c>
      <c r="O14" s="113">
        <v>11.139961</v>
      </c>
      <c r="P14" s="113">
        <v>11.714809000000001</v>
      </c>
      <c r="Q14" s="113">
        <v>8.9551929999999995</v>
      </c>
      <c r="R14" s="113">
        <v>19.135034999999998</v>
      </c>
      <c r="S14" s="113">
        <v>29.323746</v>
      </c>
      <c r="T14" s="113">
        <v>39.032783000000002</v>
      </c>
      <c r="U14" s="112">
        <f t="shared" si="0"/>
        <v>347.48142849999999</v>
      </c>
    </row>
    <row r="15" spans="1:21" x14ac:dyDescent="0.2">
      <c r="A15" s="3" t="s">
        <v>111</v>
      </c>
      <c r="B15" s="3" t="s">
        <v>112</v>
      </c>
      <c r="C15" s="112">
        <v>3.7499999999999999E-3</v>
      </c>
      <c r="D15" s="112">
        <v>0.146561</v>
      </c>
      <c r="E15" s="112">
        <v>0.23417350000000001</v>
      </c>
      <c r="F15" s="112">
        <v>0.74137799999999998</v>
      </c>
      <c r="G15" s="112">
        <v>1.4445889999999999</v>
      </c>
      <c r="H15" s="112">
        <v>0.84912699999999997</v>
      </c>
      <c r="I15" s="112">
        <v>1.6095790000000001</v>
      </c>
      <c r="J15" s="112">
        <v>2.3014410000000001</v>
      </c>
      <c r="K15" s="112">
        <v>1.190385</v>
      </c>
      <c r="L15" s="113">
        <v>3.2631459999999999</v>
      </c>
      <c r="M15" s="113">
        <v>5.3339660000000002</v>
      </c>
      <c r="N15" s="15">
        <v>6.5083780000000004</v>
      </c>
      <c r="O15" s="15">
        <v>7.4344749999999999</v>
      </c>
      <c r="P15" s="15">
        <v>7.4343789999999998</v>
      </c>
      <c r="Q15" s="15">
        <v>7.3762189999999999</v>
      </c>
      <c r="R15" s="113">
        <v>5.0362689999999999</v>
      </c>
      <c r="S15" s="113">
        <v>6.8956480000000004</v>
      </c>
      <c r="T15" s="113">
        <v>6.8484299999999996</v>
      </c>
      <c r="U15" s="112">
        <f t="shared" si="0"/>
        <v>57.217418500000001</v>
      </c>
    </row>
    <row r="16" spans="1:21" x14ac:dyDescent="0.2">
      <c r="A16" s="3" t="s">
        <v>113</v>
      </c>
      <c r="B16" s="3" t="s">
        <v>114</v>
      </c>
      <c r="C16" s="112">
        <v>0.10635650000000001</v>
      </c>
      <c r="D16" s="112">
        <v>13.2568205</v>
      </c>
      <c r="E16" s="112">
        <v>12.3001235</v>
      </c>
      <c r="F16" s="112">
        <v>11.991968999999999</v>
      </c>
      <c r="G16" s="112">
        <v>55.795298500000001</v>
      </c>
      <c r="H16" s="112">
        <v>67.089980999999995</v>
      </c>
      <c r="I16" s="112">
        <v>80.292918999999998</v>
      </c>
      <c r="J16" s="112">
        <v>79.537582999999998</v>
      </c>
      <c r="K16" s="112">
        <v>82.985958999999994</v>
      </c>
      <c r="L16" s="113">
        <v>109.213469</v>
      </c>
      <c r="M16" s="113">
        <v>141.06702899999999</v>
      </c>
      <c r="N16" s="112">
        <v>162.970709</v>
      </c>
      <c r="O16" s="112">
        <v>189.20720900000001</v>
      </c>
      <c r="P16" s="112">
        <v>189.05242699999999</v>
      </c>
      <c r="Q16" s="112">
        <v>172.34847099999999</v>
      </c>
      <c r="R16" s="113">
        <v>173.84733299999999</v>
      </c>
      <c r="S16" s="113">
        <v>160.49295100000001</v>
      </c>
      <c r="T16" s="113">
        <v>161.898954</v>
      </c>
      <c r="U16" s="112">
        <f t="shared" si="0"/>
        <v>1674.2483529999997</v>
      </c>
    </row>
    <row r="17" spans="1:21" x14ac:dyDescent="0.2">
      <c r="A17" s="3" t="s">
        <v>115</v>
      </c>
      <c r="B17" s="3" t="s">
        <v>116</v>
      </c>
      <c r="C17" s="112">
        <v>2.3599999999999999E-4</v>
      </c>
      <c r="D17" s="112">
        <v>0.19976250000000001</v>
      </c>
      <c r="E17" s="112">
        <v>0.1049905</v>
      </c>
      <c r="F17" s="112">
        <v>0.285995</v>
      </c>
      <c r="G17" s="112">
        <v>0.31519799999999998</v>
      </c>
      <c r="H17" s="112">
        <v>0.57365200000000005</v>
      </c>
      <c r="I17" s="112">
        <v>1.3270725000000001</v>
      </c>
      <c r="J17" s="112">
        <v>1.1915100000000001</v>
      </c>
      <c r="K17" s="112">
        <v>1.7722009999999999</v>
      </c>
      <c r="L17" s="113">
        <v>1.9331069999999999</v>
      </c>
      <c r="M17" s="113">
        <v>1.423721</v>
      </c>
      <c r="N17" s="113">
        <v>2.5534500000000002</v>
      </c>
      <c r="O17" s="113">
        <v>1.8965970000000001</v>
      </c>
      <c r="P17" s="113">
        <v>1.9101109999999999</v>
      </c>
      <c r="Q17" s="113">
        <v>1.459365</v>
      </c>
      <c r="R17" s="113">
        <v>1.457314</v>
      </c>
      <c r="S17" s="113">
        <v>1.411184</v>
      </c>
      <c r="T17" s="113">
        <v>1.478836</v>
      </c>
      <c r="U17" s="112">
        <f t="shared" si="0"/>
        <v>19.397705500000001</v>
      </c>
    </row>
    <row r="18" spans="1:21" x14ac:dyDescent="0.2">
      <c r="A18" s="3" t="s">
        <v>117</v>
      </c>
      <c r="B18" s="3" t="s">
        <v>118</v>
      </c>
      <c r="C18" s="112">
        <v>0</v>
      </c>
      <c r="D18" s="112">
        <v>0</v>
      </c>
      <c r="E18" s="112">
        <v>2.9854999999999999E-3</v>
      </c>
      <c r="F18" s="112">
        <v>0.1388025</v>
      </c>
      <c r="G18" s="112">
        <v>3.8369500000000001E-2</v>
      </c>
      <c r="H18" s="112">
        <v>0</v>
      </c>
      <c r="I18" s="112">
        <v>0.1167255</v>
      </c>
      <c r="J18" s="112">
        <v>0.21158450000000001</v>
      </c>
      <c r="K18" s="112">
        <v>0.13625899999999999</v>
      </c>
      <c r="L18" s="113">
        <v>0.83506100000000005</v>
      </c>
      <c r="M18" s="113">
        <v>0.50038000000000005</v>
      </c>
      <c r="N18" s="15">
        <v>0.61173200000000005</v>
      </c>
      <c r="O18" s="15">
        <v>1.385221</v>
      </c>
      <c r="P18" s="15">
        <v>1.385367</v>
      </c>
      <c r="Q18" s="15">
        <v>0.74293299999999995</v>
      </c>
      <c r="R18" s="113">
        <v>0.50282400000000005</v>
      </c>
      <c r="S18" s="113">
        <v>0.87535300000000005</v>
      </c>
      <c r="T18" s="113">
        <v>0.87373699999999999</v>
      </c>
      <c r="U18" s="112">
        <f t="shared" si="0"/>
        <v>6.9721135000000007</v>
      </c>
    </row>
    <row r="19" spans="1:21" x14ac:dyDescent="0.2">
      <c r="A19" s="3" t="s">
        <v>119</v>
      </c>
      <c r="B19" s="3" t="s">
        <v>120</v>
      </c>
      <c r="C19" s="112">
        <v>7.3050000000000003E-4</v>
      </c>
      <c r="D19" s="112">
        <v>2.3061419999999999</v>
      </c>
      <c r="E19" s="112">
        <v>3.2342585000000001</v>
      </c>
      <c r="F19" s="112">
        <v>5.5193490000000001</v>
      </c>
      <c r="G19" s="112">
        <v>28.577680999999998</v>
      </c>
      <c r="H19" s="112">
        <v>0</v>
      </c>
      <c r="I19" s="112">
        <v>49.028021000000003</v>
      </c>
      <c r="J19" s="112">
        <v>53.989701500000002</v>
      </c>
      <c r="K19" s="112">
        <v>62.173949999999998</v>
      </c>
      <c r="L19" s="113">
        <v>107.66329399999999</v>
      </c>
      <c r="M19" s="113">
        <v>181.078148</v>
      </c>
      <c r="N19" s="15">
        <v>181.15759299999999</v>
      </c>
      <c r="O19" s="15">
        <v>196.41205800000003</v>
      </c>
      <c r="P19" s="15">
        <v>199.65764999999999</v>
      </c>
      <c r="Q19" s="15">
        <v>220.31426200000001</v>
      </c>
      <c r="R19" s="113">
        <v>254.09697499999999</v>
      </c>
      <c r="S19" s="113">
        <v>272.65006799999998</v>
      </c>
      <c r="T19" s="113">
        <v>307.61318899999998</v>
      </c>
      <c r="U19" s="112">
        <f t="shared" si="0"/>
        <v>1929.0610124999998</v>
      </c>
    </row>
    <row r="20" spans="1:21" x14ac:dyDescent="0.2">
      <c r="A20" s="3" t="s">
        <v>121</v>
      </c>
      <c r="B20" s="3" t="s">
        <v>122</v>
      </c>
      <c r="C20" s="112">
        <v>0</v>
      </c>
      <c r="D20" s="112">
        <v>5.0784999999999997E-3</v>
      </c>
      <c r="E20" s="112">
        <v>0.41656650000000001</v>
      </c>
      <c r="F20" s="112">
        <v>0.58415850000000002</v>
      </c>
      <c r="G20" s="112">
        <v>0.65510199999999996</v>
      </c>
      <c r="H20" s="112">
        <v>1.293954</v>
      </c>
      <c r="I20" s="112">
        <v>0</v>
      </c>
      <c r="J20" s="112">
        <v>3.757749</v>
      </c>
      <c r="K20" s="112">
        <v>4.5519220000000002</v>
      </c>
      <c r="L20" s="113">
        <v>18.712624999999999</v>
      </c>
      <c r="M20" s="113">
        <v>27.926279000000001</v>
      </c>
      <c r="N20" s="113">
        <v>35.951061000000003</v>
      </c>
      <c r="O20" s="113">
        <v>52.362739000000005</v>
      </c>
      <c r="P20" s="113">
        <v>52.358629000000001</v>
      </c>
      <c r="Q20" s="113">
        <v>65.214398000000003</v>
      </c>
      <c r="R20" s="113">
        <v>91.742230000000006</v>
      </c>
      <c r="S20" s="113">
        <v>98.070211</v>
      </c>
      <c r="T20" s="113">
        <v>112.780407</v>
      </c>
      <c r="U20" s="112">
        <f t="shared" si="0"/>
        <v>514.02037050000001</v>
      </c>
    </row>
    <row r="21" spans="1:21" x14ac:dyDescent="0.2">
      <c r="A21" s="3" t="s">
        <v>123</v>
      </c>
      <c r="B21" s="3" t="s">
        <v>124</v>
      </c>
      <c r="C21" s="112">
        <v>0</v>
      </c>
      <c r="D21" s="112">
        <v>0.66930699999999999</v>
      </c>
      <c r="E21" s="112">
        <v>0.31708999999999998</v>
      </c>
      <c r="F21" s="112">
        <v>0.69045699999999999</v>
      </c>
      <c r="G21" s="112">
        <v>3.0590380000000001</v>
      </c>
      <c r="H21" s="112">
        <v>5.8319764999999997</v>
      </c>
      <c r="I21" s="112">
        <v>7.0634009999999998</v>
      </c>
      <c r="J21" s="112">
        <v>12.922237000000001</v>
      </c>
      <c r="K21" s="112">
        <v>13.8275395</v>
      </c>
      <c r="L21" s="113">
        <v>25.861384000000001</v>
      </c>
      <c r="M21" s="113">
        <v>35.723452000000002</v>
      </c>
      <c r="N21" s="113">
        <v>39.384507999999997</v>
      </c>
      <c r="O21" s="113">
        <v>42.100242999999992</v>
      </c>
      <c r="P21" s="113">
        <v>42.072631000000001</v>
      </c>
      <c r="Q21" s="113">
        <v>55.259248999999997</v>
      </c>
      <c r="R21" s="113">
        <v>76.515355999999997</v>
      </c>
      <c r="S21" s="113">
        <v>82.758291</v>
      </c>
      <c r="T21" s="113">
        <v>99.481386999999998</v>
      </c>
      <c r="U21" s="112">
        <f t="shared" si="0"/>
        <v>501.43730399999998</v>
      </c>
    </row>
    <row r="22" spans="1:21" x14ac:dyDescent="0.2">
      <c r="A22" s="3" t="s">
        <v>125</v>
      </c>
      <c r="B22" s="3" t="s">
        <v>126</v>
      </c>
      <c r="C22" s="112">
        <v>1.51475E-2</v>
      </c>
      <c r="D22" s="112">
        <v>19.015982000000001</v>
      </c>
      <c r="E22" s="112">
        <v>16.5525345</v>
      </c>
      <c r="F22" s="112">
        <v>40.883245500000001</v>
      </c>
      <c r="G22" s="112">
        <v>5.1835655000000003</v>
      </c>
      <c r="H22" s="112">
        <v>0.86761750000000004</v>
      </c>
      <c r="I22" s="112">
        <v>0.71335300000000001</v>
      </c>
      <c r="J22" s="112">
        <v>0</v>
      </c>
      <c r="K22" s="112">
        <v>1.3439410000000001</v>
      </c>
      <c r="L22" s="113">
        <v>2.2024999999999999E-2</v>
      </c>
      <c r="M22" s="113">
        <v>9.6909999999999996E-2</v>
      </c>
      <c r="N22" s="113">
        <v>9.0720000000000002E-3</v>
      </c>
      <c r="O22" s="113">
        <v>1.4750000000000002E-3</v>
      </c>
      <c r="P22" s="113">
        <v>1.475E-3</v>
      </c>
      <c r="Q22" s="113">
        <v>1.029E-3</v>
      </c>
      <c r="R22" s="113">
        <v>2.032E-3</v>
      </c>
      <c r="S22" s="113">
        <v>5.9579999999999998E-3</v>
      </c>
      <c r="T22" s="113">
        <v>0</v>
      </c>
      <c r="U22" s="112">
        <f t="shared" si="0"/>
        <v>84.713887499999998</v>
      </c>
    </row>
    <row r="23" spans="1:21" x14ac:dyDescent="0.2">
      <c r="A23" s="3" t="s">
        <v>127</v>
      </c>
      <c r="B23" s="3" t="s">
        <v>128</v>
      </c>
      <c r="C23" s="112">
        <v>1.185127</v>
      </c>
      <c r="D23" s="112">
        <v>14.387340999999999</v>
      </c>
      <c r="E23" s="112">
        <v>26.370954999999999</v>
      </c>
      <c r="F23" s="112">
        <v>65.061745500000001</v>
      </c>
      <c r="G23" s="112">
        <v>168.71878849999999</v>
      </c>
      <c r="H23" s="112">
        <v>205.79834450000001</v>
      </c>
      <c r="I23" s="112">
        <v>230.074172</v>
      </c>
      <c r="J23" s="112">
        <v>320.30514099999999</v>
      </c>
      <c r="K23" s="112">
        <v>298.41103049999998</v>
      </c>
      <c r="L23" s="113">
        <v>643.53229699999997</v>
      </c>
      <c r="M23" s="113">
        <v>879.46399799999995</v>
      </c>
      <c r="N23" s="113">
        <v>1097.734915</v>
      </c>
      <c r="O23" s="113">
        <v>1060.5033509999998</v>
      </c>
      <c r="P23" s="113">
        <v>1063.5783570000001</v>
      </c>
      <c r="Q23" s="113">
        <v>1335.3347040000001</v>
      </c>
      <c r="R23" s="113">
        <v>1893.1014809999999</v>
      </c>
      <c r="S23" s="113">
        <v>2291.2967939999999</v>
      </c>
      <c r="T23" s="113">
        <v>2512.925612</v>
      </c>
      <c r="U23" s="112">
        <f t="shared" si="0"/>
        <v>13047.280803000001</v>
      </c>
    </row>
    <row r="24" spans="1:21" x14ac:dyDescent="0.2">
      <c r="A24" s="3" t="s">
        <v>129</v>
      </c>
      <c r="B24" s="3" t="s">
        <v>130</v>
      </c>
      <c r="C24" s="112">
        <v>0</v>
      </c>
      <c r="D24" s="112">
        <v>0.49452699999999999</v>
      </c>
      <c r="E24" s="112">
        <v>1.3939204999999999</v>
      </c>
      <c r="F24" s="112">
        <v>2.8082150000000001</v>
      </c>
      <c r="G24" s="112">
        <v>3.3119909999999999</v>
      </c>
      <c r="H24" s="112">
        <v>3.4239875</v>
      </c>
      <c r="I24" s="112">
        <v>6.5490114999999998</v>
      </c>
      <c r="J24" s="112">
        <v>1.0498145000000001</v>
      </c>
      <c r="K24" s="112">
        <v>1.0883370000000001</v>
      </c>
      <c r="L24" s="113">
        <v>7.3614490000000004</v>
      </c>
      <c r="M24" s="113">
        <v>2.2905669999999998</v>
      </c>
      <c r="N24" s="113">
        <v>1.312643</v>
      </c>
      <c r="O24" s="113">
        <v>1.9951859999999999</v>
      </c>
      <c r="P24" s="113">
        <v>1.9861629999999999</v>
      </c>
      <c r="Q24" s="113">
        <v>4.4184279999999996</v>
      </c>
      <c r="R24" s="113">
        <v>4.8770990000000003</v>
      </c>
      <c r="S24" s="113">
        <v>3.6434289999999998</v>
      </c>
      <c r="T24" s="113">
        <v>1.853464</v>
      </c>
      <c r="U24" s="112">
        <f t="shared" si="0"/>
        <v>47.863045999999997</v>
      </c>
    </row>
    <row r="25" spans="1:21" x14ac:dyDescent="0.2">
      <c r="A25" s="3" t="s">
        <v>131</v>
      </c>
      <c r="B25" s="3" t="s">
        <v>132</v>
      </c>
      <c r="C25" s="112">
        <v>6.6259999999999999E-3</v>
      </c>
      <c r="D25" s="112">
        <v>105.98967349999999</v>
      </c>
      <c r="E25" s="112">
        <v>160.59782200000001</v>
      </c>
      <c r="F25" s="112">
        <v>200.5045805</v>
      </c>
      <c r="G25" s="112">
        <v>200.10607150000001</v>
      </c>
      <c r="H25" s="112">
        <v>207.34330800000001</v>
      </c>
      <c r="I25" s="112">
        <v>228.36978400000001</v>
      </c>
      <c r="J25" s="112">
        <v>223.20294899999999</v>
      </c>
      <c r="K25" s="112">
        <v>178.27371550000001</v>
      </c>
      <c r="L25" s="113">
        <v>303.07682499999999</v>
      </c>
      <c r="M25" s="113">
        <v>372.75680299999999</v>
      </c>
      <c r="N25" s="15">
        <v>385.61089800000002</v>
      </c>
      <c r="O25" s="15">
        <v>67.892787999999996</v>
      </c>
      <c r="P25" s="15">
        <v>316.52872400000001</v>
      </c>
      <c r="Q25" s="15">
        <v>247.71022099999999</v>
      </c>
      <c r="R25" s="113">
        <v>561.952898</v>
      </c>
      <c r="S25" s="113">
        <v>291.86954900000001</v>
      </c>
      <c r="T25" s="113">
        <v>254.88202899999999</v>
      </c>
      <c r="U25" s="112">
        <f t="shared" si="0"/>
        <v>4238.7824769999997</v>
      </c>
    </row>
    <row r="26" spans="1:21" x14ac:dyDescent="0.2">
      <c r="A26" s="3" t="s">
        <v>133</v>
      </c>
      <c r="B26" s="3" t="s">
        <v>134</v>
      </c>
      <c r="C26" s="112">
        <v>2.4799499999999999E-2</v>
      </c>
      <c r="D26" s="112">
        <v>0.646841</v>
      </c>
      <c r="E26" s="112">
        <v>0.79296750000000005</v>
      </c>
      <c r="F26" s="112">
        <v>3.0037945000000001</v>
      </c>
      <c r="G26" s="112">
        <v>7.5570205000000001</v>
      </c>
      <c r="H26" s="112">
        <v>3.3092809999999999</v>
      </c>
      <c r="I26" s="112">
        <v>1.0477315</v>
      </c>
      <c r="J26" s="112">
        <v>1.2160474999999999</v>
      </c>
      <c r="K26" s="112">
        <v>1.6153145</v>
      </c>
      <c r="L26" s="113">
        <v>3.1041409999999998</v>
      </c>
      <c r="M26" s="113">
        <v>2.1832889999999998</v>
      </c>
      <c r="N26" s="113">
        <v>2.5861239999999999</v>
      </c>
      <c r="O26" s="113">
        <v>2.3986419999999997</v>
      </c>
      <c r="P26" s="113">
        <v>2.3986420000000002</v>
      </c>
      <c r="Q26" s="113">
        <v>0.78607400000000005</v>
      </c>
      <c r="R26" s="113">
        <v>3.1110000000000001E-3</v>
      </c>
      <c r="S26" s="113">
        <v>4.9589999999999999E-3</v>
      </c>
      <c r="T26" s="113">
        <v>3.8040000000000001E-3</v>
      </c>
      <c r="U26" s="112">
        <f t="shared" si="0"/>
        <v>30.283941499999994</v>
      </c>
    </row>
    <row r="27" spans="1:21" x14ac:dyDescent="0.2">
      <c r="A27" s="3" t="s">
        <v>135</v>
      </c>
      <c r="B27" s="3" t="s">
        <v>136</v>
      </c>
      <c r="C27" s="112">
        <v>0</v>
      </c>
      <c r="D27" s="112">
        <v>5.7342499999999998E-2</v>
      </c>
      <c r="E27" s="112">
        <v>3.6388999999999998E-2</v>
      </c>
      <c r="F27" s="112">
        <v>0.19574050000000001</v>
      </c>
      <c r="G27" s="112">
        <v>0.10515049999999999</v>
      </c>
      <c r="H27" s="112">
        <v>0.15897049999999999</v>
      </c>
      <c r="I27" s="112">
        <v>0.187777</v>
      </c>
      <c r="J27" s="112">
        <v>0.28873700000000002</v>
      </c>
      <c r="K27" s="112">
        <v>0.93165299999999995</v>
      </c>
      <c r="L27" s="113">
        <v>1.610012</v>
      </c>
      <c r="M27" s="113">
        <v>4.8766389999999999</v>
      </c>
      <c r="N27" s="113">
        <v>5.1620689999999998</v>
      </c>
      <c r="O27" s="113">
        <v>0.93126700000000007</v>
      </c>
      <c r="P27" s="113">
        <v>0.93126699999999996</v>
      </c>
      <c r="Q27" s="113">
        <v>4.1034050000000004</v>
      </c>
      <c r="R27" s="113">
        <v>3.9911379999999999</v>
      </c>
      <c r="S27" s="113">
        <v>1.91289</v>
      </c>
      <c r="T27" s="113">
        <v>2.326473</v>
      </c>
      <c r="U27" s="112">
        <f t="shared" si="0"/>
        <v>26.875653</v>
      </c>
    </row>
    <row r="28" spans="1:21" x14ac:dyDescent="0.2">
      <c r="A28" s="3" t="s">
        <v>137</v>
      </c>
      <c r="B28" s="3" t="s">
        <v>138</v>
      </c>
      <c r="C28" s="112">
        <v>4.5100000000000001E-4</v>
      </c>
      <c r="D28" s="112">
        <v>4.1238999999999998E-2</v>
      </c>
      <c r="E28" s="112">
        <v>5.3308500000000002E-2</v>
      </c>
      <c r="F28" s="112">
        <v>3.2600999999999998E-2</v>
      </c>
      <c r="G28" s="112">
        <v>0.94844200000000001</v>
      </c>
      <c r="H28" s="112">
        <v>4.6409155000000002</v>
      </c>
      <c r="I28" s="112">
        <v>1.260694</v>
      </c>
      <c r="J28" s="112">
        <v>1.791874</v>
      </c>
      <c r="K28" s="112">
        <v>3.226213</v>
      </c>
      <c r="L28" s="113">
        <v>8.8089589999999998</v>
      </c>
      <c r="M28" s="113">
        <v>23.326321</v>
      </c>
      <c r="N28" s="113">
        <v>13.789676999999999</v>
      </c>
      <c r="O28" s="113">
        <v>24.581285000000001</v>
      </c>
      <c r="P28" s="113">
        <v>24.581285000000001</v>
      </c>
      <c r="Q28" s="113">
        <v>19.29975</v>
      </c>
      <c r="R28" s="113">
        <v>15.84609</v>
      </c>
      <c r="S28" s="113">
        <v>33.832661000000002</v>
      </c>
      <c r="T28" s="113">
        <v>19.320101999999999</v>
      </c>
      <c r="U28" s="112">
        <f t="shared" si="0"/>
        <v>170.80058299999999</v>
      </c>
    </row>
    <row r="29" spans="1:21" x14ac:dyDescent="0.2">
      <c r="A29" s="3" t="s">
        <v>139</v>
      </c>
      <c r="B29" s="3" t="s">
        <v>140</v>
      </c>
      <c r="C29" s="112">
        <v>0</v>
      </c>
      <c r="D29" s="112">
        <v>5.2395499999999998E-2</v>
      </c>
      <c r="E29" s="112">
        <v>0.27042450000000001</v>
      </c>
      <c r="F29" s="112">
        <v>0.58346100000000001</v>
      </c>
      <c r="G29" s="112">
        <v>2.3674205000000001</v>
      </c>
      <c r="H29" s="112">
        <v>4.1178185000000003</v>
      </c>
      <c r="I29" s="112">
        <v>2.1024984999999998</v>
      </c>
      <c r="J29" s="112">
        <v>39.137034499999999</v>
      </c>
      <c r="K29" s="112">
        <v>18.571194500000001</v>
      </c>
      <c r="L29" s="113">
        <v>31.359368</v>
      </c>
      <c r="M29" s="113">
        <v>37.260973999999997</v>
      </c>
      <c r="N29" s="113">
        <v>30.579104000000001</v>
      </c>
      <c r="O29" s="113">
        <v>15.377722000000002</v>
      </c>
      <c r="P29" s="113">
        <v>38.557530999999997</v>
      </c>
      <c r="Q29" s="113">
        <v>44.928061</v>
      </c>
      <c r="R29" s="113">
        <v>38.437241</v>
      </c>
      <c r="S29" s="113">
        <v>21.620162000000001</v>
      </c>
      <c r="T29" s="113">
        <v>32.672167999999999</v>
      </c>
      <c r="U29" s="112">
        <f t="shared" si="0"/>
        <v>342.61685650000004</v>
      </c>
    </row>
    <row r="30" spans="1:21" x14ac:dyDescent="0.2">
      <c r="A30" s="3" t="s">
        <v>141</v>
      </c>
      <c r="B30" s="3" t="s">
        <v>142</v>
      </c>
      <c r="C30" s="112">
        <v>0</v>
      </c>
      <c r="D30" s="112">
        <v>0.44845249999999998</v>
      </c>
      <c r="E30" s="112">
        <v>0.9911875</v>
      </c>
      <c r="F30" s="112">
        <v>1.5898375</v>
      </c>
      <c r="G30" s="112">
        <v>2.5415740000000002</v>
      </c>
      <c r="H30" s="112">
        <v>4.9346814999999999</v>
      </c>
      <c r="I30" s="112">
        <v>12.252349000000001</v>
      </c>
      <c r="J30" s="112">
        <v>15.970235000000001</v>
      </c>
      <c r="K30" s="112">
        <v>22.8670075</v>
      </c>
      <c r="L30" s="113">
        <v>63.946852999999997</v>
      </c>
      <c r="M30" s="113">
        <v>112.56391499999999</v>
      </c>
      <c r="N30" s="113">
        <v>170.25809799999999</v>
      </c>
      <c r="O30" s="113">
        <v>157.11282700000001</v>
      </c>
      <c r="P30" s="113">
        <v>157.107707</v>
      </c>
      <c r="Q30" s="113">
        <v>168.10875899999999</v>
      </c>
      <c r="R30" s="113">
        <v>373.73093399999999</v>
      </c>
      <c r="S30" s="113">
        <v>591.39317800000003</v>
      </c>
      <c r="T30" s="113">
        <v>754.11845300000004</v>
      </c>
      <c r="U30" s="112">
        <f t="shared" si="0"/>
        <v>2452.8232214999998</v>
      </c>
    </row>
    <row r="31" spans="1:21" x14ac:dyDescent="0.2">
      <c r="A31" s="3" t="s">
        <v>143</v>
      </c>
      <c r="B31" s="3" t="s">
        <v>144</v>
      </c>
      <c r="C31" s="112">
        <v>0</v>
      </c>
      <c r="D31" s="112">
        <v>0</v>
      </c>
      <c r="E31" s="112">
        <v>3.1999999999999999E-5</v>
      </c>
      <c r="F31" s="112">
        <v>3.4E-5</v>
      </c>
      <c r="G31" s="112">
        <v>4.2874000000000002E-2</v>
      </c>
      <c r="H31" s="112">
        <v>9.9338999999999997E-2</v>
      </c>
      <c r="I31" s="112">
        <v>0.5856555</v>
      </c>
      <c r="J31" s="112">
        <v>0.34653800000000001</v>
      </c>
      <c r="K31" s="112">
        <v>0.2156815</v>
      </c>
      <c r="L31" s="113">
        <v>0.157776</v>
      </c>
      <c r="M31" s="113">
        <v>0.22678300000000001</v>
      </c>
      <c r="N31" s="113">
        <v>0.79805800000000005</v>
      </c>
      <c r="O31" s="113">
        <v>0.45361300000000004</v>
      </c>
      <c r="P31" s="113">
        <v>0.45358100000000001</v>
      </c>
      <c r="Q31" s="113">
        <v>0.41333300000000001</v>
      </c>
      <c r="R31" s="113">
        <v>0.56986400000000004</v>
      </c>
      <c r="S31" s="113">
        <v>0.60894400000000004</v>
      </c>
      <c r="T31" s="113">
        <v>0.499753</v>
      </c>
      <c r="U31" s="112">
        <f t="shared" si="0"/>
        <v>5.0182459999999995</v>
      </c>
    </row>
    <row r="32" spans="1:21" x14ac:dyDescent="0.2">
      <c r="A32" s="3" t="s">
        <v>145</v>
      </c>
      <c r="B32" s="3" t="s">
        <v>146</v>
      </c>
      <c r="C32" s="112">
        <v>0</v>
      </c>
      <c r="D32" s="112">
        <v>2.5999999999999998E-5</v>
      </c>
      <c r="E32" s="112">
        <v>9.3999999999999997E-4</v>
      </c>
      <c r="F32" s="112">
        <v>6.0175000000000003E-3</v>
      </c>
      <c r="G32" s="112">
        <v>2.0640499999999999E-2</v>
      </c>
      <c r="H32" s="112">
        <v>2.5660499999999999E-2</v>
      </c>
      <c r="I32" s="112">
        <v>1.7201999999999999E-2</v>
      </c>
      <c r="J32" s="112">
        <v>9.3530000000000002E-3</v>
      </c>
      <c r="K32" s="112">
        <v>3.0483E-2</v>
      </c>
      <c r="L32" s="113">
        <v>2.4771999999999999E-2</v>
      </c>
      <c r="M32" s="113">
        <v>2.8405E-2</v>
      </c>
      <c r="N32" s="113">
        <v>2.1325E-2</v>
      </c>
      <c r="O32" s="113">
        <v>2.7758000000000001E-2</v>
      </c>
      <c r="P32" s="113">
        <v>2.7758000000000001E-2</v>
      </c>
      <c r="Q32" s="113">
        <v>5.3600000000000002E-3</v>
      </c>
      <c r="R32" s="113">
        <v>0.128751</v>
      </c>
      <c r="S32" s="113">
        <v>7.3282E-2</v>
      </c>
      <c r="T32" s="113">
        <v>8.3589999999999998E-2</v>
      </c>
      <c r="U32" s="112">
        <f t="shared" si="0"/>
        <v>0.5035655</v>
      </c>
    </row>
    <row r="33" spans="1:21" x14ac:dyDescent="0.2">
      <c r="A33" s="3" t="s">
        <v>147</v>
      </c>
      <c r="B33" s="3" t="s">
        <v>148</v>
      </c>
      <c r="C33" s="112">
        <v>4.4770000000000001E-3</v>
      </c>
      <c r="D33" s="112">
        <v>0.80340849999999997</v>
      </c>
      <c r="E33" s="112">
        <v>8.6503374999999991</v>
      </c>
      <c r="F33" s="112">
        <v>3.2765875000000002</v>
      </c>
      <c r="G33" s="112">
        <v>8.1765954999999995</v>
      </c>
      <c r="H33" s="112">
        <v>11.637043</v>
      </c>
      <c r="I33" s="112">
        <v>19.430085999999999</v>
      </c>
      <c r="J33" s="112">
        <v>28.525099999999998</v>
      </c>
      <c r="K33" s="112">
        <v>29.007313499999999</v>
      </c>
      <c r="L33" s="113">
        <v>79.601202999999998</v>
      </c>
      <c r="M33" s="113">
        <v>116.512229</v>
      </c>
      <c r="N33" s="113">
        <v>148.50572600000001</v>
      </c>
      <c r="O33" s="113">
        <v>170.545773</v>
      </c>
      <c r="P33" s="113">
        <v>181.37992399999999</v>
      </c>
      <c r="Q33" s="113">
        <v>175.38783900000001</v>
      </c>
      <c r="R33" s="113">
        <v>180.79441</v>
      </c>
      <c r="S33" s="113">
        <v>199.01356200000001</v>
      </c>
      <c r="T33" s="113">
        <v>269.97887400000002</v>
      </c>
      <c r="U33" s="112">
        <f t="shared" si="0"/>
        <v>1460.6847155</v>
      </c>
    </row>
    <row r="34" spans="1:21" x14ac:dyDescent="0.2">
      <c r="B34" s="3" t="s">
        <v>149</v>
      </c>
      <c r="C34" s="112">
        <f t="shared" ref="C34:R34" si="1">SUM(C9:C33)</f>
        <v>3.0078419999999992</v>
      </c>
      <c r="D34" s="112">
        <f t="shared" si="1"/>
        <v>168.82443799999996</v>
      </c>
      <c r="E34" s="112">
        <f t="shared" si="1"/>
        <v>274.85982999999993</v>
      </c>
      <c r="F34" s="112">
        <f t="shared" si="1"/>
        <v>406.44326949999999</v>
      </c>
      <c r="G34" s="112">
        <f t="shared" si="1"/>
        <v>633.23784449999994</v>
      </c>
      <c r="H34" s="112">
        <f t="shared" si="1"/>
        <v>681.88570749999997</v>
      </c>
      <c r="I34" s="112">
        <f t="shared" si="1"/>
        <v>876.99953349999998</v>
      </c>
      <c r="J34" s="112">
        <f t="shared" si="1"/>
        <v>1099.2202315</v>
      </c>
      <c r="K34" s="112">
        <f t="shared" si="1"/>
        <v>962.43281049999985</v>
      </c>
      <c r="L34" s="112">
        <f t="shared" si="1"/>
        <v>1935.4987659999999</v>
      </c>
      <c r="M34" s="112">
        <f t="shared" si="1"/>
        <v>2587.5435199999997</v>
      </c>
      <c r="N34" s="112">
        <f t="shared" si="1"/>
        <v>2844.7370999999998</v>
      </c>
      <c r="O34" s="112">
        <f t="shared" si="1"/>
        <v>2297.03872</v>
      </c>
      <c r="P34" s="112">
        <f t="shared" si="1"/>
        <v>2769.8934150000005</v>
      </c>
      <c r="Q34" s="112">
        <f t="shared" si="1"/>
        <v>3034.9951150000002</v>
      </c>
      <c r="R34" s="112">
        <f t="shared" si="1"/>
        <v>4297.4876140000006</v>
      </c>
      <c r="S34" s="112">
        <v>4551.2384069999998</v>
      </c>
      <c r="T34" s="112">
        <v>5074.5139170000002</v>
      </c>
      <c r="U34" s="112">
        <f t="shared" si="0"/>
        <v>32202.819361000002</v>
      </c>
    </row>
    <row r="35" spans="1:21" x14ac:dyDescent="0.2">
      <c r="A35" s="12"/>
      <c r="B35" s="12"/>
      <c r="C35" s="10"/>
      <c r="D35" s="10"/>
      <c r="E35" s="10"/>
      <c r="F35" s="10"/>
      <c r="G35" s="10"/>
      <c r="H35" s="10"/>
      <c r="I35" s="10"/>
      <c r="J35" s="10"/>
      <c r="K35" s="10"/>
      <c r="L35" s="10"/>
      <c r="M35" s="10"/>
      <c r="N35" s="10"/>
      <c r="O35" s="10"/>
      <c r="P35" s="10"/>
      <c r="Q35" s="10"/>
      <c r="R35" s="10"/>
      <c r="S35" s="10"/>
      <c r="T35" s="10"/>
      <c r="U35" s="10"/>
    </row>
    <row r="36" spans="1:21" x14ac:dyDescent="0.2">
      <c r="A36" s="12"/>
      <c r="B36" s="12"/>
      <c r="C36" s="202" t="s">
        <v>76</v>
      </c>
      <c r="D36" s="202"/>
      <c r="E36" s="202"/>
      <c r="F36" s="202"/>
      <c r="G36" s="202"/>
      <c r="H36" s="202"/>
      <c r="I36" s="202"/>
      <c r="J36" s="202"/>
      <c r="K36" s="202"/>
      <c r="L36" s="202"/>
      <c r="M36" s="202"/>
      <c r="N36" s="202"/>
      <c r="O36" s="202"/>
      <c r="P36" s="202"/>
      <c r="Q36" s="202"/>
      <c r="R36" s="202"/>
      <c r="S36" s="202"/>
      <c r="T36" s="202"/>
      <c r="U36" s="202"/>
    </row>
    <row r="37" spans="1:21" ht="13.5" thickBot="1" x14ac:dyDescent="0.25">
      <c r="A37" s="18"/>
      <c r="B37" s="18"/>
      <c r="C37" s="203"/>
      <c r="D37" s="203"/>
      <c r="E37" s="203"/>
      <c r="F37" s="203"/>
      <c r="G37" s="203"/>
      <c r="H37" s="203"/>
      <c r="I37" s="203"/>
      <c r="J37" s="203"/>
      <c r="K37" s="203"/>
      <c r="L37" s="203"/>
      <c r="M37" s="203"/>
      <c r="N37" s="203"/>
      <c r="O37" s="203"/>
      <c r="P37" s="203"/>
      <c r="Q37" s="203"/>
      <c r="R37" s="203"/>
      <c r="S37" s="203"/>
      <c r="T37" s="203"/>
      <c r="U37" s="203"/>
    </row>
    <row r="38" spans="1:21" ht="13.5" thickTop="1" x14ac:dyDescent="0.2">
      <c r="A38" s="8" t="s">
        <v>99</v>
      </c>
      <c r="B38" s="8" t="s">
        <v>100</v>
      </c>
      <c r="C38" s="19">
        <f>C9/C$34*100</f>
        <v>0</v>
      </c>
      <c r="D38" s="19">
        <f t="shared" ref="D38:U38" si="2">D9/D$34*100</f>
        <v>3.0069106464314134E-2</v>
      </c>
      <c r="E38" s="19">
        <f t="shared" si="2"/>
        <v>3.9176514079922127E-2</v>
      </c>
      <c r="F38" s="19">
        <f t="shared" si="2"/>
        <v>1.4228061906681419E-2</v>
      </c>
      <c r="G38" s="19">
        <f t="shared" si="2"/>
        <v>1.7833346661263863E-2</v>
      </c>
      <c r="H38" s="19">
        <f t="shared" si="2"/>
        <v>6.2349451722450135E-2</v>
      </c>
      <c r="I38" s="19">
        <f t="shared" si="2"/>
        <v>2.8392432434515086E-2</v>
      </c>
      <c r="J38" s="19">
        <f t="shared" si="2"/>
        <v>6.5954344654909125E-2</v>
      </c>
      <c r="K38" s="19">
        <f t="shared" si="2"/>
        <v>6.2266424571359738E-2</v>
      </c>
      <c r="L38" s="19">
        <f t="shared" ref="L38:M53" si="3">L9/L$34*100</f>
        <v>1.392904530531744</v>
      </c>
      <c r="M38" s="19">
        <f t="shared" si="3"/>
        <v>3.5712094998889145E-2</v>
      </c>
      <c r="N38" s="19">
        <f t="shared" ref="N38:Q63" si="4">N9/N$34*100</f>
        <v>5.4593726780587215E-2</v>
      </c>
      <c r="O38" s="19">
        <f t="shared" si="4"/>
        <v>0.1024364099530721</v>
      </c>
      <c r="P38" s="19">
        <f t="shared" si="4"/>
        <v>8.0759064153376456E-2</v>
      </c>
      <c r="Q38" s="19">
        <f t="shared" si="4"/>
        <v>0.15064541545398827</v>
      </c>
      <c r="R38" s="19">
        <f t="shared" ref="R38:T38" si="5">R9/R$34*100</f>
        <v>2.1130183064211151E-2</v>
      </c>
      <c r="S38" s="19">
        <f t="shared" si="5"/>
        <v>7.5492903090189634E-2</v>
      </c>
      <c r="T38" s="19">
        <f t="shared" si="5"/>
        <v>4.8041803409640746E-2</v>
      </c>
      <c r="U38" s="19">
        <f t="shared" si="2"/>
        <v>0.14084236535801123</v>
      </c>
    </row>
    <row r="39" spans="1:21" x14ac:dyDescent="0.2">
      <c r="A39" s="3" t="s">
        <v>101</v>
      </c>
      <c r="B39" s="3" t="s">
        <v>102</v>
      </c>
      <c r="C39" s="19">
        <f t="shared" ref="C39:U63" si="6">C10/C$34*100</f>
        <v>13.578622148370828</v>
      </c>
      <c r="D39" s="19">
        <f t="shared" si="6"/>
        <v>2.6485747874961092</v>
      </c>
      <c r="E39" s="19">
        <f t="shared" si="6"/>
        <v>8.0724857102618461</v>
      </c>
      <c r="F39" s="19">
        <f t="shared" si="6"/>
        <v>10.213940693634736</v>
      </c>
      <c r="G39" s="19">
        <f t="shared" si="6"/>
        <v>9.4396285722938984</v>
      </c>
      <c r="H39" s="19">
        <f t="shared" si="6"/>
        <v>9.5891275151855258</v>
      </c>
      <c r="I39" s="19">
        <f t="shared" si="6"/>
        <v>11.29442584817521</v>
      </c>
      <c r="J39" s="19">
        <f t="shared" si="6"/>
        <v>18.750768689795535</v>
      </c>
      <c r="K39" s="19">
        <f t="shared" si="6"/>
        <v>20.014814686120889</v>
      </c>
      <c r="L39" s="19">
        <f t="shared" ref="L39:L53" si="7">L10/L$34*100</f>
        <v>19.513736130173282</v>
      </c>
      <c r="M39" s="19">
        <f t="shared" si="3"/>
        <v>18.479687329085003</v>
      </c>
      <c r="N39" s="19">
        <f t="shared" si="4"/>
        <v>15.143314508746696</v>
      </c>
      <c r="O39" s="19">
        <f t="shared" si="4"/>
        <v>8.0137565116882321</v>
      </c>
      <c r="P39" s="19">
        <f t="shared" ref="P39:Q63" si="8">P10/P$34*100</f>
        <v>13.243986104786632</v>
      </c>
      <c r="Q39" s="19">
        <f t="shared" si="8"/>
        <v>12.906167362974486</v>
      </c>
      <c r="R39" s="19">
        <f t="shared" ref="R39:T39" si="9">R10/R$34*100</f>
        <v>9.8417090400019003</v>
      </c>
      <c r="S39" s="19">
        <f t="shared" si="9"/>
        <v>10.639994671674426</v>
      </c>
      <c r="T39" s="19">
        <f t="shared" si="9"/>
        <v>10.291620193422359</v>
      </c>
      <c r="U39" s="19">
        <f t="shared" si="6"/>
        <v>12.937302819036859</v>
      </c>
    </row>
    <row r="40" spans="1:21" x14ac:dyDescent="0.2">
      <c r="A40" s="3" t="s">
        <v>103</v>
      </c>
      <c r="B40" s="3" t="s">
        <v>104</v>
      </c>
      <c r="C40" s="19">
        <f t="shared" si="6"/>
        <v>13.243315307120524</v>
      </c>
      <c r="D40" s="19">
        <f t="shared" si="6"/>
        <v>1.2263126858446882</v>
      </c>
      <c r="E40" s="19">
        <f t="shared" si="6"/>
        <v>2.571501990669208</v>
      </c>
      <c r="F40" s="19">
        <f t="shared" si="6"/>
        <v>2.7923511967517034</v>
      </c>
      <c r="G40" s="19">
        <f t="shared" si="6"/>
        <v>4.8848952678159145</v>
      </c>
      <c r="H40" s="19">
        <f t="shared" si="6"/>
        <v>4.9227625877464227</v>
      </c>
      <c r="I40" s="19">
        <f t="shared" si="6"/>
        <v>5.4066545293093933</v>
      </c>
      <c r="J40" s="19">
        <f t="shared" si="6"/>
        <v>3.5155361403116605</v>
      </c>
      <c r="K40" s="19">
        <f t="shared" si="6"/>
        <v>2.1771135887516593</v>
      </c>
      <c r="L40" s="19">
        <f t="shared" si="7"/>
        <v>2.6629109201922376</v>
      </c>
      <c r="M40" s="19">
        <f t="shared" si="3"/>
        <v>2.9178281414953751</v>
      </c>
      <c r="N40" s="19">
        <f t="shared" si="4"/>
        <v>2.6130227288841565</v>
      </c>
      <c r="O40" s="19">
        <f t="shared" si="4"/>
        <v>3.2260230685184097</v>
      </c>
      <c r="P40" s="19">
        <f t="shared" si="8"/>
        <v>2.7131820521693251</v>
      </c>
      <c r="Q40" s="19">
        <f t="shared" si="8"/>
        <v>2.6173967004885936</v>
      </c>
      <c r="R40" s="19">
        <f t="shared" ref="R40:T40" si="10">R11/R$34*100</f>
        <v>2.4570565056665221</v>
      </c>
      <c r="S40" s="19">
        <f t="shared" si="10"/>
        <v>2.1016137685269798</v>
      </c>
      <c r="T40" s="19">
        <f t="shared" si="10"/>
        <v>2.3416790247025348</v>
      </c>
      <c r="U40" s="19">
        <f t="shared" si="6"/>
        <v>2.6967641847276824</v>
      </c>
    </row>
    <row r="41" spans="1:21" x14ac:dyDescent="0.2">
      <c r="A41" s="3" t="s">
        <v>105</v>
      </c>
      <c r="B41" s="3" t="s">
        <v>106</v>
      </c>
      <c r="C41" s="19">
        <f t="shared" si="6"/>
        <v>1.6406280649050056</v>
      </c>
      <c r="D41" s="19">
        <f t="shared" si="6"/>
        <v>0.58924585313886857</v>
      </c>
      <c r="E41" s="19">
        <f t="shared" si="6"/>
        <v>0.36926967465562366</v>
      </c>
      <c r="F41" s="19">
        <f t="shared" si="6"/>
        <v>6.3617119387432738E-2</v>
      </c>
      <c r="G41" s="19">
        <f t="shared" si="6"/>
        <v>3.747114959425013E-2</v>
      </c>
      <c r="H41" s="19">
        <f t="shared" si="6"/>
        <v>6.2669153393275945E-2</v>
      </c>
      <c r="I41" s="19">
        <f t="shared" si="6"/>
        <v>4.1394719852493517E-2</v>
      </c>
      <c r="J41" s="19">
        <f t="shared" si="6"/>
        <v>0.54370951595790384</v>
      </c>
      <c r="K41" s="19">
        <f t="shared" si="6"/>
        <v>0.18439287196350215</v>
      </c>
      <c r="L41" s="19">
        <f t="shared" si="7"/>
        <v>0.26737996897281413</v>
      </c>
      <c r="M41" s="19">
        <f t="shared" si="3"/>
        <v>0.24140649043073872</v>
      </c>
      <c r="N41" s="19">
        <f t="shared" si="4"/>
        <v>0.25716615429946055</v>
      </c>
      <c r="O41" s="19">
        <f t="shared" si="4"/>
        <v>0.1196385144086731</v>
      </c>
      <c r="P41" s="19">
        <f t="shared" si="8"/>
        <v>9.1936894979765843E-2</v>
      </c>
      <c r="Q41" s="19">
        <f t="shared" si="8"/>
        <v>5.051869745760694E-2</v>
      </c>
      <c r="R41" s="19">
        <f t="shared" ref="R41:T41" si="11">R12/R$34*100</f>
        <v>0.43305092816027824</v>
      </c>
      <c r="S41" s="19">
        <f t="shared" si="11"/>
        <v>0.24250599535775977</v>
      </c>
      <c r="T41" s="19">
        <f t="shared" si="11"/>
        <v>0.20123028859554115</v>
      </c>
      <c r="U41" s="19">
        <f t="shared" si="6"/>
        <v>0.22908699599558641</v>
      </c>
    </row>
    <row r="42" spans="1:21" x14ac:dyDescent="0.2">
      <c r="A42" s="3" t="s">
        <v>107</v>
      </c>
      <c r="B42" s="3" t="s">
        <v>108</v>
      </c>
      <c r="C42" s="19">
        <f t="shared" si="6"/>
        <v>13.365595666261729</v>
      </c>
      <c r="D42" s="19">
        <f t="shared" si="6"/>
        <v>0.8044528482304204</v>
      </c>
      <c r="E42" s="19">
        <f t="shared" si="6"/>
        <v>2.2685095526690828</v>
      </c>
      <c r="F42" s="19">
        <f t="shared" si="6"/>
        <v>1.894977129151354</v>
      </c>
      <c r="G42" s="19">
        <f t="shared" si="6"/>
        <v>4.227287540140062</v>
      </c>
      <c r="H42" s="19">
        <f t="shared" si="6"/>
        <v>4.4349762236364221</v>
      </c>
      <c r="I42" s="19">
        <f t="shared" si="6"/>
        <v>5.2555228639696878</v>
      </c>
      <c r="J42" s="19">
        <f t="shared" si="6"/>
        <v>2.8335093011795607</v>
      </c>
      <c r="K42" s="19">
        <f t="shared" si="6"/>
        <v>1.316297133866261</v>
      </c>
      <c r="L42" s="19">
        <f t="shared" si="7"/>
        <v>1.7662803821183113</v>
      </c>
      <c r="M42" s="19">
        <f t="shared" si="3"/>
        <v>1.778926524103448</v>
      </c>
      <c r="N42" s="19">
        <f t="shared" si="4"/>
        <v>0.97377543253469712</v>
      </c>
      <c r="O42" s="19">
        <f t="shared" si="4"/>
        <v>1.3058244834462343</v>
      </c>
      <c r="P42" s="19">
        <f t="shared" si="8"/>
        <v>1.0828919927953256</v>
      </c>
      <c r="Q42" s="19">
        <f t="shared" si="8"/>
        <v>0.84294468460783656</v>
      </c>
      <c r="R42" s="19">
        <f t="shared" ref="R42:T42" si="12">R13/R$34*100</f>
        <v>1.2487046111588862</v>
      </c>
      <c r="S42" s="19">
        <f t="shared" si="12"/>
        <v>1.5658466471541184</v>
      </c>
      <c r="T42" s="19">
        <f t="shared" si="12"/>
        <v>1.1824026100114051</v>
      </c>
      <c r="U42" s="19">
        <f t="shared" si="6"/>
        <v>1.5869402373473753</v>
      </c>
    </row>
    <row r="43" spans="1:21" x14ac:dyDescent="0.2">
      <c r="A43" s="3" t="s">
        <v>109</v>
      </c>
      <c r="B43" s="3" t="s">
        <v>110</v>
      </c>
      <c r="C43" s="19">
        <f t="shared" si="6"/>
        <v>13.365595666261729</v>
      </c>
      <c r="D43" s="19">
        <f t="shared" si="6"/>
        <v>0.8044528482304204</v>
      </c>
      <c r="E43" s="19">
        <f t="shared" si="6"/>
        <v>2.155608187635131</v>
      </c>
      <c r="F43" s="19">
        <f t="shared" si="6"/>
        <v>1.8855519515497847</v>
      </c>
      <c r="G43" s="19">
        <f t="shared" si="6"/>
        <v>4.1761772815206415</v>
      </c>
      <c r="H43" s="19">
        <f t="shared" si="6"/>
        <v>4.3763334781437697</v>
      </c>
      <c r="I43" s="19">
        <f t="shared" si="6"/>
        <v>4.7662694110201596</v>
      </c>
      <c r="J43" s="19">
        <f t="shared" si="6"/>
        <v>2.8076101235769513</v>
      </c>
      <c r="K43" s="19">
        <f t="shared" si="6"/>
        <v>1.2040223352298109</v>
      </c>
      <c r="L43" s="19">
        <f t="shared" si="7"/>
        <v>1.5428141585288928</v>
      </c>
      <c r="M43" s="19">
        <f t="shared" si="3"/>
        <v>1.3925417957801154</v>
      </c>
      <c r="N43" s="19">
        <f t="shared" si="4"/>
        <v>0.61660344641337861</v>
      </c>
      <c r="O43" s="19">
        <f t="shared" si="4"/>
        <v>0.48497053632600495</v>
      </c>
      <c r="P43" s="19">
        <f t="shared" si="8"/>
        <v>0.42293356620005534</v>
      </c>
      <c r="Q43" s="19">
        <f t="shared" si="8"/>
        <v>0.29506449469194612</v>
      </c>
      <c r="R43" s="19">
        <f t="shared" ref="R43:T43" si="13">R14/R$34*100</f>
        <v>0.44526096916867103</v>
      </c>
      <c r="S43" s="19">
        <f t="shared" si="13"/>
        <v>0.64430256949182929</v>
      </c>
      <c r="T43" s="19">
        <f t="shared" si="13"/>
        <v>0.76919255003395037</v>
      </c>
      <c r="U43" s="19">
        <f t="shared" si="6"/>
        <v>1.0790403927204764</v>
      </c>
    </row>
    <row r="44" spans="1:21" x14ac:dyDescent="0.2">
      <c r="A44" s="3" t="s">
        <v>111</v>
      </c>
      <c r="B44" s="3" t="s">
        <v>112</v>
      </c>
      <c r="C44" s="19">
        <f t="shared" si="6"/>
        <v>0.1246741018976396</v>
      </c>
      <c r="D44" s="19">
        <f t="shared" si="6"/>
        <v>8.6812668673003399E-2</v>
      </c>
      <c r="E44" s="19">
        <f t="shared" si="6"/>
        <v>8.5197425902504578E-2</v>
      </c>
      <c r="F44" s="19">
        <f t="shared" si="6"/>
        <v>0.18240626813971636</v>
      </c>
      <c r="G44" s="19">
        <f t="shared" si="6"/>
        <v>0.22812739518760713</v>
      </c>
      <c r="H44" s="19">
        <f t="shared" si="6"/>
        <v>0.12452629387308284</v>
      </c>
      <c r="I44" s="19">
        <f t="shared" si="6"/>
        <v>0.18353248075017364</v>
      </c>
      <c r="J44" s="19">
        <f t="shared" si="6"/>
        <v>0.20937032762392346</v>
      </c>
      <c r="K44" s="19">
        <f t="shared" si="6"/>
        <v>0.12368499774873377</v>
      </c>
      <c r="L44" s="19">
        <f t="shared" si="7"/>
        <v>0.16859457920212387</v>
      </c>
      <c r="M44" s="19">
        <f t="shared" si="3"/>
        <v>0.2061401463887263</v>
      </c>
      <c r="N44" s="19">
        <f t="shared" si="4"/>
        <v>0.22878662495736429</v>
      </c>
      <c r="O44" s="19">
        <f t="shared" si="4"/>
        <v>0.32365475319458259</v>
      </c>
      <c r="P44" s="19">
        <f t="shared" si="8"/>
        <v>0.26839946113955432</v>
      </c>
      <c r="Q44" s="19">
        <f t="shared" si="8"/>
        <v>0.24303890848272419</v>
      </c>
      <c r="R44" s="19">
        <f t="shared" ref="R44:T44" si="14">R15/R$34*100</f>
        <v>0.11719100675458047</v>
      </c>
      <c r="S44" s="19">
        <f t="shared" si="14"/>
        <v>0.15151146530566709</v>
      </c>
      <c r="T44" s="19">
        <f t="shared" si="14"/>
        <v>0.13495735970015271</v>
      </c>
      <c r="U44" s="19">
        <f t="shared" si="6"/>
        <v>0.17767828915406869</v>
      </c>
    </row>
    <row r="45" spans="1:21" x14ac:dyDescent="0.2">
      <c r="A45" s="3" t="s">
        <v>113</v>
      </c>
      <c r="B45" s="3" t="s">
        <v>114</v>
      </c>
      <c r="C45" s="19">
        <f t="shared" si="6"/>
        <v>3.5359736315936821</v>
      </c>
      <c r="D45" s="19">
        <f t="shared" si="6"/>
        <v>7.852429812323737</v>
      </c>
      <c r="E45" s="19">
        <f t="shared" si="6"/>
        <v>4.4750531570946555</v>
      </c>
      <c r="F45" s="19">
        <f t="shared" si="6"/>
        <v>2.9504656368777682</v>
      </c>
      <c r="G45" s="19">
        <f t="shared" si="6"/>
        <v>8.811112441337988</v>
      </c>
      <c r="H45" s="19">
        <f t="shared" si="6"/>
        <v>9.8388894593453546</v>
      </c>
      <c r="I45" s="19">
        <f t="shared" si="6"/>
        <v>9.1554118255411829</v>
      </c>
      <c r="J45" s="19">
        <f t="shared" si="6"/>
        <v>7.2358186940812326</v>
      </c>
      <c r="K45" s="19">
        <f t="shared" si="6"/>
        <v>8.6225197327684011</v>
      </c>
      <c r="L45" s="19">
        <f t="shared" si="7"/>
        <v>5.6426524737965149</v>
      </c>
      <c r="M45" s="19">
        <f t="shared" si="3"/>
        <v>5.4517741599182843</v>
      </c>
      <c r="N45" s="19">
        <f t="shared" si="4"/>
        <v>5.7288495657472183</v>
      </c>
      <c r="O45" s="19">
        <f t="shared" si="4"/>
        <v>8.2370056435095709</v>
      </c>
      <c r="P45" s="19">
        <f t="shared" si="8"/>
        <v>6.8252599892909593</v>
      </c>
      <c r="Q45" s="19">
        <f t="shared" si="8"/>
        <v>5.6787067019710831</v>
      </c>
      <c r="R45" s="19">
        <f t="shared" ref="R45:T45" si="15">R16/R$34*100</f>
        <v>4.0453248180088872</v>
      </c>
      <c r="S45" s="19">
        <f t="shared" si="15"/>
        <v>3.5263578096272647</v>
      </c>
      <c r="T45" s="19">
        <f t="shared" si="15"/>
        <v>3.1904327517484274</v>
      </c>
      <c r="U45" s="19">
        <f t="shared" si="6"/>
        <v>5.1990738271433408</v>
      </c>
    </row>
    <row r="46" spans="1:21" x14ac:dyDescent="0.2">
      <c r="A46" s="3" t="s">
        <v>115</v>
      </c>
      <c r="B46" s="3" t="s">
        <v>116</v>
      </c>
      <c r="C46" s="19">
        <f t="shared" si="6"/>
        <v>7.8461568127581195E-3</v>
      </c>
      <c r="D46" s="19">
        <f t="shared" si="6"/>
        <v>0.11832558269792674</v>
      </c>
      <c r="E46" s="19">
        <f t="shared" si="6"/>
        <v>3.8197833419310497E-2</v>
      </c>
      <c r="F46" s="19">
        <f t="shared" si="6"/>
        <v>7.0365293624329542E-2</v>
      </c>
      <c r="G46" s="19">
        <f t="shared" si="6"/>
        <v>4.9775610023573065E-2</v>
      </c>
      <c r="H46" s="19">
        <f t="shared" si="6"/>
        <v>8.4127294895677232E-2</v>
      </c>
      <c r="I46" s="19">
        <f t="shared" si="6"/>
        <v>0.15131963579317001</v>
      </c>
      <c r="J46" s="19">
        <f t="shared" si="6"/>
        <v>0.1083959306656921</v>
      </c>
      <c r="K46" s="19">
        <f t="shared" si="6"/>
        <v>0.18413763336677103</v>
      </c>
      <c r="L46" s="19">
        <f t="shared" si="7"/>
        <v>9.9876426374327115E-2</v>
      </c>
      <c r="M46" s="19">
        <f t="shared" si="3"/>
        <v>5.502210838177516E-2</v>
      </c>
      <c r="N46" s="19">
        <f t="shared" si="4"/>
        <v>8.9760491400066478E-2</v>
      </c>
      <c r="O46" s="19">
        <f t="shared" si="4"/>
        <v>8.256704527819192E-2</v>
      </c>
      <c r="P46" s="19">
        <f t="shared" si="8"/>
        <v>6.8959729268138634E-2</v>
      </c>
      <c r="Q46" s="19">
        <f t="shared" si="8"/>
        <v>4.8084591398098508E-2</v>
      </c>
      <c r="R46" s="19">
        <f t="shared" ref="R46:T46" si="16">R17/R$34*100</f>
        <v>3.3910836537433701E-2</v>
      </c>
      <c r="S46" s="19">
        <f t="shared" si="16"/>
        <v>3.1006593674142373E-2</v>
      </c>
      <c r="T46" s="19">
        <f t="shared" si="16"/>
        <v>2.9142416873580525E-2</v>
      </c>
      <c r="U46" s="19">
        <f t="shared" si="6"/>
        <v>6.0236047293089054E-2</v>
      </c>
    </row>
    <row r="47" spans="1:21" x14ac:dyDescent="0.2">
      <c r="A47" s="3" t="s">
        <v>117</v>
      </c>
      <c r="B47" s="3" t="s">
        <v>118</v>
      </c>
      <c r="C47" s="19">
        <f t="shared" si="6"/>
        <v>0</v>
      </c>
      <c r="D47" s="19">
        <f t="shared" si="6"/>
        <v>0</v>
      </c>
      <c r="E47" s="19">
        <f t="shared" si="6"/>
        <v>1.0861900045561407E-3</v>
      </c>
      <c r="F47" s="19">
        <f t="shared" si="6"/>
        <v>3.415052245071068E-2</v>
      </c>
      <c r="G47" s="19">
        <f t="shared" si="6"/>
        <v>6.059255670402372E-3</v>
      </c>
      <c r="H47" s="19">
        <f t="shared" si="6"/>
        <v>0</v>
      </c>
      <c r="I47" s="19">
        <f t="shared" si="6"/>
        <v>1.3309642199484705E-2</v>
      </c>
      <c r="J47" s="19">
        <f t="shared" si="6"/>
        <v>1.9248599501418474E-2</v>
      </c>
      <c r="K47" s="19">
        <f t="shared" si="6"/>
        <v>1.4157767535918811E-2</v>
      </c>
      <c r="L47" s="19">
        <f t="shared" si="7"/>
        <v>4.3144486303433788E-2</v>
      </c>
      <c r="M47" s="19">
        <f t="shared" si="3"/>
        <v>1.9338032235299375E-2</v>
      </c>
      <c r="N47" s="19">
        <f t="shared" si="4"/>
        <v>2.1503990649961998E-2</v>
      </c>
      <c r="O47" s="19">
        <f t="shared" si="4"/>
        <v>6.0304643014463422E-2</v>
      </c>
      <c r="P47" s="19">
        <f t="shared" si="8"/>
        <v>5.0015173598295284E-2</v>
      </c>
      <c r="Q47" s="19">
        <f t="shared" si="8"/>
        <v>2.4478886187597703E-2</v>
      </c>
      <c r="R47" s="19">
        <f t="shared" ref="R47:T47" si="17">R18/R$34*100</f>
        <v>1.1700417666404471E-2</v>
      </c>
      <c r="S47" s="19">
        <f t="shared" si="17"/>
        <v>1.9233292605671231E-2</v>
      </c>
      <c r="T47" s="19">
        <f t="shared" si="17"/>
        <v>1.7218141762759105E-2</v>
      </c>
      <c r="U47" s="19">
        <f t="shared" si="6"/>
        <v>2.1650630716029004E-2</v>
      </c>
    </row>
    <row r="48" spans="1:21" x14ac:dyDescent="0.2">
      <c r="A48" s="3" t="s">
        <v>119</v>
      </c>
      <c r="B48" s="3" t="s">
        <v>120</v>
      </c>
      <c r="C48" s="19">
        <f t="shared" si="6"/>
        <v>2.4286515049660194E-2</v>
      </c>
      <c r="D48" s="19">
        <f t="shared" si="6"/>
        <v>1.3660001047952552</v>
      </c>
      <c r="E48" s="19">
        <f t="shared" si="6"/>
        <v>1.1766937715125565</v>
      </c>
      <c r="F48" s="19">
        <f t="shared" si="6"/>
        <v>1.3579629469051893</v>
      </c>
      <c r="G48" s="19">
        <f t="shared" si="6"/>
        <v>4.5129458462111858</v>
      </c>
      <c r="H48" s="19">
        <f t="shared" si="6"/>
        <v>0</v>
      </c>
      <c r="I48" s="19">
        <f t="shared" si="6"/>
        <v>5.5904272610425512</v>
      </c>
      <c r="J48" s="19">
        <f t="shared" si="6"/>
        <v>4.9116364448938006</v>
      </c>
      <c r="K48" s="19">
        <f t="shared" si="6"/>
        <v>6.460082129546227</v>
      </c>
      <c r="L48" s="19">
        <f t="shared" si="7"/>
        <v>5.5625607151640004</v>
      </c>
      <c r="M48" s="19">
        <f t="shared" si="3"/>
        <v>6.9980715918548109</v>
      </c>
      <c r="N48" s="19">
        <f t="shared" si="4"/>
        <v>6.3681664291578999</v>
      </c>
      <c r="O48" s="19">
        <f t="shared" si="4"/>
        <v>8.5506637868080873</v>
      </c>
      <c r="P48" s="19">
        <f t="shared" si="8"/>
        <v>7.2081347577773114</v>
      </c>
      <c r="Q48" s="19">
        <f t="shared" si="8"/>
        <v>7.2591306955036075</v>
      </c>
      <c r="R48" s="19">
        <f t="shared" ref="R48:T48" si="18">R19/R$34*100</f>
        <v>5.9126866165297098</v>
      </c>
      <c r="S48" s="19">
        <f t="shared" si="18"/>
        <v>5.9906786596951829</v>
      </c>
      <c r="T48" s="19">
        <f t="shared" si="18"/>
        <v>6.0619242361218646</v>
      </c>
      <c r="U48" s="19">
        <f t="shared" si="6"/>
        <v>5.9903482079467727</v>
      </c>
    </row>
    <row r="49" spans="1:21" x14ac:dyDescent="0.2">
      <c r="A49" s="3" t="s">
        <v>121</v>
      </c>
      <c r="B49" s="3" t="s">
        <v>122</v>
      </c>
      <c r="C49" s="19">
        <f t="shared" si="6"/>
        <v>0</v>
      </c>
      <c r="D49" s="19">
        <f t="shared" si="6"/>
        <v>3.0081545421759386E-3</v>
      </c>
      <c r="E49" s="19">
        <f t="shared" si="6"/>
        <v>0.15155597673184915</v>
      </c>
      <c r="F49" s="19">
        <f t="shared" si="6"/>
        <v>0.14372448600726553</v>
      </c>
      <c r="G49" s="19">
        <f t="shared" si="6"/>
        <v>0.10345275565727816</v>
      </c>
      <c r="H49" s="19">
        <f t="shared" si="6"/>
        <v>0.18976112650080734</v>
      </c>
      <c r="I49" s="19">
        <f t="shared" si="6"/>
        <v>0</v>
      </c>
      <c r="J49" s="19">
        <f t="shared" si="6"/>
        <v>0.341855880406437</v>
      </c>
      <c r="K49" s="19">
        <f t="shared" si="6"/>
        <v>0.47295997708507065</v>
      </c>
      <c r="L49" s="19">
        <f t="shared" si="7"/>
        <v>0.96681151797748022</v>
      </c>
      <c r="M49" s="19">
        <f t="shared" si="3"/>
        <v>1.0792583306965986</v>
      </c>
      <c r="N49" s="19">
        <f t="shared" si="4"/>
        <v>1.2637744626735457</v>
      </c>
      <c r="O49" s="19">
        <f t="shared" si="4"/>
        <v>2.2795758096755114</v>
      </c>
      <c r="P49" s="19">
        <f t="shared" si="8"/>
        <v>1.8902759476757698</v>
      </c>
      <c r="Q49" s="19">
        <f t="shared" si="8"/>
        <v>2.1487480384297095</v>
      </c>
      <c r="R49" s="19">
        <f t="shared" ref="R49:T49" si="19">R20/R$34*100</f>
        <v>2.1347875372841036</v>
      </c>
      <c r="S49" s="19">
        <f t="shared" si="19"/>
        <v>2.1548027642138852</v>
      </c>
      <c r="T49" s="19">
        <f t="shared" si="19"/>
        <v>2.2224868991328846</v>
      </c>
      <c r="U49" s="19">
        <f t="shared" si="6"/>
        <v>1.5961967948760309</v>
      </c>
    </row>
    <row r="50" spans="1:21" x14ac:dyDescent="0.2">
      <c r="A50" s="3" t="s">
        <v>123</v>
      </c>
      <c r="B50" s="3" t="s">
        <v>124</v>
      </c>
      <c r="C50" s="19">
        <f t="shared" si="6"/>
        <v>0</v>
      </c>
      <c r="D50" s="19">
        <f t="shared" si="6"/>
        <v>0.39645149003842683</v>
      </c>
      <c r="E50" s="19">
        <f t="shared" si="6"/>
        <v>0.11536425675588902</v>
      </c>
      <c r="F50" s="19">
        <f t="shared" si="6"/>
        <v>0.16987782842348187</v>
      </c>
      <c r="G50" s="19">
        <f t="shared" si="6"/>
        <v>0.48307883468578772</v>
      </c>
      <c r="H50" s="19">
        <f t="shared" si="6"/>
        <v>0.85527184920502242</v>
      </c>
      <c r="I50" s="19">
        <f t="shared" si="6"/>
        <v>0.80540533149553828</v>
      </c>
      <c r="J50" s="19">
        <f t="shared" si="6"/>
        <v>1.1755821654015837</v>
      </c>
      <c r="K50" s="19">
        <f t="shared" si="6"/>
        <v>1.4367277745670748</v>
      </c>
      <c r="L50" s="19">
        <f t="shared" si="7"/>
        <v>1.3361612238816587</v>
      </c>
      <c r="M50" s="19">
        <f t="shared" si="3"/>
        <v>1.3805932817701945</v>
      </c>
      <c r="N50" s="19">
        <f t="shared" si="4"/>
        <v>1.3844691658853114</v>
      </c>
      <c r="O50" s="19">
        <f t="shared" si="4"/>
        <v>1.8328051083091883</v>
      </c>
      <c r="P50" s="19">
        <f t="shared" si="8"/>
        <v>1.5189259908760784</v>
      </c>
      <c r="Q50" s="19">
        <f t="shared" si="8"/>
        <v>1.820736011299972</v>
      </c>
      <c r="R50" s="19">
        <f t="shared" ref="R50:T50" si="20">R21/R$34*100</f>
        <v>1.7804671676245114</v>
      </c>
      <c r="S50" s="19">
        <f t="shared" si="20"/>
        <v>1.8183686196863298</v>
      </c>
      <c r="T50" s="19">
        <f t="shared" si="20"/>
        <v>1.9604121424660974</v>
      </c>
      <c r="U50" s="19">
        <f t="shared" si="6"/>
        <v>1.5571223698732344</v>
      </c>
    </row>
    <row r="51" spans="1:21" x14ac:dyDescent="0.2">
      <c r="A51" s="3" t="s">
        <v>125</v>
      </c>
      <c r="B51" s="3" t="s">
        <v>126</v>
      </c>
      <c r="C51" s="19">
        <f t="shared" si="6"/>
        <v>0.50360025559853228</v>
      </c>
      <c r="D51" s="19">
        <f t="shared" si="6"/>
        <v>11.263761470362487</v>
      </c>
      <c r="E51" s="19">
        <f t="shared" si="6"/>
        <v>6.0221730108761271</v>
      </c>
      <c r="F51" s="19">
        <f t="shared" si="6"/>
        <v>10.058782754674205</v>
      </c>
      <c r="G51" s="19">
        <f t="shared" si="6"/>
        <v>0.81858112951112494</v>
      </c>
      <c r="H51" s="19">
        <f t="shared" si="6"/>
        <v>0.12723796531547044</v>
      </c>
      <c r="I51" s="19">
        <f t="shared" si="6"/>
        <v>8.1340180097142556E-2</v>
      </c>
      <c r="J51" s="19">
        <f t="shared" si="6"/>
        <v>0</v>
      </c>
      <c r="K51" s="19">
        <f t="shared" si="6"/>
        <v>0.13963998165251665</v>
      </c>
      <c r="L51" s="19">
        <f t="shared" si="7"/>
        <v>1.1379495759389184E-3</v>
      </c>
      <c r="M51" s="19">
        <f t="shared" si="3"/>
        <v>3.7452510170727488E-3</v>
      </c>
      <c r="N51" s="19">
        <f t="shared" si="4"/>
        <v>3.1890468894296069E-4</v>
      </c>
      <c r="O51" s="19">
        <f t="shared" si="4"/>
        <v>6.4213109999295103E-5</v>
      </c>
      <c r="P51" s="19">
        <f t="shared" si="8"/>
        <v>5.3251146488609555E-5</v>
      </c>
      <c r="Q51" s="19">
        <f t="shared" si="8"/>
        <v>3.3904502676604801E-5</v>
      </c>
      <c r="R51" s="19">
        <f t="shared" ref="R51:T51" si="21">R22/R$34*100</f>
        <v>4.7283440524187157E-5</v>
      </c>
      <c r="S51" s="19">
        <f t="shared" si="21"/>
        <v>1.309094243631874E-4</v>
      </c>
      <c r="T51" s="19">
        <f t="shared" si="21"/>
        <v>0</v>
      </c>
      <c r="U51" s="19">
        <f t="shared" si="6"/>
        <v>0.26306357387637552</v>
      </c>
    </row>
    <row r="52" spans="1:21" x14ac:dyDescent="0.2">
      <c r="A52" s="3" t="s">
        <v>127</v>
      </c>
      <c r="B52" s="3" t="s">
        <v>128</v>
      </c>
      <c r="C52" s="19">
        <f t="shared" si="6"/>
        <v>39.401238495905048</v>
      </c>
      <c r="D52" s="19">
        <f t="shared" si="6"/>
        <v>8.5220724975847411</v>
      </c>
      <c r="E52" s="19">
        <f t="shared" si="6"/>
        <v>9.5943284982749226</v>
      </c>
      <c r="F52" s="19">
        <f t="shared" si="6"/>
        <v>16.007583439636711</v>
      </c>
      <c r="G52" s="19">
        <f t="shared" si="6"/>
        <v>26.643825849230335</v>
      </c>
      <c r="H52" s="19">
        <f t="shared" si="6"/>
        <v>30.180768160476518</v>
      </c>
      <c r="I52" s="19">
        <f t="shared" si="6"/>
        <v>26.234241092672146</v>
      </c>
      <c r="J52" s="19">
        <f t="shared" si="6"/>
        <v>29.139305465922007</v>
      </c>
      <c r="K52" s="19">
        <f t="shared" si="6"/>
        <v>31.005907866438022</v>
      </c>
      <c r="L52" s="19">
        <f t="shared" si="7"/>
        <v>33.248912802458484</v>
      </c>
      <c r="M52" s="19">
        <f t="shared" si="3"/>
        <v>33.988375121126467</v>
      </c>
      <c r="N52" s="19">
        <f t="shared" si="4"/>
        <v>38.588272884689417</v>
      </c>
      <c r="O52" s="19">
        <f t="shared" si="4"/>
        <v>46.168283615175618</v>
      </c>
      <c r="P52" s="19">
        <f t="shared" si="8"/>
        <v>38.397808061506218</v>
      </c>
      <c r="Q52" s="19">
        <f t="shared" si="8"/>
        <v>43.997919383801054</v>
      </c>
      <c r="R52" s="19">
        <f t="shared" ref="R52:T52" si="22">R23/R$34*100</f>
        <v>44.051353977910487</v>
      </c>
      <c r="S52" s="19">
        <f t="shared" si="22"/>
        <v>50.344468671996765</v>
      </c>
      <c r="T52" s="19">
        <f t="shared" si="22"/>
        <v>49.520518676311276</v>
      </c>
      <c r="U52" s="19">
        <f t="shared" si="6"/>
        <v>40.515958111423075</v>
      </c>
    </row>
    <row r="53" spans="1:21" x14ac:dyDescent="0.2">
      <c r="A53" s="3" t="s">
        <v>129</v>
      </c>
      <c r="B53" s="3" t="s">
        <v>130</v>
      </c>
      <c r="C53" s="19">
        <f t="shared" si="6"/>
        <v>0</v>
      </c>
      <c r="D53" s="19">
        <f t="shared" si="6"/>
        <v>0.29292382421554403</v>
      </c>
      <c r="E53" s="19">
        <f t="shared" si="6"/>
        <v>0.5071386750111867</v>
      </c>
      <c r="F53" s="19">
        <f t="shared" si="6"/>
        <v>0.69092422257468344</v>
      </c>
      <c r="G53" s="19">
        <f t="shared" si="6"/>
        <v>0.52302480478170477</v>
      </c>
      <c r="H53" s="19">
        <f t="shared" si="6"/>
        <v>0.50213510304437636</v>
      </c>
      <c r="I53" s="19">
        <f t="shared" si="6"/>
        <v>0.74675199356876276</v>
      </c>
      <c r="J53" s="19">
        <f t="shared" si="6"/>
        <v>9.5505383718003378E-2</v>
      </c>
      <c r="K53" s="19">
        <f t="shared" si="6"/>
        <v>0.11308186796277143</v>
      </c>
      <c r="L53" s="19">
        <f t="shared" si="7"/>
        <v>0.38033860466951086</v>
      </c>
      <c r="M53" s="19">
        <f t="shared" si="3"/>
        <v>8.8522839608123779E-2</v>
      </c>
      <c r="N53" s="19">
        <f t="shared" si="4"/>
        <v>4.6142857981498545E-2</v>
      </c>
      <c r="O53" s="19">
        <f t="shared" si="4"/>
        <v>8.6859049550544784E-2</v>
      </c>
      <c r="P53" s="19">
        <f t="shared" si="8"/>
        <v>7.1705394483563528E-2</v>
      </c>
      <c r="Q53" s="19">
        <f t="shared" si="8"/>
        <v>0.14558270549308608</v>
      </c>
      <c r="R53" s="19">
        <f t="shared" ref="R53:T53" si="23">R24/R$34*100</f>
        <v>0.11348721481155152</v>
      </c>
      <c r="S53" s="19">
        <f t="shared" si="23"/>
        <v>8.0053573866757877E-2</v>
      </c>
      <c r="T53" s="19">
        <f t="shared" si="23"/>
        <v>3.652495648481241E-2</v>
      </c>
      <c r="U53" s="19">
        <f t="shared" si="6"/>
        <v>0.14862998628612525</v>
      </c>
    </row>
    <row r="54" spans="1:21" x14ac:dyDescent="0.2">
      <c r="A54" s="3" t="s">
        <v>131</v>
      </c>
      <c r="B54" s="3" t="s">
        <v>132</v>
      </c>
      <c r="C54" s="19">
        <f t="shared" si="6"/>
        <v>0.22029082644633599</v>
      </c>
      <c r="D54" s="19">
        <f t="shared" si="6"/>
        <v>62.781001823918416</v>
      </c>
      <c r="E54" s="19">
        <f t="shared" si="6"/>
        <v>58.428989787267227</v>
      </c>
      <c r="F54" s="19">
        <f t="shared" si="6"/>
        <v>49.331504676324819</v>
      </c>
      <c r="G54" s="19">
        <f t="shared" si="6"/>
        <v>31.60045995955948</v>
      </c>
      <c r="H54" s="19">
        <f t="shared" si="6"/>
        <v>30.407340367960423</v>
      </c>
      <c r="I54" s="19">
        <f t="shared" si="6"/>
        <v>26.039898001838562</v>
      </c>
      <c r="J54" s="19">
        <f t="shared" si="6"/>
        <v>20.305571404505212</v>
      </c>
      <c r="K54" s="19">
        <f t="shared" si="6"/>
        <v>18.523237524226115</v>
      </c>
      <c r="L54" s="19">
        <f t="shared" ref="L54:M63" si="24">L25/L$34*100</f>
        <v>15.658848784820151</v>
      </c>
      <c r="M54" s="19">
        <f t="shared" si="24"/>
        <v>14.405817723212632</v>
      </c>
      <c r="N54" s="19">
        <f t="shared" si="4"/>
        <v>13.555238478803544</v>
      </c>
      <c r="O54" s="19">
        <f t="shared" si="4"/>
        <v>2.9556658061036076</v>
      </c>
      <c r="P54" s="19">
        <f t="shared" si="8"/>
        <v>11.427469457340109</v>
      </c>
      <c r="Q54" s="19">
        <f t="shared" si="8"/>
        <v>8.161799660754971</v>
      </c>
      <c r="R54" s="19">
        <f t="shared" ref="R54:T54" si="25">R25/R$34*100</f>
        <v>13.07631221947717</v>
      </c>
      <c r="S54" s="19">
        <f t="shared" si="25"/>
        <v>6.4129698974040155</v>
      </c>
      <c r="T54" s="19">
        <f t="shared" si="25"/>
        <v>5.0227870721987022</v>
      </c>
      <c r="U54" s="19">
        <f t="shared" si="6"/>
        <v>13.162768233061852</v>
      </c>
    </row>
    <row r="55" spans="1:21" x14ac:dyDescent="0.2">
      <c r="A55" s="3" t="s">
        <v>133</v>
      </c>
      <c r="B55" s="3" t="s">
        <v>134</v>
      </c>
      <c r="C55" s="19">
        <f t="shared" si="6"/>
        <v>0.82449477066947019</v>
      </c>
      <c r="D55" s="19">
        <f t="shared" si="6"/>
        <v>0.38314417489723862</v>
      </c>
      <c r="E55" s="19">
        <f t="shared" si="6"/>
        <v>0.28849886867790037</v>
      </c>
      <c r="F55" s="19">
        <f t="shared" si="6"/>
        <v>0.73904397622212326</v>
      </c>
      <c r="G55" s="19">
        <f t="shared" si="6"/>
        <v>1.1933936933233942</v>
      </c>
      <c r="H55" s="19">
        <f t="shared" si="6"/>
        <v>0.48531314905144868</v>
      </c>
      <c r="I55" s="19">
        <f t="shared" si="6"/>
        <v>0.11946773743637346</v>
      </c>
      <c r="J55" s="19">
        <f t="shared" si="6"/>
        <v>0.11062819489235357</v>
      </c>
      <c r="K55" s="19">
        <f t="shared" si="6"/>
        <v>0.16783659933214634</v>
      </c>
      <c r="L55" s="19">
        <f t="shared" ref="L55:L63" si="26">L26/L$34*100</f>
        <v>0.16037938409101521</v>
      </c>
      <c r="M55" s="19">
        <f t="shared" si="24"/>
        <v>8.4376899678193618E-2</v>
      </c>
      <c r="N55" s="19">
        <f t="shared" si="4"/>
        <v>9.0909068539233376E-2</v>
      </c>
      <c r="O55" s="19">
        <f t="shared" si="4"/>
        <v>0.10442322887791806</v>
      </c>
      <c r="P55" s="19">
        <f t="shared" si="8"/>
        <v>8.6596906112360275E-2</v>
      </c>
      <c r="Q55" s="19">
        <f t="shared" si="8"/>
        <v>2.5900338228386246E-2</v>
      </c>
      <c r="R55" s="19">
        <f t="shared" ref="R55:T55" si="27">R26/R$34*100</f>
        <v>7.2391133597808196E-5</v>
      </c>
      <c r="S55" s="19">
        <f t="shared" si="27"/>
        <v>1.0895935471920885E-4</v>
      </c>
      <c r="T55" s="19">
        <f t="shared" si="27"/>
        <v>7.4962844958535165E-5</v>
      </c>
      <c r="U55" s="19">
        <f t="shared" si="6"/>
        <v>9.4041273717406518E-2</v>
      </c>
    </row>
    <row r="56" spans="1:21" x14ac:dyDescent="0.2">
      <c r="A56" s="3" t="s">
        <v>135</v>
      </c>
      <c r="B56" s="3" t="s">
        <v>136</v>
      </c>
      <c r="C56" s="19">
        <f t="shared" si="6"/>
        <v>0</v>
      </c>
      <c r="D56" s="19">
        <f t="shared" si="6"/>
        <v>3.3965757966864969E-2</v>
      </c>
      <c r="E56" s="19">
        <f t="shared" si="6"/>
        <v>1.3239111731968983E-2</v>
      </c>
      <c r="F56" s="19">
        <f t="shared" si="6"/>
        <v>4.8159365571681594E-2</v>
      </c>
      <c r="G56" s="19">
        <f t="shared" si="6"/>
        <v>1.6605214125037973E-2</v>
      </c>
      <c r="H56" s="19">
        <f t="shared" si="6"/>
        <v>2.3313364432117827E-2</v>
      </c>
      <c r="I56" s="19">
        <f t="shared" si="6"/>
        <v>2.1411299872715381E-2</v>
      </c>
      <c r="J56" s="19">
        <f t="shared" si="6"/>
        <v>2.6267438655672166E-2</v>
      </c>
      <c r="K56" s="19">
        <f t="shared" si="6"/>
        <v>9.6801874357960713E-2</v>
      </c>
      <c r="L56" s="19">
        <f t="shared" si="26"/>
        <v>8.3183313173964588E-2</v>
      </c>
      <c r="M56" s="19">
        <f t="shared" si="24"/>
        <v>0.18846597022646405</v>
      </c>
      <c r="N56" s="19">
        <f t="shared" si="4"/>
        <v>0.18146031842450397</v>
      </c>
      <c r="O56" s="19">
        <f t="shared" si="4"/>
        <v>4.0542068006585455E-2</v>
      </c>
      <c r="P56" s="19">
        <f t="shared" si="8"/>
        <v>3.3621040974242677E-2</v>
      </c>
      <c r="Q56" s="19">
        <f t="shared" si="8"/>
        <v>0.13520301827569828</v>
      </c>
      <c r="R56" s="19">
        <f t="shared" ref="R56:T56" si="28">R27/R$34*100</f>
        <v>9.2871425318318546E-2</v>
      </c>
      <c r="S56" s="19">
        <f t="shared" si="28"/>
        <v>4.203009882009022E-2</v>
      </c>
      <c r="T56" s="19">
        <f t="shared" si="28"/>
        <v>4.5846223659100467E-2</v>
      </c>
      <c r="U56" s="19">
        <f t="shared" si="6"/>
        <v>8.3457453518956184E-2</v>
      </c>
    </row>
    <row r="57" spans="1:21" x14ac:dyDescent="0.2">
      <c r="A57" s="3" t="s">
        <v>137</v>
      </c>
      <c r="B57" s="3" t="s">
        <v>138</v>
      </c>
      <c r="C57" s="19">
        <f t="shared" si="6"/>
        <v>1.4994138654889458E-2</v>
      </c>
      <c r="D57" s="19">
        <f t="shared" si="6"/>
        <v>2.4427150765933547E-2</v>
      </c>
      <c r="E57" s="19">
        <f t="shared" si="6"/>
        <v>1.9394794794131982E-2</v>
      </c>
      <c r="F57" s="19">
        <f t="shared" si="6"/>
        <v>8.0210456037579925E-3</v>
      </c>
      <c r="G57" s="19">
        <f t="shared" si="6"/>
        <v>0.14977658209118613</v>
      </c>
      <c r="H57" s="19">
        <f t="shared" si="6"/>
        <v>0.68060020161076629</v>
      </c>
      <c r="I57" s="19">
        <f t="shared" si="6"/>
        <v>0.14375081762800049</v>
      </c>
      <c r="J57" s="19">
        <f t="shared" si="6"/>
        <v>0.16301319323015026</v>
      </c>
      <c r="K57" s="19">
        <f t="shared" si="6"/>
        <v>0.33521436143931221</v>
      </c>
      <c r="L57" s="19">
        <f t="shared" si="26"/>
        <v>0.45512604578948102</v>
      </c>
      <c r="M57" s="19">
        <f t="shared" si="24"/>
        <v>0.90148516613162122</v>
      </c>
      <c r="N57" s="19">
        <f t="shared" si="4"/>
        <v>0.48474345836738308</v>
      </c>
      <c r="O57" s="19">
        <f t="shared" si="4"/>
        <v>1.070129327206117</v>
      </c>
      <c r="P57" s="19">
        <f t="shared" si="8"/>
        <v>0.88744515824627845</v>
      </c>
      <c r="Q57" s="19">
        <f t="shared" si="8"/>
        <v>0.63590711907949804</v>
      </c>
      <c r="R57" s="19">
        <f t="shared" ref="R57:T57" si="29">R28/R$34*100</f>
        <v>0.36872916046058901</v>
      </c>
      <c r="S57" s="19">
        <f t="shared" si="29"/>
        <v>0.74337263782894603</v>
      </c>
      <c r="T57" s="19">
        <f t="shared" si="29"/>
        <v>0.38072813112751974</v>
      </c>
      <c r="U57" s="19">
        <f t="shared" si="6"/>
        <v>0.5303901533753661</v>
      </c>
    </row>
    <row r="58" spans="1:21" x14ac:dyDescent="0.2">
      <c r="A58" s="3" t="s">
        <v>139</v>
      </c>
      <c r="B58" s="3" t="s">
        <v>140</v>
      </c>
      <c r="C58" s="19">
        <f t="shared" si="6"/>
        <v>0</v>
      </c>
      <c r="D58" s="19">
        <f t="shared" si="6"/>
        <v>3.1035494991548562E-2</v>
      </c>
      <c r="E58" s="19">
        <f t="shared" si="6"/>
        <v>9.8386330225118779E-2</v>
      </c>
      <c r="F58" s="19">
        <f t="shared" si="6"/>
        <v>0.14355287534168407</v>
      </c>
      <c r="G58" s="19">
        <f t="shared" si="6"/>
        <v>0.37385960434334092</v>
      </c>
      <c r="H58" s="19">
        <f t="shared" si="6"/>
        <v>0.6038869057832541</v>
      </c>
      <c r="I58" s="19">
        <f t="shared" si="6"/>
        <v>0.2397376987886391</v>
      </c>
      <c r="J58" s="19">
        <f t="shared" si="6"/>
        <v>3.5604361508697355</v>
      </c>
      <c r="K58" s="19">
        <f t="shared" si="6"/>
        <v>1.9296094540201674</v>
      </c>
      <c r="L58" s="19">
        <f t="shared" si="26"/>
        <v>1.6202215444863788</v>
      </c>
      <c r="M58" s="19">
        <f t="shared" si="24"/>
        <v>1.4400134224602337</v>
      </c>
      <c r="N58" s="19">
        <f t="shared" si="4"/>
        <v>1.074936028359176</v>
      </c>
      <c r="O58" s="19">
        <f t="shared" si="4"/>
        <v>0.66945854530480009</v>
      </c>
      <c r="P58" s="19">
        <f t="shared" si="8"/>
        <v>1.3920221908610875</v>
      </c>
      <c r="Q58" s="19">
        <f t="shared" si="8"/>
        <v>1.4803338818553584</v>
      </c>
      <c r="R58" s="19">
        <f t="shared" ref="R58:T58" si="30">R29/R$34*100</f>
        <v>0.89441190882743504</v>
      </c>
      <c r="S58" s="19">
        <f t="shared" si="30"/>
        <v>0.47503910071481342</v>
      </c>
      <c r="T58" s="19">
        <f t="shared" si="30"/>
        <v>0.64384822929632335</v>
      </c>
      <c r="U58" s="19">
        <f t="shared" si="6"/>
        <v>1.0639343489127366</v>
      </c>
    </row>
    <row r="59" spans="1:21" x14ac:dyDescent="0.2">
      <c r="A59" s="3" t="s">
        <v>141</v>
      </c>
      <c r="B59" s="3" t="s">
        <v>142</v>
      </c>
      <c r="C59" s="19">
        <f t="shared" si="6"/>
        <v>0</v>
      </c>
      <c r="D59" s="19">
        <f t="shared" si="6"/>
        <v>0.26563245541501529</v>
      </c>
      <c r="E59" s="19">
        <f t="shared" si="6"/>
        <v>0.36061562724534912</v>
      </c>
      <c r="F59" s="19">
        <f t="shared" si="6"/>
        <v>0.39115852550733404</v>
      </c>
      <c r="G59" s="19">
        <f t="shared" si="6"/>
        <v>0.40136167193336475</v>
      </c>
      <c r="H59" s="19">
        <f t="shared" si="6"/>
        <v>0.72368161492811467</v>
      </c>
      <c r="I59" s="19">
        <f t="shared" si="6"/>
        <v>1.3970758856737753</v>
      </c>
      <c r="J59" s="19">
        <f t="shared" si="6"/>
        <v>1.4528694562150624</v>
      </c>
      <c r="K59" s="19">
        <f t="shared" si="6"/>
        <v>2.3759588462201542</v>
      </c>
      <c r="L59" s="19">
        <f t="shared" si="26"/>
        <v>3.3038953123259183</v>
      </c>
      <c r="M59" s="19">
        <f t="shared" si="24"/>
        <v>4.3502230640743003</v>
      </c>
      <c r="N59" s="19">
        <f t="shared" si="4"/>
        <v>5.9850204786937953</v>
      </c>
      <c r="O59" s="19">
        <f t="shared" si="4"/>
        <v>6.8397988084415049</v>
      </c>
      <c r="P59" s="19">
        <f t="shared" si="8"/>
        <v>5.6719766236925757</v>
      </c>
      <c r="Q59" s="19">
        <f t="shared" si="8"/>
        <v>5.5390125067796028</v>
      </c>
      <c r="R59" s="19">
        <f t="shared" ref="R59:T59" si="31">R30/R$34*100</f>
        <v>8.6964982233454311</v>
      </c>
      <c r="S59" s="19">
        <f t="shared" si="31"/>
        <v>12.994115559633441</v>
      </c>
      <c r="T59" s="19">
        <f t="shared" si="31"/>
        <v>14.860900281968819</v>
      </c>
      <c r="U59" s="19">
        <f t="shared" si="6"/>
        <v>7.616796510899758</v>
      </c>
    </row>
    <row r="60" spans="1:21" x14ac:dyDescent="0.2">
      <c r="A60" s="3" t="s">
        <v>143</v>
      </c>
      <c r="B60" s="3" t="s">
        <v>144</v>
      </c>
      <c r="C60" s="19">
        <f t="shared" si="6"/>
        <v>0</v>
      </c>
      <c r="D60" s="19">
        <f t="shared" si="6"/>
        <v>0</v>
      </c>
      <c r="E60" s="19">
        <f t="shared" si="6"/>
        <v>1.164229782140228E-5</v>
      </c>
      <c r="F60" s="19">
        <f t="shared" si="6"/>
        <v>8.3652510821070442E-6</v>
      </c>
      <c r="G60" s="19">
        <f t="shared" si="6"/>
        <v>6.7705997631668721E-3</v>
      </c>
      <c r="H60" s="19">
        <f t="shared" si="6"/>
        <v>1.4568277191819568E-2</v>
      </c>
      <c r="I60" s="19">
        <f t="shared" si="6"/>
        <v>6.677945399386008E-2</v>
      </c>
      <c r="J60" s="19">
        <f t="shared" si="6"/>
        <v>3.1525802570710783E-2</v>
      </c>
      <c r="K60" s="19">
        <f t="shared" si="6"/>
        <v>2.2410031915677302E-2</v>
      </c>
      <c r="L60" s="19">
        <f t="shared" si="26"/>
        <v>8.1516972664398991E-3</v>
      </c>
      <c r="M60" s="19">
        <f t="shared" si="24"/>
        <v>8.7644129749748136E-3</v>
      </c>
      <c r="N60" s="19">
        <f t="shared" si="4"/>
        <v>2.8053840194934013E-2</v>
      </c>
      <c r="O60" s="19">
        <f t="shared" si="4"/>
        <v>1.9747729807532373E-2</v>
      </c>
      <c r="P60" s="19">
        <f t="shared" si="8"/>
        <v>1.637539544098306E-2</v>
      </c>
      <c r="Q60" s="19">
        <f t="shared" si="8"/>
        <v>1.3618901656782404E-2</v>
      </c>
      <c r="R60" s="19">
        <f t="shared" ref="R60:T60" si="32">R31/R$34*100</f>
        <v>1.3260398893147337E-2</v>
      </c>
      <c r="S60" s="19">
        <f t="shared" si="32"/>
        <v>1.3379742952235112E-2</v>
      </c>
      <c r="T60" s="19">
        <f t="shared" si="32"/>
        <v>9.8482930222299758E-3</v>
      </c>
      <c r="U60" s="19">
        <f t="shared" si="6"/>
        <v>1.558325047178157E-2</v>
      </c>
    </row>
    <row r="61" spans="1:21" x14ac:dyDescent="0.2">
      <c r="A61" s="3" t="s">
        <v>145</v>
      </c>
      <c r="B61" s="3" t="s">
        <v>146</v>
      </c>
      <c r="C61" s="19">
        <f t="shared" si="6"/>
        <v>0</v>
      </c>
      <c r="D61" s="19">
        <f t="shared" si="6"/>
        <v>1.5400613979831523E-5</v>
      </c>
      <c r="E61" s="19">
        <f t="shared" si="6"/>
        <v>3.4199249850369194E-4</v>
      </c>
      <c r="F61" s="19">
        <f t="shared" si="6"/>
        <v>1.4805264231346807E-3</v>
      </c>
      <c r="G61" s="19">
        <f t="shared" si="6"/>
        <v>3.2595177592864163E-3</v>
      </c>
      <c r="H61" s="19">
        <f t="shared" si="6"/>
        <v>3.7631673046908671E-3</v>
      </c>
      <c r="I61" s="19">
        <f t="shared" si="6"/>
        <v>1.9614605644485213E-3</v>
      </c>
      <c r="J61" s="19">
        <f t="shared" si="6"/>
        <v>8.5087589656504612E-4</v>
      </c>
      <c r="K61" s="19">
        <f t="shared" si="6"/>
        <v>3.1672860346649628E-3</v>
      </c>
      <c r="L61" s="19">
        <f t="shared" si="26"/>
        <v>1.2798768170333207E-3</v>
      </c>
      <c r="M61" s="19">
        <f t="shared" si="24"/>
        <v>1.0977593142085587E-3</v>
      </c>
      <c r="N61" s="19">
        <f t="shared" si="4"/>
        <v>7.4962990428887092E-4</v>
      </c>
      <c r="O61" s="19">
        <f t="shared" si="4"/>
        <v>1.2084254287189379E-3</v>
      </c>
      <c r="P61" s="19">
        <f t="shared" si="8"/>
        <v>1.0021324232073385E-3</v>
      </c>
      <c r="Q61" s="19">
        <f t="shared" si="8"/>
        <v>1.7660654455452064E-4</v>
      </c>
      <c r="R61" s="19">
        <f t="shared" ref="R61:T61" si="33">R32/R$34*100</f>
        <v>2.9959597691582782E-3</v>
      </c>
      <c r="S61" s="19">
        <f t="shared" si="33"/>
        <v>1.610155158808845E-3</v>
      </c>
      <c r="T61" s="19">
        <f t="shared" si="33"/>
        <v>1.6472513696330058E-3</v>
      </c>
      <c r="U61" s="19">
        <f t="shared" si="6"/>
        <v>1.5637310955756102E-3</v>
      </c>
    </row>
    <row r="62" spans="1:21" x14ac:dyDescent="0.2">
      <c r="A62" s="3" t="s">
        <v>147</v>
      </c>
      <c r="B62" s="3" t="s">
        <v>148</v>
      </c>
      <c r="C62" s="19">
        <f t="shared" si="6"/>
        <v>0.14884425445219535</v>
      </c>
      <c r="D62" s="19">
        <f t="shared" si="6"/>
        <v>0.47588400679290288</v>
      </c>
      <c r="E62" s="19">
        <f t="shared" si="6"/>
        <v>3.1471814197076382</v>
      </c>
      <c r="F62" s="19">
        <f t="shared" si="6"/>
        <v>0.80616109205862985</v>
      </c>
      <c r="G62" s="19">
        <f t="shared" si="6"/>
        <v>1.291236076778731</v>
      </c>
      <c r="H62" s="19">
        <f t="shared" si="6"/>
        <v>1.7065972892531995</v>
      </c>
      <c r="I62" s="19">
        <f t="shared" si="6"/>
        <v>2.2155183962820204</v>
      </c>
      <c r="J62" s="19">
        <f t="shared" si="6"/>
        <v>2.5950304754739224</v>
      </c>
      <c r="K62" s="19">
        <f t="shared" si="6"/>
        <v>3.0139572532788255</v>
      </c>
      <c r="L62" s="19">
        <f t="shared" si="26"/>
        <v>4.1126971713088656</v>
      </c>
      <c r="M62" s="19">
        <f t="shared" si="24"/>
        <v>4.5028123430364575</v>
      </c>
      <c r="N62" s="19">
        <f t="shared" si="4"/>
        <v>5.2203673232229439</v>
      </c>
      <c r="O62" s="19">
        <f t="shared" si="4"/>
        <v>7.4245928688568208</v>
      </c>
      <c r="P62" s="19">
        <f t="shared" si="8"/>
        <v>6.5482636630622828</v>
      </c>
      <c r="Q62" s="19">
        <f t="shared" si="8"/>
        <v>5.7788507840810812</v>
      </c>
      <c r="R62" s="19">
        <f t="shared" ref="R62:T62" si="34">R33/R$34*100</f>
        <v>4.2069791989864704</v>
      </c>
      <c r="S62" s="19">
        <f t="shared" si="34"/>
        <v>4.3727342802765206</v>
      </c>
      <c r="T62" s="19">
        <f t="shared" si="34"/>
        <v>5.3202903453580186</v>
      </c>
      <c r="U62" s="19">
        <f t="shared" si="6"/>
        <v>4.5358907837398776</v>
      </c>
    </row>
    <row r="63" spans="1:21" x14ac:dyDescent="0.2">
      <c r="B63" s="3" t="s">
        <v>149</v>
      </c>
      <c r="C63" s="19">
        <f t="shared" si="6"/>
        <v>100</v>
      </c>
      <c r="D63" s="19">
        <f t="shared" si="6"/>
        <v>100</v>
      </c>
      <c r="E63" s="19">
        <f t="shared" si="6"/>
        <v>100</v>
      </c>
      <c r="F63" s="19">
        <f t="shared" si="6"/>
        <v>100</v>
      </c>
      <c r="G63" s="19">
        <f t="shared" si="6"/>
        <v>100</v>
      </c>
      <c r="H63" s="19">
        <f t="shared" si="6"/>
        <v>100</v>
      </c>
      <c r="I63" s="19">
        <f t="shared" si="6"/>
        <v>100</v>
      </c>
      <c r="J63" s="19">
        <f t="shared" si="6"/>
        <v>100</v>
      </c>
      <c r="K63" s="19">
        <f t="shared" si="6"/>
        <v>100</v>
      </c>
      <c r="L63" s="19">
        <f t="shared" si="26"/>
        <v>100</v>
      </c>
      <c r="M63" s="19">
        <f t="shared" si="24"/>
        <v>100</v>
      </c>
      <c r="N63" s="19">
        <f t="shared" si="4"/>
        <v>100</v>
      </c>
      <c r="O63" s="19">
        <f t="shared" si="4"/>
        <v>100</v>
      </c>
      <c r="P63" s="19">
        <f t="shared" si="8"/>
        <v>100</v>
      </c>
      <c r="Q63" s="19">
        <f t="shared" si="8"/>
        <v>100</v>
      </c>
      <c r="R63" s="19">
        <f t="shared" ref="R63:T63" si="35">R34/R$34*100</f>
        <v>100</v>
      </c>
      <c r="S63" s="19">
        <f t="shared" si="35"/>
        <v>100</v>
      </c>
      <c r="T63" s="19">
        <f t="shared" si="35"/>
        <v>100</v>
      </c>
      <c r="U63" s="19">
        <f t="shared" si="6"/>
        <v>100</v>
      </c>
    </row>
    <row r="64" spans="1:21" x14ac:dyDescent="0.2">
      <c r="B64" s="3"/>
      <c r="C64" s="19"/>
      <c r="D64" s="19"/>
      <c r="E64" s="19"/>
      <c r="F64" s="19"/>
      <c r="G64" s="19"/>
      <c r="H64" s="19"/>
      <c r="I64" s="19"/>
      <c r="J64" s="19"/>
      <c r="K64" s="19"/>
      <c r="L64" s="19"/>
      <c r="M64" s="19"/>
      <c r="N64" s="19"/>
      <c r="O64" s="19"/>
      <c r="P64" s="19"/>
      <c r="Q64" s="19"/>
      <c r="R64" s="19"/>
      <c r="S64" s="19"/>
      <c r="T64" s="19"/>
      <c r="U64" s="19"/>
    </row>
    <row r="65" spans="1:21" x14ac:dyDescent="0.2">
      <c r="A65" s="12"/>
      <c r="B65" s="12"/>
      <c r="C65" s="202" t="s">
        <v>77</v>
      </c>
      <c r="D65" s="202"/>
      <c r="E65" s="202"/>
      <c r="F65" s="202"/>
      <c r="G65" s="202"/>
      <c r="H65" s="202"/>
      <c r="I65" s="202"/>
      <c r="J65" s="202"/>
      <c r="K65" s="202"/>
      <c r="L65" s="202"/>
      <c r="M65" s="202"/>
      <c r="N65" s="202"/>
      <c r="O65" s="202"/>
      <c r="P65" s="202"/>
      <c r="Q65" s="202"/>
      <c r="R65" s="202"/>
      <c r="S65" s="202"/>
      <c r="T65" s="202"/>
      <c r="U65" s="202"/>
    </row>
    <row r="66" spans="1:21" ht="13.5" thickBot="1" x14ac:dyDescent="0.25">
      <c r="A66" s="12"/>
      <c r="B66" s="12"/>
      <c r="C66" s="203"/>
      <c r="D66" s="203"/>
      <c r="E66" s="203"/>
      <c r="F66" s="203"/>
      <c r="G66" s="203"/>
      <c r="H66" s="203"/>
      <c r="I66" s="203"/>
      <c r="J66" s="203"/>
      <c r="K66" s="203"/>
      <c r="L66" s="203"/>
      <c r="M66" s="203"/>
      <c r="N66" s="203"/>
      <c r="O66" s="203"/>
      <c r="P66" s="203"/>
      <c r="Q66" s="203"/>
      <c r="R66" s="203"/>
      <c r="S66" s="203"/>
      <c r="T66" s="203"/>
      <c r="U66" s="203"/>
    </row>
    <row r="67" spans="1:21" ht="13.5" thickTop="1" x14ac:dyDescent="0.2">
      <c r="A67" s="8" t="s">
        <v>99</v>
      </c>
      <c r="B67" s="8" t="s">
        <v>100</v>
      </c>
      <c r="C67" s="1" t="s">
        <v>28</v>
      </c>
      <c r="D67" s="1" t="s">
        <v>28</v>
      </c>
      <c r="E67" s="20">
        <f t="shared" ref="E67:F75" si="36">E9/D9*100-100</f>
        <v>112.11980931368686</v>
      </c>
      <c r="F67" s="20">
        <f t="shared" si="36"/>
        <v>-46.295754570233235</v>
      </c>
      <c r="G67" s="1" t="s">
        <v>28</v>
      </c>
      <c r="H67" s="21">
        <f t="shared" ref="H67:H82" si="37">IF(G9=0, "--", (H9/G9*100-100))</f>
        <v>276.48225631489225</v>
      </c>
      <c r="I67" s="21">
        <f t="shared" ref="I67:O82" si="38">IF(H9=0, "--", (I9/H9*100-100))</f>
        <v>-41.432358309498717</v>
      </c>
      <c r="J67" s="21">
        <f t="shared" si="38"/>
        <v>191.15627817503105</v>
      </c>
      <c r="K67" s="21">
        <f t="shared" si="38"/>
        <v>-17.339842906769604</v>
      </c>
      <c r="L67" s="21">
        <f t="shared" si="38"/>
        <v>4398.7297097730998</v>
      </c>
      <c r="M67" s="21">
        <f t="shared" si="38"/>
        <v>-96.572410991982466</v>
      </c>
      <c r="N67" s="21">
        <f t="shared" si="38"/>
        <v>68.066783108565829</v>
      </c>
      <c r="O67" s="21">
        <f t="shared" si="38"/>
        <v>51.508775002446782</v>
      </c>
      <c r="P67" s="21">
        <f>IF(N9=0, "--", (P9/O9*100-100))</f>
        <v>-4.9325882998923873</v>
      </c>
      <c r="Q67" s="21">
        <f>IF(P9=0, "--", (Q9/P9*100-100))</f>
        <v>104.38997022718533</v>
      </c>
      <c r="R67" s="21">
        <f>IF(Q9=0, "--", (R9/Q9*100-100))</f>
        <v>-80.138868930799788</v>
      </c>
      <c r="S67" s="21">
        <f>IF(R9=0, "--", (S9/R9*100-100))</f>
        <v>278.37097923391121</v>
      </c>
      <c r="T67" s="21">
        <f>IF(S9=0, "--", (T9/S9*100-100))</f>
        <v>-29.045811502324597</v>
      </c>
      <c r="U67" s="21" t="str">
        <f>IF(C9=0, "--", (('A62'!R9/C9)^(1/21))*100-100)</f>
        <v>--</v>
      </c>
    </row>
    <row r="68" spans="1:21" x14ac:dyDescent="0.2">
      <c r="A68" s="3" t="s">
        <v>101</v>
      </c>
      <c r="B68" s="3" t="s">
        <v>102</v>
      </c>
      <c r="C68" s="1" t="s">
        <v>28</v>
      </c>
      <c r="D68" s="1" t="s">
        <v>28</v>
      </c>
      <c r="E68" s="20">
        <f t="shared" si="36"/>
        <v>396.21627611587894</v>
      </c>
      <c r="F68" s="20">
        <f t="shared" si="36"/>
        <v>87.100397261666501</v>
      </c>
      <c r="G68" s="1" t="s">
        <v>28</v>
      </c>
      <c r="H68" s="21">
        <f t="shared" si="37"/>
        <v>9.3878064234909004</v>
      </c>
      <c r="I68" s="21">
        <f t="shared" ref="I68:K82" si="39">IF(H10=0, "--", (I10/H10*100-100))</f>
        <v>51.486119006424701</v>
      </c>
      <c r="J68" s="21">
        <f t="shared" si="39"/>
        <v>108.08475748844074</v>
      </c>
      <c r="K68" s="21">
        <f t="shared" si="39"/>
        <v>-6.5416296013041801</v>
      </c>
      <c r="L68" s="21">
        <f t="shared" si="38"/>
        <v>96.070083237430794</v>
      </c>
      <c r="M68" s="21">
        <f t="shared" si="38"/>
        <v>26.604445347105738</v>
      </c>
      <c r="N68" s="21">
        <f t="shared" si="38"/>
        <v>-9.9091266194827767</v>
      </c>
      <c r="O68" s="21">
        <f t="shared" si="38"/>
        <v>-57.269164963626636</v>
      </c>
      <c r="P68" s="21">
        <f t="shared" ref="P68:P92" si="40">IF(N10=0, "--", (P10/N10*100-100))</f>
        <v>-14.843325091388564</v>
      </c>
      <c r="Q68" s="21">
        <f t="shared" ref="Q68:Q92" si="41">IF(P10=0, "--", (Q10/P10*100-100))</f>
        <v>6.7759673702875318</v>
      </c>
      <c r="R68" s="21">
        <f t="shared" ref="R68:T68" si="42">IF(Q10=0, "--", (R10/Q10*100-100))</f>
        <v>7.9766541847400276</v>
      </c>
      <c r="S68" s="21">
        <f t="shared" si="42"/>
        <v>14.494820638274646</v>
      </c>
      <c r="T68" s="21">
        <f t="shared" si="42"/>
        <v>7.8467848043365223</v>
      </c>
      <c r="U68" s="21">
        <f>IF(C10=0, "--", (('A62'!R10/C10)^(1/21))*100-100)</f>
        <v>39.180930247462868</v>
      </c>
    </row>
    <row r="69" spans="1:21" x14ac:dyDescent="0.2">
      <c r="A69" s="3" t="s">
        <v>103</v>
      </c>
      <c r="B69" s="3" t="s">
        <v>104</v>
      </c>
      <c r="C69" s="1" t="s">
        <v>28</v>
      </c>
      <c r="D69" s="1" t="s">
        <v>28</v>
      </c>
      <c r="E69" s="20">
        <f t="shared" si="36"/>
        <v>241.39849699236657</v>
      </c>
      <c r="F69" s="20">
        <f t="shared" si="36"/>
        <v>60.57274690274204</v>
      </c>
      <c r="G69" s="1" t="s">
        <v>28</v>
      </c>
      <c r="H69" s="21">
        <f t="shared" si="37"/>
        <v>8.5171452221155732</v>
      </c>
      <c r="I69" s="21">
        <f t="shared" si="39"/>
        <v>41.256195014989828</v>
      </c>
      <c r="J69" s="21">
        <f t="shared" si="39"/>
        <v>-18.501747340868917</v>
      </c>
      <c r="K69" s="21">
        <f t="shared" si="39"/>
        <v>-45.778037951003093</v>
      </c>
      <c r="L69" s="21">
        <f t="shared" si="38"/>
        <v>145.97899834705873</v>
      </c>
      <c r="M69" s="21">
        <f t="shared" si="38"/>
        <v>46.486578117200338</v>
      </c>
      <c r="N69" s="21">
        <f t="shared" si="38"/>
        <v>-1.544960095601482</v>
      </c>
      <c r="O69" s="21">
        <f t="shared" si="38"/>
        <v>-0.31026065766978661</v>
      </c>
      <c r="P69" s="21">
        <f t="shared" si="40"/>
        <v>1.1012835415659055</v>
      </c>
      <c r="Q69" s="21">
        <f t="shared" si="41"/>
        <v>5.7025717034077843</v>
      </c>
      <c r="R69" s="21">
        <f t="shared" ref="R69:T69" si="43">IF(Q11=0, "--", (R11/Q11*100-100))</f>
        <v>32.923641625702373</v>
      </c>
      <c r="S69" s="21">
        <f t="shared" si="43"/>
        <v>-9.4157458343387503</v>
      </c>
      <c r="T69" s="21">
        <f t="shared" si="43"/>
        <v>24.233672303384736</v>
      </c>
      <c r="U69" s="21">
        <f>IF(C11=0, "--", (('A62'!R11/C11)^(1/21))*100-100)</f>
        <v>30.436445151631574</v>
      </c>
    </row>
    <row r="70" spans="1:21" x14ac:dyDescent="0.2">
      <c r="A70" s="3" t="s">
        <v>105</v>
      </c>
      <c r="B70" s="3" t="s">
        <v>106</v>
      </c>
      <c r="C70" s="1" t="s">
        <v>28</v>
      </c>
      <c r="D70" s="1" t="s">
        <v>28</v>
      </c>
      <c r="E70" s="20">
        <f t="shared" si="36"/>
        <v>2.0288683753672814</v>
      </c>
      <c r="F70" s="20">
        <f t="shared" si="36"/>
        <v>-74.524716889299626</v>
      </c>
      <c r="G70" s="1" t="s">
        <v>28</v>
      </c>
      <c r="H70" s="21">
        <f t="shared" si="37"/>
        <v>80.094950512366097</v>
      </c>
      <c r="I70" s="21">
        <f t="shared" si="39"/>
        <v>-15.046965825166382</v>
      </c>
      <c r="J70" s="21">
        <f t="shared" si="39"/>
        <v>1546.2937789145019</v>
      </c>
      <c r="K70" s="21">
        <f t="shared" si="39"/>
        <v>-70.306396734579138</v>
      </c>
      <c r="L70" s="21">
        <f t="shared" si="38"/>
        <v>191.61322677756129</v>
      </c>
      <c r="M70" s="21">
        <f t="shared" si="38"/>
        <v>20.702103287720348</v>
      </c>
      <c r="N70" s="21">
        <f t="shared" si="38"/>
        <v>17.116838907176458</v>
      </c>
      <c r="O70" s="21">
        <f t="shared" si="38"/>
        <v>-62.435001102423399</v>
      </c>
      <c r="P70" s="21">
        <f t="shared" si="40"/>
        <v>-65.190567520460448</v>
      </c>
      <c r="Q70" s="21">
        <f t="shared" si="41"/>
        <v>-39.791577166633814</v>
      </c>
      <c r="R70" s="21">
        <f t="shared" ref="R70:T70" si="44">IF(Q12=0, "--", (R12/Q12*100-100))</f>
        <v>1113.7897524197124</v>
      </c>
      <c r="S70" s="21">
        <f t="shared" si="44"/>
        <v>-40.69402390395431</v>
      </c>
      <c r="T70" s="21">
        <f t="shared" si="44"/>
        <v>-7.4799769430641874</v>
      </c>
      <c r="U70" s="21">
        <f>IF(C12=0, "--", (('A62'!R12/C12)^(1/21))*100-100)</f>
        <v>32.644707463216719</v>
      </c>
    </row>
    <row r="71" spans="1:21" x14ac:dyDescent="0.2">
      <c r="A71" s="3" t="s">
        <v>107</v>
      </c>
      <c r="B71" s="3" t="s">
        <v>108</v>
      </c>
      <c r="C71" s="1" t="s">
        <v>28</v>
      </c>
      <c r="D71" s="1" t="s">
        <v>28</v>
      </c>
      <c r="E71" s="20">
        <f t="shared" si="36"/>
        <v>359.10918310921113</v>
      </c>
      <c r="F71" s="20">
        <f t="shared" si="36"/>
        <v>23.524192364296923</v>
      </c>
      <c r="G71" s="1" t="s">
        <v>28</v>
      </c>
      <c r="H71" s="21">
        <f t="shared" si="37"/>
        <v>12.972888253480463</v>
      </c>
      <c r="I71" s="21">
        <f t="shared" si="39"/>
        <v>52.409629968702916</v>
      </c>
      <c r="J71" s="21">
        <f t="shared" si="39"/>
        <v>-32.423753785209414</v>
      </c>
      <c r="K71" s="21">
        <f t="shared" si="39"/>
        <v>-59.326176458147032</v>
      </c>
      <c r="L71" s="21">
        <f t="shared" si="38"/>
        <v>169.85358261931356</v>
      </c>
      <c r="M71" s="21">
        <f t="shared" si="38"/>
        <v>34.645898719473735</v>
      </c>
      <c r="N71" s="21">
        <f t="shared" si="38"/>
        <v>-39.819571363316562</v>
      </c>
      <c r="O71" s="21">
        <f t="shared" si="38"/>
        <v>8.2809787869190643</v>
      </c>
      <c r="P71" s="21">
        <f t="shared" si="40"/>
        <v>8.2797514099583083</v>
      </c>
      <c r="Q71" s="21">
        <f t="shared" si="41"/>
        <v>-14.707887199960368</v>
      </c>
      <c r="R71" s="21">
        <f t="shared" ref="R71:T71" si="45">IF(Q13=0, "--", (R13/Q13*100-100))</f>
        <v>109.75739280226614</v>
      </c>
      <c r="S71" s="21">
        <f t="shared" si="45"/>
        <v>32.801953438021627</v>
      </c>
      <c r="T71" s="21">
        <f t="shared" si="45"/>
        <v>-15.80602478503809</v>
      </c>
      <c r="U71" s="21">
        <f>IF(C13=0, "--", (('A62'!R13/C13)^(1/21))*100-100)</f>
        <v>26.244073823827435</v>
      </c>
    </row>
    <row r="72" spans="1:21" x14ac:dyDescent="0.2">
      <c r="A72" s="3" t="s">
        <v>109</v>
      </c>
      <c r="B72" s="3" t="s">
        <v>110</v>
      </c>
      <c r="C72" s="1" t="s">
        <v>28</v>
      </c>
      <c r="D72" s="1" t="s">
        <v>28</v>
      </c>
      <c r="E72" s="20">
        <f t="shared" si="36"/>
        <v>336.2597957607357</v>
      </c>
      <c r="F72" s="20">
        <f t="shared" si="36"/>
        <v>29.347292047580197</v>
      </c>
      <c r="G72" s="1" t="s">
        <v>28</v>
      </c>
      <c r="H72" s="21">
        <f t="shared" si="37"/>
        <v>12.843411463015798</v>
      </c>
      <c r="I72" s="21">
        <f t="shared" si="39"/>
        <v>40.073491386225442</v>
      </c>
      <c r="J72" s="21">
        <f t="shared" si="39"/>
        <v>-26.16818181834492</v>
      </c>
      <c r="K72" s="21">
        <f t="shared" si="39"/>
        <v>-62.45229036001232</v>
      </c>
      <c r="L72" s="21">
        <f t="shared" si="38"/>
        <v>157.69236478100532</v>
      </c>
      <c r="M72" s="21">
        <f t="shared" si="38"/>
        <v>20.667242241750316</v>
      </c>
      <c r="N72" s="21">
        <f t="shared" si="38"/>
        <v>-51.319819191635361</v>
      </c>
      <c r="O72" s="21">
        <f t="shared" si="38"/>
        <v>-36.490954461631539</v>
      </c>
      <c r="P72" s="21">
        <f t="shared" si="40"/>
        <v>-33.213739414860726</v>
      </c>
      <c r="Q72" s="21">
        <f t="shared" si="41"/>
        <v>-23.556645268394902</v>
      </c>
      <c r="R72" s="21">
        <f t="shared" ref="R72:T72" si="46">IF(Q14=0, "--", (R14/Q14*100-100))</f>
        <v>113.67529432363992</v>
      </c>
      <c r="S72" s="21">
        <f t="shared" si="46"/>
        <v>53.246367200269049</v>
      </c>
      <c r="T72" s="21">
        <f t="shared" si="46"/>
        <v>33.10981141358954</v>
      </c>
      <c r="U72" s="21">
        <f>IF(C14=0, "--", (('A62'!R14/C14)^(1/21))*100-100)</f>
        <v>20.194624202529155</v>
      </c>
    </row>
    <row r="73" spans="1:21" x14ac:dyDescent="0.2">
      <c r="A73" s="3" t="s">
        <v>111</v>
      </c>
      <c r="B73" s="3" t="s">
        <v>112</v>
      </c>
      <c r="C73" s="1" t="s">
        <v>28</v>
      </c>
      <c r="D73" s="1" t="s">
        <v>28</v>
      </c>
      <c r="E73" s="20">
        <f t="shared" si="36"/>
        <v>59.77886340841016</v>
      </c>
      <c r="F73" s="20">
        <f t="shared" si="36"/>
        <v>216.59346595579774</v>
      </c>
      <c r="G73" s="1" t="s">
        <v>28</v>
      </c>
      <c r="H73" s="21">
        <f t="shared" si="37"/>
        <v>-41.220167120198205</v>
      </c>
      <c r="I73" s="21">
        <f t="shared" si="39"/>
        <v>89.5569214028055</v>
      </c>
      <c r="J73" s="21">
        <f t="shared" si="39"/>
        <v>42.984034955724439</v>
      </c>
      <c r="K73" s="21">
        <f t="shared" si="39"/>
        <v>-48.276536309208019</v>
      </c>
      <c r="L73" s="21">
        <f t="shared" si="38"/>
        <v>174.1252619950688</v>
      </c>
      <c r="M73" s="21">
        <f t="shared" si="38"/>
        <v>63.460844228238642</v>
      </c>
      <c r="N73" s="21">
        <f t="shared" si="38"/>
        <v>22.017613160638817</v>
      </c>
      <c r="O73" s="21">
        <f t="shared" si="38"/>
        <v>14.229305673395103</v>
      </c>
      <c r="P73" s="21">
        <f t="shared" si="40"/>
        <v>14.227830651507944</v>
      </c>
      <c r="Q73" s="21">
        <f t="shared" si="41"/>
        <v>-0.78231147483872121</v>
      </c>
      <c r="R73" s="21">
        <f t="shared" ref="R73:T73" si="47">IF(Q15=0, "--", (R15/Q15*100-100))</f>
        <v>-31.722892175517032</v>
      </c>
      <c r="S73" s="21">
        <f t="shared" si="47"/>
        <v>36.919771362490792</v>
      </c>
      <c r="T73" s="21">
        <f t="shared" si="47"/>
        <v>-0.68475072973564011</v>
      </c>
      <c r="U73" s="21">
        <f>IF(C15=0, "--", (('A62'!R15/C15)^(1/21))*100-100)</f>
        <v>40.914628043969969</v>
      </c>
    </row>
    <row r="74" spans="1:21" x14ac:dyDescent="0.2">
      <c r="A74" s="3" t="s">
        <v>113</v>
      </c>
      <c r="B74" s="3" t="s">
        <v>114</v>
      </c>
      <c r="C74" s="1" t="s">
        <v>28</v>
      </c>
      <c r="D74" s="1" t="s">
        <v>28</v>
      </c>
      <c r="E74" s="20">
        <f t="shared" si="36"/>
        <v>-7.2166399175428211</v>
      </c>
      <c r="F74" s="20">
        <f t="shared" si="36"/>
        <v>-2.5052959834102495</v>
      </c>
      <c r="G74" s="1" t="s">
        <v>28</v>
      </c>
      <c r="H74" s="21">
        <f t="shared" si="37"/>
        <v>20.243072093251712</v>
      </c>
      <c r="I74" s="21">
        <f t="shared" si="39"/>
        <v>19.67944811312438</v>
      </c>
      <c r="J74" s="21">
        <f t="shared" si="39"/>
        <v>-0.94072554517541107</v>
      </c>
      <c r="K74" s="21">
        <f t="shared" si="39"/>
        <v>4.335530286355322</v>
      </c>
      <c r="L74" s="21">
        <f t="shared" si="38"/>
        <v>31.604756173270232</v>
      </c>
      <c r="M74" s="21">
        <f t="shared" si="38"/>
        <v>29.166329292223082</v>
      </c>
      <c r="N74" s="21">
        <f t="shared" si="38"/>
        <v>15.527143482975035</v>
      </c>
      <c r="O74" s="21">
        <f t="shared" si="38"/>
        <v>16.098905233332459</v>
      </c>
      <c r="P74" s="21">
        <f t="shared" si="40"/>
        <v>16.003929884111884</v>
      </c>
      <c r="Q74" s="21">
        <f t="shared" si="41"/>
        <v>-8.8356210311968226</v>
      </c>
      <c r="R74" s="21">
        <f t="shared" ref="R74:T74" si="48">IF(Q16=0, "--", (R16/Q16*100-100))</f>
        <v>0.86966945009916685</v>
      </c>
      <c r="S74" s="21">
        <f t="shared" si="48"/>
        <v>-7.6816720564818723</v>
      </c>
      <c r="T74" s="21">
        <f t="shared" si="48"/>
        <v>0.87605280558395293</v>
      </c>
      <c r="U74" s="21">
        <f>IF(C16=0, "--", (('A62'!R16/C16)^(1/21))*100-100)</f>
        <v>42.239179321284638</v>
      </c>
    </row>
    <row r="75" spans="1:21" x14ac:dyDescent="0.2">
      <c r="A75" s="3" t="s">
        <v>115</v>
      </c>
      <c r="B75" s="3" t="s">
        <v>116</v>
      </c>
      <c r="C75" s="1" t="s">
        <v>28</v>
      </c>
      <c r="D75" s="1" t="s">
        <v>28</v>
      </c>
      <c r="E75" s="20">
        <f t="shared" si="36"/>
        <v>-47.442337776109134</v>
      </c>
      <c r="F75" s="20">
        <f t="shared" si="36"/>
        <v>172.40083626613836</v>
      </c>
      <c r="G75" s="1" t="s">
        <v>28</v>
      </c>
      <c r="H75" s="21">
        <f t="shared" si="37"/>
        <v>81.997347698906736</v>
      </c>
      <c r="I75" s="21">
        <f t="shared" si="39"/>
        <v>131.33755308096195</v>
      </c>
      <c r="J75" s="21">
        <f t="shared" si="39"/>
        <v>-10.215154032654581</v>
      </c>
      <c r="K75" s="21">
        <f t="shared" si="39"/>
        <v>48.735721899102799</v>
      </c>
      <c r="L75" s="21">
        <f t="shared" si="38"/>
        <v>9.0794441488296229</v>
      </c>
      <c r="M75" s="21">
        <f t="shared" si="38"/>
        <v>-26.350636565901425</v>
      </c>
      <c r="N75" s="21">
        <f t="shared" si="38"/>
        <v>79.350448578057097</v>
      </c>
      <c r="O75" s="21">
        <f t="shared" si="38"/>
        <v>-25.724137931034491</v>
      </c>
      <c r="P75" s="21">
        <f t="shared" si="40"/>
        <v>-25.194893183731821</v>
      </c>
      <c r="Q75" s="21">
        <f t="shared" si="41"/>
        <v>-23.597895619678638</v>
      </c>
      <c r="R75" s="21">
        <f t="shared" ref="R75:T75" si="49">IF(Q17=0, "--", (R17/Q17*100-100))</f>
        <v>-0.14054057757996929</v>
      </c>
      <c r="S75" s="21">
        <f t="shared" si="49"/>
        <v>-3.1654125329201577</v>
      </c>
      <c r="T75" s="21">
        <f t="shared" si="49"/>
        <v>4.7939885939750013</v>
      </c>
      <c r="U75" s="21">
        <f>IF(C17=0, "--", (('A62'!R17/C17)^(1/21))*100-100)</f>
        <v>51.532825309665554</v>
      </c>
    </row>
    <row r="76" spans="1:21" x14ac:dyDescent="0.2">
      <c r="A76" s="3" t="s">
        <v>117</v>
      </c>
      <c r="B76" s="3" t="s">
        <v>118</v>
      </c>
      <c r="C76" s="1" t="s">
        <v>28</v>
      </c>
      <c r="D76" s="1" t="s">
        <v>28</v>
      </c>
      <c r="E76" s="1" t="s">
        <v>28</v>
      </c>
      <c r="F76" s="20">
        <f t="shared" ref="F76:F92" si="50">F18/E18*100-100</f>
        <v>4549.2212359738733</v>
      </c>
      <c r="G76" s="1" t="s">
        <v>28</v>
      </c>
      <c r="H76" s="21">
        <f t="shared" si="37"/>
        <v>-100</v>
      </c>
      <c r="I76" s="21" t="str">
        <f t="shared" si="39"/>
        <v>--</v>
      </c>
      <c r="J76" s="21">
        <f t="shared" si="39"/>
        <v>81.266732633400608</v>
      </c>
      <c r="K76" s="21">
        <f t="shared" si="39"/>
        <v>-35.600670181416888</v>
      </c>
      <c r="L76" s="21">
        <f t="shared" si="38"/>
        <v>512.84832561518886</v>
      </c>
      <c r="M76" s="21">
        <f t="shared" si="38"/>
        <v>-40.078628986385425</v>
      </c>
      <c r="N76" s="21">
        <f t="shared" si="38"/>
        <v>22.253487349614304</v>
      </c>
      <c r="O76" s="21">
        <f t="shared" si="38"/>
        <v>126.44246173160795</v>
      </c>
      <c r="P76" s="21">
        <f t="shared" si="40"/>
        <v>126.46632839217173</v>
      </c>
      <c r="Q76" s="21">
        <f t="shared" si="41"/>
        <v>-46.372838388672463</v>
      </c>
      <c r="R76" s="21">
        <f t="shared" ref="R76:T76" si="51">IF(Q18=0, "--", (R18/Q18*100-100))</f>
        <v>-32.31906511085117</v>
      </c>
      <c r="S76" s="21">
        <f t="shared" si="51"/>
        <v>74.087354621100019</v>
      </c>
      <c r="T76" s="21">
        <f t="shared" si="51"/>
        <v>-0.18461123683817959</v>
      </c>
      <c r="U76" s="21" t="str">
        <f>IF(C18=0, "--", (('A62'!R18/C18)^(1/21))*100-100)</f>
        <v>--</v>
      </c>
    </row>
    <row r="77" spans="1:21" x14ac:dyDescent="0.2">
      <c r="A77" s="3" t="s">
        <v>119</v>
      </c>
      <c r="B77" s="3" t="s">
        <v>120</v>
      </c>
      <c r="C77" s="1" t="s">
        <v>28</v>
      </c>
      <c r="D77" s="1" t="s">
        <v>28</v>
      </c>
      <c r="E77" s="20">
        <f t="shared" ref="E77:E88" si="52">E19/D19*100-100</f>
        <v>40.245418538841079</v>
      </c>
      <c r="F77" s="20">
        <f t="shared" si="50"/>
        <v>70.652685924764512</v>
      </c>
      <c r="G77" s="1" t="s">
        <v>28</v>
      </c>
      <c r="H77" s="21">
        <f t="shared" si="37"/>
        <v>-100</v>
      </c>
      <c r="I77" s="21" t="str">
        <f t="shared" si="39"/>
        <v>--</v>
      </c>
      <c r="J77" s="21">
        <f t="shared" si="39"/>
        <v>10.12009132491805</v>
      </c>
      <c r="K77" s="21">
        <f t="shared" si="39"/>
        <v>15.158906740760543</v>
      </c>
      <c r="L77" s="21">
        <f t="shared" si="38"/>
        <v>73.164635671370405</v>
      </c>
      <c r="M77" s="21">
        <f t="shared" si="38"/>
        <v>68.189306933150306</v>
      </c>
      <c r="N77" s="21">
        <f t="shared" si="38"/>
        <v>4.3873322583351637E-2</v>
      </c>
      <c r="O77" s="21">
        <f t="shared" si="38"/>
        <v>8.4205496150525789</v>
      </c>
      <c r="P77" s="21">
        <f t="shared" si="40"/>
        <v>10.212134470124028</v>
      </c>
      <c r="Q77" s="21">
        <f t="shared" si="41"/>
        <v>10.346015792532867</v>
      </c>
      <c r="R77" s="21">
        <f t="shared" ref="R77:T77" si="53">IF(Q19=0, "--", (R19/Q19*100-100))</f>
        <v>15.333874753873161</v>
      </c>
      <c r="S77" s="21">
        <f t="shared" si="53"/>
        <v>7.3015796429689743</v>
      </c>
      <c r="T77" s="21">
        <f t="shared" si="53"/>
        <v>12.823441144346234</v>
      </c>
      <c r="U77" s="21">
        <f>IF(C19=0, "--", (('A62'!R19/C19)^(1/21))*100-100)</f>
        <v>83.601068171318531</v>
      </c>
    </row>
    <row r="78" spans="1:21" x14ac:dyDescent="0.2">
      <c r="A78" s="3" t="s">
        <v>121</v>
      </c>
      <c r="B78" s="3" t="s">
        <v>122</v>
      </c>
      <c r="C78" s="1" t="s">
        <v>28</v>
      </c>
      <c r="D78" s="1" t="s">
        <v>28</v>
      </c>
      <c r="E78" s="20">
        <f t="shared" si="52"/>
        <v>8102.5499655410076</v>
      </c>
      <c r="F78" s="20">
        <f t="shared" si="50"/>
        <v>40.231751713111834</v>
      </c>
      <c r="G78" s="1" t="s">
        <v>28</v>
      </c>
      <c r="H78" s="21">
        <f t="shared" si="37"/>
        <v>97.519470250434296</v>
      </c>
      <c r="I78" s="21">
        <f t="shared" si="39"/>
        <v>-100</v>
      </c>
      <c r="J78" s="21" t="str">
        <f t="shared" si="39"/>
        <v>--</v>
      </c>
      <c r="K78" s="21">
        <f t="shared" si="39"/>
        <v>21.13427480121743</v>
      </c>
      <c r="L78" s="21">
        <f t="shared" si="38"/>
        <v>311.09283067679979</v>
      </c>
      <c r="M78" s="21">
        <f t="shared" si="38"/>
        <v>49.237635019138168</v>
      </c>
      <c r="N78" s="21">
        <f t="shared" si="38"/>
        <v>28.735593453033971</v>
      </c>
      <c r="O78" s="21">
        <f t="shared" si="38"/>
        <v>45.650051885812218</v>
      </c>
      <c r="P78" s="21">
        <f t="shared" si="40"/>
        <v>45.638619678011736</v>
      </c>
      <c r="Q78" s="21">
        <f t="shared" si="41"/>
        <v>24.553295694583596</v>
      </c>
      <c r="R78" s="21">
        <f t="shared" ref="R78:T78" si="54">IF(Q20=0, "--", (R20/Q20*100-100))</f>
        <v>40.677876072704066</v>
      </c>
      <c r="S78" s="21">
        <f t="shared" si="54"/>
        <v>6.8975661481086519</v>
      </c>
      <c r="T78" s="21">
        <f t="shared" si="54"/>
        <v>14.999657745204601</v>
      </c>
      <c r="U78" s="21" t="str">
        <f>IF(C20=0, "--", (('A62'!R20/C20)^(1/21))*100-100)</f>
        <v>--</v>
      </c>
    </row>
    <row r="79" spans="1:21" x14ac:dyDescent="0.2">
      <c r="A79" s="3" t="s">
        <v>123</v>
      </c>
      <c r="B79" s="3" t="s">
        <v>124</v>
      </c>
      <c r="C79" s="1" t="s">
        <v>28</v>
      </c>
      <c r="D79" s="1" t="s">
        <v>28</v>
      </c>
      <c r="E79" s="20">
        <f t="shared" si="52"/>
        <v>-52.624132124720049</v>
      </c>
      <c r="F79" s="20">
        <f t="shared" si="50"/>
        <v>117.74795799299883</v>
      </c>
      <c r="G79" s="1" t="s">
        <v>28</v>
      </c>
      <c r="H79" s="21">
        <f t="shared" si="37"/>
        <v>90.647402876329068</v>
      </c>
      <c r="I79" s="21">
        <f t="shared" si="39"/>
        <v>21.115045645331392</v>
      </c>
      <c r="J79" s="21">
        <f t="shared" si="39"/>
        <v>82.946388007703405</v>
      </c>
      <c r="K79" s="21">
        <f t="shared" si="39"/>
        <v>7.0057722977840342</v>
      </c>
      <c r="L79" s="21">
        <f t="shared" si="38"/>
        <v>87.028097081190765</v>
      </c>
      <c r="M79" s="21">
        <f t="shared" si="38"/>
        <v>38.134339600695768</v>
      </c>
      <c r="N79" s="21">
        <f t="shared" si="38"/>
        <v>10.248326505512395</v>
      </c>
      <c r="O79" s="21">
        <f t="shared" si="38"/>
        <v>6.8954396992847933</v>
      </c>
      <c r="P79" s="21">
        <f t="shared" si="40"/>
        <v>6.8253309143788243</v>
      </c>
      <c r="Q79" s="21">
        <f t="shared" si="41"/>
        <v>31.34250862514395</v>
      </c>
      <c r="R79" s="21">
        <f t="shared" ref="R79:T79" si="55">IF(Q21=0, "--", (R21/Q21*100-100))</f>
        <v>38.466152516839315</v>
      </c>
      <c r="S79" s="21">
        <f t="shared" si="55"/>
        <v>8.1590615614465634</v>
      </c>
      <c r="T79" s="21">
        <f t="shared" si="55"/>
        <v>20.207154833586401</v>
      </c>
      <c r="U79" s="21" t="str">
        <f>IF(C21=0, "--", (('A62'!R21/C21)^(1/21))*100-100)</f>
        <v>--</v>
      </c>
    </row>
    <row r="80" spans="1:21" x14ac:dyDescent="0.2">
      <c r="A80" s="3" t="s">
        <v>125</v>
      </c>
      <c r="B80" s="3" t="s">
        <v>126</v>
      </c>
      <c r="C80" s="1" t="s">
        <v>28</v>
      </c>
      <c r="D80" s="1" t="s">
        <v>28</v>
      </c>
      <c r="E80" s="20">
        <f t="shared" si="52"/>
        <v>-12.954616280137415</v>
      </c>
      <c r="F80" s="20">
        <f t="shared" si="50"/>
        <v>146.99084904490002</v>
      </c>
      <c r="G80" s="1" t="s">
        <v>28</v>
      </c>
      <c r="H80" s="21">
        <f t="shared" si="37"/>
        <v>-83.262148418882717</v>
      </c>
      <c r="I80" s="21">
        <f t="shared" si="39"/>
        <v>-17.780243021838544</v>
      </c>
      <c r="J80" s="21">
        <f t="shared" si="39"/>
        <v>-100</v>
      </c>
      <c r="K80" s="21" t="str">
        <f t="shared" si="39"/>
        <v>--</v>
      </c>
      <c r="L80" s="21">
        <f t="shared" si="38"/>
        <v>-98.36116317606205</v>
      </c>
      <c r="M80" s="21">
        <f t="shared" si="38"/>
        <v>340.00000000000006</v>
      </c>
      <c r="N80" s="21">
        <f t="shared" si="38"/>
        <v>-90.638736972448669</v>
      </c>
      <c r="O80" s="21">
        <f t="shared" si="38"/>
        <v>-83.74118165784833</v>
      </c>
      <c r="P80" s="21">
        <f t="shared" si="40"/>
        <v>-83.74118165784833</v>
      </c>
      <c r="Q80" s="21">
        <f t="shared" si="41"/>
        <v>-30.237288135593218</v>
      </c>
      <c r="R80" s="21">
        <f t="shared" ref="R80:T80" si="56">IF(Q22=0, "--", (R22/Q22*100-100))</f>
        <v>97.473275024295447</v>
      </c>
      <c r="S80" s="21">
        <f t="shared" si="56"/>
        <v>193.20866141732284</v>
      </c>
      <c r="T80" s="21">
        <f t="shared" si="56"/>
        <v>-100</v>
      </c>
      <c r="U80" s="21">
        <f>IF(C22=0, "--", (('A62'!R22/C22)^(1/21))*100-100)</f>
        <v>-9.1225105071499542</v>
      </c>
    </row>
    <row r="81" spans="1:21" x14ac:dyDescent="0.2">
      <c r="A81" s="3" t="s">
        <v>127</v>
      </c>
      <c r="B81" s="3" t="s">
        <v>128</v>
      </c>
      <c r="C81" s="1" t="s">
        <v>28</v>
      </c>
      <c r="D81" s="1" t="s">
        <v>28</v>
      </c>
      <c r="E81" s="20">
        <f t="shared" si="52"/>
        <v>83.292764104221902</v>
      </c>
      <c r="F81" s="20">
        <f t="shared" si="50"/>
        <v>146.71744159436017</v>
      </c>
      <c r="G81" s="1" t="s">
        <v>28</v>
      </c>
      <c r="H81" s="21">
        <f t="shared" si="37"/>
        <v>21.977135048003277</v>
      </c>
      <c r="I81" s="21">
        <f t="shared" si="39"/>
        <v>11.795929437129175</v>
      </c>
      <c r="J81" s="21">
        <f t="shared" si="39"/>
        <v>39.218208726184173</v>
      </c>
      <c r="K81" s="21">
        <f t="shared" si="39"/>
        <v>-6.835391536847041</v>
      </c>
      <c r="L81" s="21">
        <f t="shared" si="38"/>
        <v>115.65298572299255</v>
      </c>
      <c r="M81" s="21">
        <f t="shared" si="38"/>
        <v>36.66198294939656</v>
      </c>
      <c r="N81" s="21">
        <f t="shared" si="38"/>
        <v>24.818630153863339</v>
      </c>
      <c r="O81" s="21">
        <f t="shared" si="38"/>
        <v>-3.3916716587264801</v>
      </c>
      <c r="P81" s="21">
        <f t="shared" si="40"/>
        <v>-3.1115488387285097</v>
      </c>
      <c r="Q81" s="21">
        <f t="shared" si="41"/>
        <v>25.551135486296843</v>
      </c>
      <c r="R81" s="21">
        <f t="shared" ref="R81:T81" si="57">IF(Q23=0, "--", (R23/Q23*100-100))</f>
        <v>41.769810619705112</v>
      </c>
      <c r="S81" s="21">
        <f t="shared" si="57"/>
        <v>21.034018355405863</v>
      </c>
      <c r="T81" s="21">
        <f t="shared" si="57"/>
        <v>9.6726368482842702</v>
      </c>
      <c r="U81" s="21">
        <f>IF(C23=0, "--", (('A62'!R23/C23)^(1/21))*100-100)</f>
        <v>42.083381937465305</v>
      </c>
    </row>
    <row r="82" spans="1:21" x14ac:dyDescent="0.2">
      <c r="A82" s="3" t="s">
        <v>129</v>
      </c>
      <c r="B82" s="3" t="s">
        <v>130</v>
      </c>
      <c r="C82" s="1" t="s">
        <v>28</v>
      </c>
      <c r="D82" s="1" t="s">
        <v>28</v>
      </c>
      <c r="E82" s="20">
        <f t="shared" si="52"/>
        <v>181.86944292222671</v>
      </c>
      <c r="F82" s="20">
        <f t="shared" si="50"/>
        <v>101.46163285495842</v>
      </c>
      <c r="G82" s="1" t="s">
        <v>28</v>
      </c>
      <c r="H82" s="21">
        <f t="shared" si="37"/>
        <v>3.3815460247325575</v>
      </c>
      <c r="I82" s="21">
        <f t="shared" si="39"/>
        <v>91.268557493273562</v>
      </c>
      <c r="J82" s="21">
        <f t="shared" si="39"/>
        <v>-83.969878507619043</v>
      </c>
      <c r="K82" s="21">
        <f t="shared" si="39"/>
        <v>3.6694577946865934</v>
      </c>
      <c r="L82" s="21">
        <f t="shared" si="38"/>
        <v>576.39426023373267</v>
      </c>
      <c r="M82" s="21">
        <f t="shared" si="38"/>
        <v>-68.884291665947842</v>
      </c>
      <c r="N82" s="21">
        <f t="shared" si="38"/>
        <v>-42.693533959059039</v>
      </c>
      <c r="O82" s="21">
        <f t="shared" si="38"/>
        <v>51.997610926961841</v>
      </c>
      <c r="P82" s="21">
        <f t="shared" si="40"/>
        <v>51.310219153265564</v>
      </c>
      <c r="Q82" s="21">
        <f t="shared" si="41"/>
        <v>122.46049292026888</v>
      </c>
      <c r="R82" s="21">
        <f t="shared" ref="R82:T82" si="58">IF(Q24=0, "--", (R24/Q24*100-100))</f>
        <v>10.380863963382467</v>
      </c>
      <c r="S82" s="21">
        <f t="shared" si="58"/>
        <v>-25.295160094146141</v>
      </c>
      <c r="T82" s="21">
        <f t="shared" si="58"/>
        <v>-49.128581893595289</v>
      </c>
      <c r="U82" s="21" t="str">
        <f>IF(C24=0, "--", (('A62'!R24/C24)^(1/21))*100-100)</f>
        <v>--</v>
      </c>
    </row>
    <row r="83" spans="1:21" x14ac:dyDescent="0.2">
      <c r="A83" s="3" t="s">
        <v>131</v>
      </c>
      <c r="B83" s="3" t="s">
        <v>132</v>
      </c>
      <c r="C83" s="1" t="s">
        <v>28</v>
      </c>
      <c r="D83" s="1" t="s">
        <v>28</v>
      </c>
      <c r="E83" s="20">
        <f t="shared" si="52"/>
        <v>51.522140503621813</v>
      </c>
      <c r="F83" s="20">
        <f t="shared" si="50"/>
        <v>24.848879021534913</v>
      </c>
      <c r="G83" s="1" t="s">
        <v>28</v>
      </c>
      <c r="H83" s="21">
        <f t="shared" ref="H83:O92" si="59">IF(G25=0, "--", (H25/G25*100-100))</f>
        <v>3.6167001059735497</v>
      </c>
      <c r="I83" s="21">
        <f t="shared" si="59"/>
        <v>10.140899266447505</v>
      </c>
      <c r="J83" s="21">
        <f t="shared" si="59"/>
        <v>-2.2624862665719547</v>
      </c>
      <c r="K83" s="21">
        <f t="shared" si="59"/>
        <v>-20.129318945512679</v>
      </c>
      <c r="L83" s="21">
        <f t="shared" si="59"/>
        <v>70.006455606743657</v>
      </c>
      <c r="M83" s="21">
        <f t="shared" si="59"/>
        <v>22.990863125215853</v>
      </c>
      <c r="N83" s="21">
        <f t="shared" si="59"/>
        <v>3.4483864269004414</v>
      </c>
      <c r="O83" s="21">
        <f t="shared" si="59"/>
        <v>-82.393446774421818</v>
      </c>
      <c r="P83" s="21">
        <f t="shared" si="40"/>
        <v>-17.91499523439299</v>
      </c>
      <c r="Q83" s="21">
        <f t="shared" si="41"/>
        <v>-21.741629679080887</v>
      </c>
      <c r="R83" s="21">
        <f t="shared" ref="R83:T83" si="60">IF(Q25=0, "--", (R25/Q25*100-100))</f>
        <v>126.85898697736823</v>
      </c>
      <c r="S83" s="21">
        <f t="shared" si="60"/>
        <v>-48.061563515595573</v>
      </c>
      <c r="T83" s="21">
        <f t="shared" si="60"/>
        <v>-12.67262039727207</v>
      </c>
      <c r="U83" s="21">
        <f>IF(C25=0, "--", (('A62'!R25/C25)^(1/21))*100-100)</f>
        <v>71.667476476972013</v>
      </c>
    </row>
    <row r="84" spans="1:21" x14ac:dyDescent="0.2">
      <c r="A84" s="3" t="s">
        <v>133</v>
      </c>
      <c r="B84" s="3" t="s">
        <v>134</v>
      </c>
      <c r="C84" s="1" t="s">
        <v>28</v>
      </c>
      <c r="D84" s="1" t="s">
        <v>28</v>
      </c>
      <c r="E84" s="20">
        <f t="shared" si="52"/>
        <v>22.59079124545292</v>
      </c>
      <c r="F84" s="20">
        <f t="shared" si="50"/>
        <v>278.80423850914445</v>
      </c>
      <c r="G84" s="1" t="s">
        <v>28</v>
      </c>
      <c r="H84" s="21">
        <f t="shared" ref="H84:K92" si="61">IF(G26=0, "--", (H26/G26*100-100))</f>
        <v>-56.209183235641611</v>
      </c>
      <c r="I84" s="21">
        <f t="shared" si="61"/>
        <v>-68.339603073900335</v>
      </c>
      <c r="J84" s="21">
        <f t="shared" si="61"/>
        <v>16.064802862183683</v>
      </c>
      <c r="K84" s="21">
        <f t="shared" si="61"/>
        <v>32.833174690955758</v>
      </c>
      <c r="L84" s="21">
        <f t="shared" si="59"/>
        <v>92.169450593057888</v>
      </c>
      <c r="M84" s="21">
        <f t="shared" si="59"/>
        <v>-29.665276158525018</v>
      </c>
      <c r="N84" s="21">
        <f t="shared" si="59"/>
        <v>18.450832665762533</v>
      </c>
      <c r="O84" s="21">
        <f t="shared" si="59"/>
        <v>-7.2495363718058456</v>
      </c>
      <c r="P84" s="21">
        <f t="shared" si="40"/>
        <v>-7.2495363718058314</v>
      </c>
      <c r="Q84" s="21">
        <f t="shared" si="41"/>
        <v>-67.228373387942014</v>
      </c>
      <c r="R84" s="21">
        <f t="shared" ref="R84:T84" si="62">IF(Q26=0, "--", (R26/Q26*100-100))</f>
        <v>-99.604235733531453</v>
      </c>
      <c r="S84" s="21">
        <f t="shared" si="62"/>
        <v>59.402121504339448</v>
      </c>
      <c r="T84" s="21">
        <f t="shared" si="62"/>
        <v>-23.290986085904407</v>
      </c>
      <c r="U84" s="21">
        <f>IF(C26=0, "--", (('A62'!R26/C26)^(1/21))*100-100)</f>
        <v>-9.4122683163720779</v>
      </c>
    </row>
    <row r="85" spans="1:21" x14ac:dyDescent="0.2">
      <c r="A85" s="3" t="s">
        <v>135</v>
      </c>
      <c r="B85" s="3" t="s">
        <v>136</v>
      </c>
      <c r="C85" s="1" t="s">
        <v>28</v>
      </c>
      <c r="D85" s="1" t="s">
        <v>28</v>
      </c>
      <c r="E85" s="20">
        <f t="shared" si="52"/>
        <v>-36.540960020926882</v>
      </c>
      <c r="F85" s="20">
        <f t="shared" si="50"/>
        <v>437.91118195058948</v>
      </c>
      <c r="G85" s="1" t="s">
        <v>28</v>
      </c>
      <c r="H85" s="21">
        <f t="shared" si="61"/>
        <v>51.183779439945596</v>
      </c>
      <c r="I85" s="21">
        <f t="shared" si="61"/>
        <v>18.120657606285448</v>
      </c>
      <c r="J85" s="21">
        <f t="shared" si="61"/>
        <v>53.765903172380007</v>
      </c>
      <c r="K85" s="21">
        <f t="shared" si="61"/>
        <v>222.66491651572187</v>
      </c>
      <c r="L85" s="21">
        <f t="shared" si="59"/>
        <v>72.812409770590563</v>
      </c>
      <c r="M85" s="21">
        <f t="shared" si="59"/>
        <v>202.89457469882211</v>
      </c>
      <c r="N85" s="21">
        <f t="shared" si="59"/>
        <v>5.8530065481574525</v>
      </c>
      <c r="O85" s="21">
        <f t="shared" si="59"/>
        <v>-81.959423634205592</v>
      </c>
      <c r="P85" s="21">
        <f t="shared" si="40"/>
        <v>-81.959423634205592</v>
      </c>
      <c r="Q85" s="21">
        <f t="shared" si="41"/>
        <v>340.62605031639697</v>
      </c>
      <c r="R85" s="21">
        <f t="shared" ref="R85:T85" si="63">IF(Q27=0, "--", (R27/Q27*100-100))</f>
        <v>-2.7359473412933966</v>
      </c>
      <c r="S85" s="21">
        <f t="shared" si="63"/>
        <v>-52.071564551263322</v>
      </c>
      <c r="T85" s="21">
        <f t="shared" si="63"/>
        <v>21.620845945140601</v>
      </c>
      <c r="U85" s="21" t="str">
        <f>IF(C27=0, "--", (('A62'!R27/C27)^(1/21))*100-100)</f>
        <v>--</v>
      </c>
    </row>
    <row r="86" spans="1:21" x14ac:dyDescent="0.2">
      <c r="A86" s="3" t="s">
        <v>137</v>
      </c>
      <c r="B86" s="3" t="s">
        <v>138</v>
      </c>
      <c r="C86" s="1" t="s">
        <v>28</v>
      </c>
      <c r="D86" s="1" t="s">
        <v>28</v>
      </c>
      <c r="E86" s="20">
        <f t="shared" si="52"/>
        <v>29.267198525667453</v>
      </c>
      <c r="F86" s="20">
        <f t="shared" si="50"/>
        <v>-38.844649539942047</v>
      </c>
      <c r="G86" s="1" t="s">
        <v>28</v>
      </c>
      <c r="H86" s="21">
        <f t="shared" si="61"/>
        <v>389.31990569797631</v>
      </c>
      <c r="I86" s="21">
        <f t="shared" si="61"/>
        <v>-72.835230462610241</v>
      </c>
      <c r="J86" s="21">
        <f t="shared" si="61"/>
        <v>42.133935752847265</v>
      </c>
      <c r="K86" s="21">
        <f t="shared" si="61"/>
        <v>80.046867134631128</v>
      </c>
      <c r="L86" s="21">
        <f t="shared" si="59"/>
        <v>173.04331735071429</v>
      </c>
      <c r="M86" s="21">
        <f t="shared" si="59"/>
        <v>164.80224280757807</v>
      </c>
      <c r="N86" s="21">
        <f t="shared" si="59"/>
        <v>-40.883618123921053</v>
      </c>
      <c r="O86" s="21">
        <f t="shared" si="59"/>
        <v>78.258598805468779</v>
      </c>
      <c r="P86" s="21">
        <f t="shared" si="40"/>
        <v>78.258598805468779</v>
      </c>
      <c r="Q86" s="21">
        <f t="shared" si="41"/>
        <v>-21.486000426747438</v>
      </c>
      <c r="R86" s="21">
        <f t="shared" ref="R86:T86" si="64">IF(Q28=0, "--", (R28/Q28*100-100))</f>
        <v>-17.89484319745074</v>
      </c>
      <c r="S86" s="21">
        <f t="shared" si="64"/>
        <v>113.50794423103741</v>
      </c>
      <c r="T86" s="21">
        <f t="shared" si="64"/>
        <v>-42.89511546254078</v>
      </c>
      <c r="U86" s="21">
        <f>IF(C28=0, "--", (('A62'!R28/C28)^(1/21))*100-100)</f>
        <v>64.612979247589323</v>
      </c>
    </row>
    <row r="87" spans="1:21" x14ac:dyDescent="0.2">
      <c r="A87" s="3" t="s">
        <v>139</v>
      </c>
      <c r="B87" s="3" t="s">
        <v>140</v>
      </c>
      <c r="C87" s="1" t="s">
        <v>28</v>
      </c>
      <c r="D87" s="1" t="s">
        <v>28</v>
      </c>
      <c r="E87" s="20">
        <f t="shared" si="52"/>
        <v>416.12161349734242</v>
      </c>
      <c r="F87" s="20">
        <f t="shared" si="50"/>
        <v>115.75744801229177</v>
      </c>
      <c r="G87" s="1" t="s">
        <v>28</v>
      </c>
      <c r="H87" s="21">
        <f t="shared" si="61"/>
        <v>73.936928399496423</v>
      </c>
      <c r="I87" s="21">
        <f t="shared" si="61"/>
        <v>-48.941448002139978</v>
      </c>
      <c r="J87" s="21">
        <f t="shared" si="61"/>
        <v>1761.4536229157834</v>
      </c>
      <c r="K87" s="21">
        <f t="shared" si="61"/>
        <v>-52.548283902297193</v>
      </c>
      <c r="L87" s="21">
        <f t="shared" si="59"/>
        <v>68.860263673400226</v>
      </c>
      <c r="M87" s="21">
        <f t="shared" si="59"/>
        <v>18.819275949693875</v>
      </c>
      <c r="N87" s="21">
        <f t="shared" si="59"/>
        <v>-17.932623017315635</v>
      </c>
      <c r="O87" s="21">
        <f t="shared" si="59"/>
        <v>-49.711665848678891</v>
      </c>
      <c r="P87" s="21">
        <f t="shared" si="40"/>
        <v>26.091107836253144</v>
      </c>
      <c r="Q87" s="21">
        <f t="shared" si="41"/>
        <v>16.522141939015754</v>
      </c>
      <c r="R87" s="21">
        <f t="shared" ref="R87:T87" si="65">IF(Q29=0, "--", (R29/Q29*100-100))</f>
        <v>-14.447140284999165</v>
      </c>
      <c r="S87" s="21">
        <f t="shared" si="65"/>
        <v>-43.752045054430411</v>
      </c>
      <c r="T87" s="21">
        <f t="shared" si="65"/>
        <v>51.118978664452186</v>
      </c>
      <c r="U87" s="21" t="str">
        <f>IF(C29=0, "--", (('A62'!R29/C29)^(1/21))*100-100)</f>
        <v>--</v>
      </c>
    </row>
    <row r="88" spans="1:21" x14ac:dyDescent="0.2">
      <c r="A88" s="3" t="s">
        <v>141</v>
      </c>
      <c r="B88" s="3" t="s">
        <v>142</v>
      </c>
      <c r="C88" s="1" t="s">
        <v>28</v>
      </c>
      <c r="D88" s="1" t="s">
        <v>28</v>
      </c>
      <c r="E88" s="20">
        <f t="shared" si="52"/>
        <v>121.02396574888087</v>
      </c>
      <c r="F88" s="20">
        <f t="shared" si="50"/>
        <v>60.397250772432045</v>
      </c>
      <c r="G88" s="1" t="s">
        <v>28</v>
      </c>
      <c r="H88" s="21">
        <f t="shared" si="61"/>
        <v>94.158482105970535</v>
      </c>
      <c r="I88" s="21">
        <f t="shared" si="61"/>
        <v>148.29057356589277</v>
      </c>
      <c r="J88" s="21">
        <f t="shared" si="61"/>
        <v>30.344271127112052</v>
      </c>
      <c r="K88" s="21">
        <f t="shared" si="61"/>
        <v>43.185166029178646</v>
      </c>
      <c r="L88" s="21">
        <f t="shared" si="59"/>
        <v>179.6467924366579</v>
      </c>
      <c r="M88" s="21">
        <f t="shared" si="59"/>
        <v>76.027294103120283</v>
      </c>
      <c r="N88" s="21">
        <f t="shared" si="59"/>
        <v>51.254598776170837</v>
      </c>
      <c r="O88" s="21">
        <f t="shared" si="59"/>
        <v>-7.7207904671882233</v>
      </c>
      <c r="P88" s="21">
        <f t="shared" si="40"/>
        <v>-7.7237976662936632</v>
      </c>
      <c r="Q88" s="21">
        <f t="shared" si="41"/>
        <v>7.0022357337313821</v>
      </c>
      <c r="R88" s="21">
        <f t="shared" ref="R88:T88" si="66">IF(Q30=0, "--", (R30/Q30*100-100))</f>
        <v>122.31496813321905</v>
      </c>
      <c r="S88" s="21">
        <f t="shared" si="66"/>
        <v>58.240360697570736</v>
      </c>
      <c r="T88" s="21">
        <f t="shared" si="66"/>
        <v>27.515582027900905</v>
      </c>
      <c r="U88" s="21" t="str">
        <f>IF(C30=0, "--", (('A62'!R30/C30)^(1/21))*100-100)</f>
        <v>--</v>
      </c>
    </row>
    <row r="89" spans="1:21" x14ac:dyDescent="0.2">
      <c r="A89" s="3" t="s">
        <v>143</v>
      </c>
      <c r="B89" s="3" t="s">
        <v>144</v>
      </c>
      <c r="C89" s="1" t="s">
        <v>28</v>
      </c>
      <c r="D89" s="1" t="s">
        <v>28</v>
      </c>
      <c r="E89" s="1" t="s">
        <v>28</v>
      </c>
      <c r="F89" s="20">
        <f t="shared" si="50"/>
        <v>6.25</v>
      </c>
      <c r="G89" s="1" t="s">
        <v>28</v>
      </c>
      <c r="H89" s="21">
        <f t="shared" si="61"/>
        <v>131.69986471987681</v>
      </c>
      <c r="I89" s="21">
        <f t="shared" si="61"/>
        <v>489.55244163923533</v>
      </c>
      <c r="J89" s="21">
        <f t="shared" si="61"/>
        <v>-40.829036865529311</v>
      </c>
      <c r="K89" s="21">
        <f t="shared" si="61"/>
        <v>-37.761082478689211</v>
      </c>
      <c r="L89" s="21">
        <f t="shared" si="59"/>
        <v>-26.847689764768873</v>
      </c>
      <c r="M89" s="21">
        <f t="shared" si="59"/>
        <v>43.737323800831575</v>
      </c>
      <c r="N89" s="21">
        <f t="shared" si="59"/>
        <v>251.90380231322456</v>
      </c>
      <c r="O89" s="21">
        <f t="shared" si="59"/>
        <v>-43.160396863385863</v>
      </c>
      <c r="P89" s="21">
        <f t="shared" si="40"/>
        <v>-43.164406597014249</v>
      </c>
      <c r="Q89" s="21">
        <f t="shared" si="41"/>
        <v>-8.873387553711467</v>
      </c>
      <c r="R89" s="21">
        <f t="shared" ref="R89:T89" si="67">IF(Q31=0, "--", (R31/Q31*100-100))</f>
        <v>37.87043376647884</v>
      </c>
      <c r="S89" s="21">
        <f t="shared" si="67"/>
        <v>6.8577765923097473</v>
      </c>
      <c r="T89" s="21">
        <f t="shared" si="67"/>
        <v>-17.931205496728765</v>
      </c>
      <c r="U89" s="21" t="str">
        <f>IF(C31=0, "--", (('A62'!R31/C31)^(1/21))*100-100)</f>
        <v>--</v>
      </c>
    </row>
    <row r="90" spans="1:21" x14ac:dyDescent="0.2">
      <c r="A90" s="3" t="s">
        <v>145</v>
      </c>
      <c r="B90" s="3" t="s">
        <v>146</v>
      </c>
      <c r="C90" s="1" t="s">
        <v>28</v>
      </c>
      <c r="D90" s="1" t="s">
        <v>28</v>
      </c>
      <c r="E90" s="20">
        <f>E32/D32*100-100</f>
        <v>3515.3846153846152</v>
      </c>
      <c r="F90" s="20">
        <f t="shared" si="50"/>
        <v>540.15957446808511</v>
      </c>
      <c r="G90" s="1" t="s">
        <v>28</v>
      </c>
      <c r="H90" s="21">
        <f t="shared" si="61"/>
        <v>24.321116252028773</v>
      </c>
      <c r="I90" s="21">
        <f t="shared" si="61"/>
        <v>-32.963114514526225</v>
      </c>
      <c r="J90" s="21">
        <f t="shared" si="61"/>
        <v>-45.628415300546443</v>
      </c>
      <c r="K90" s="21">
        <f t="shared" si="61"/>
        <v>225.91681813321929</v>
      </c>
      <c r="L90" s="21">
        <f t="shared" si="59"/>
        <v>-18.735032641144244</v>
      </c>
      <c r="M90" s="21">
        <f t="shared" si="59"/>
        <v>14.665751655094468</v>
      </c>
      <c r="N90" s="21">
        <f t="shared" si="59"/>
        <v>-24.925189227248723</v>
      </c>
      <c r="O90" s="21">
        <f t="shared" si="59"/>
        <v>30.166471277842902</v>
      </c>
      <c r="P90" s="21">
        <f t="shared" si="40"/>
        <v>30.166471277842902</v>
      </c>
      <c r="Q90" s="21">
        <f t="shared" si="41"/>
        <v>-80.690251459038834</v>
      </c>
      <c r="R90" s="21">
        <f t="shared" ref="R90:T90" si="68">IF(Q32=0, "--", (R32/Q32*100-100))</f>
        <v>2302.0708955223881</v>
      </c>
      <c r="S90" s="21">
        <f t="shared" si="68"/>
        <v>-43.08238382614504</v>
      </c>
      <c r="T90" s="21">
        <f t="shared" si="68"/>
        <v>14.066209983351968</v>
      </c>
      <c r="U90" s="21" t="str">
        <f>IF(C32=0, "--", (('A62'!R32/C32)^(1/21))*100-100)</f>
        <v>--</v>
      </c>
    </row>
    <row r="91" spans="1:21" x14ac:dyDescent="0.2">
      <c r="A91" s="3" t="s">
        <v>147</v>
      </c>
      <c r="B91" s="3" t="s">
        <v>148</v>
      </c>
      <c r="C91" s="1" t="s">
        <v>28</v>
      </c>
      <c r="D91" s="1" t="s">
        <v>28</v>
      </c>
      <c r="E91" s="20">
        <f>E33/D33*100-100</f>
        <v>976.70475231466912</v>
      </c>
      <c r="F91" s="20">
        <f t="shared" si="50"/>
        <v>-62.121853627098353</v>
      </c>
      <c r="G91" s="1" t="s">
        <v>28</v>
      </c>
      <c r="H91" s="21">
        <f t="shared" si="61"/>
        <v>42.321373241467086</v>
      </c>
      <c r="I91" s="21">
        <f t="shared" si="61"/>
        <v>66.967553527128842</v>
      </c>
      <c r="J91" s="21">
        <f t="shared" si="61"/>
        <v>46.808923027926909</v>
      </c>
      <c r="K91" s="21">
        <f t="shared" si="61"/>
        <v>1.6904883769031471</v>
      </c>
      <c r="L91" s="21">
        <f t="shared" si="59"/>
        <v>174.41770159101429</v>
      </c>
      <c r="M91" s="21">
        <f t="shared" si="59"/>
        <v>46.369934886536839</v>
      </c>
      <c r="N91" s="21">
        <f t="shared" si="59"/>
        <v>27.459346778096588</v>
      </c>
      <c r="O91" s="21">
        <f t="shared" si="59"/>
        <v>14.841210230506533</v>
      </c>
      <c r="P91" s="21">
        <f t="shared" si="40"/>
        <v>22.136653505198851</v>
      </c>
      <c r="Q91" s="21">
        <f t="shared" si="41"/>
        <v>-3.3036098306006352</v>
      </c>
      <c r="R91" s="21">
        <f t="shared" ref="R91:T91" si="69">IF(Q33=0, "--", (R33/Q33*100-100))</f>
        <v>3.0826373315426849</v>
      </c>
      <c r="S91" s="21">
        <f t="shared" si="69"/>
        <v>10.077276172421492</v>
      </c>
      <c r="T91" s="21">
        <f t="shared" si="69"/>
        <v>35.658530648278145</v>
      </c>
      <c r="U91" s="21">
        <f>IF(C33=0, "--", (('A62'!R33/C33)^(1/21))*100-100)</f>
        <v>65.707725916797671</v>
      </c>
    </row>
    <row r="92" spans="1:21" x14ac:dyDescent="0.2">
      <c r="B92" s="3" t="s">
        <v>149</v>
      </c>
      <c r="C92" s="1" t="s">
        <v>28</v>
      </c>
      <c r="D92" s="1" t="s">
        <v>28</v>
      </c>
      <c r="E92" s="20">
        <f>E34/D34*100-100</f>
        <v>62.808082322773686</v>
      </c>
      <c r="F92" s="20">
        <f t="shared" si="50"/>
        <v>47.872924719483422</v>
      </c>
      <c r="G92" s="1" t="s">
        <v>28</v>
      </c>
      <c r="H92" s="21">
        <f t="shared" si="61"/>
        <v>7.6823998158878339</v>
      </c>
      <c r="I92" s="21">
        <f t="shared" si="61"/>
        <v>28.613860630008872</v>
      </c>
      <c r="J92" s="21">
        <f t="shared" si="61"/>
        <v>25.338747571865156</v>
      </c>
      <c r="K92" s="21">
        <f t="shared" si="61"/>
        <v>-12.444041428653435</v>
      </c>
      <c r="L92" s="21">
        <f t="shared" si="59"/>
        <v>101.10481946209586</v>
      </c>
      <c r="M92" s="21">
        <f t="shared" si="59"/>
        <v>33.688719696140566</v>
      </c>
      <c r="N92" s="21">
        <f t="shared" si="59"/>
        <v>9.9396813236980961</v>
      </c>
      <c r="O92" s="21">
        <f t="shared" si="59"/>
        <v>-19.253040289733619</v>
      </c>
      <c r="P92" s="21">
        <f t="shared" si="40"/>
        <v>-2.6309526106999215</v>
      </c>
      <c r="Q92" s="21">
        <f t="shared" si="41"/>
        <v>9.5708267532741615</v>
      </c>
      <c r="R92" s="21">
        <f t="shared" ref="R92:T92" si="70">IF(Q34=0, "--", (R34/Q34*100-100))</f>
        <v>41.597842868356651</v>
      </c>
      <c r="S92" s="21">
        <f t="shared" si="70"/>
        <v>5.9046311657385786</v>
      </c>
      <c r="T92" s="21">
        <f t="shared" si="70"/>
        <v>11.497431318807202</v>
      </c>
      <c r="U92" s="21">
        <f>IF(C34=0, "--", (('A62'!R34/C34)^(1/21))*100-100)</f>
        <v>41.330590045693469</v>
      </c>
    </row>
    <row r="93" spans="1:21" ht="13.5" thickBot="1" x14ac:dyDescent="0.25">
      <c r="A93" s="11"/>
      <c r="B93" s="11"/>
      <c r="C93" s="11"/>
      <c r="D93" s="11"/>
      <c r="E93" s="11"/>
      <c r="F93" s="11"/>
      <c r="G93" s="11"/>
      <c r="H93" s="11"/>
      <c r="I93" s="11"/>
      <c r="J93" s="11"/>
      <c r="K93" s="11"/>
      <c r="L93" s="11"/>
      <c r="M93" s="11"/>
      <c r="N93" s="11"/>
      <c r="O93" s="11"/>
      <c r="P93" s="11"/>
      <c r="Q93" s="11"/>
      <c r="R93" s="11"/>
      <c r="S93" s="11"/>
      <c r="T93" s="11"/>
      <c r="U93" s="11"/>
    </row>
    <row r="94" spans="1:21" ht="13.5" thickTop="1" x14ac:dyDescent="0.2">
      <c r="A94" s="13" t="s">
        <v>668</v>
      </c>
      <c r="B94" s="12"/>
    </row>
  </sheetData>
  <mergeCells count="5">
    <mergeCell ref="C4:U4"/>
    <mergeCell ref="C2:U2"/>
    <mergeCell ref="C7:U8"/>
    <mergeCell ref="C36:U37"/>
    <mergeCell ref="C65:U66"/>
  </mergeCells>
  <phoneticPr fontId="7" type="noConversion"/>
  <hyperlinks>
    <hyperlink ref="A1" location="INDICE!A1" display="ÍNDICE"/>
  </hyperlinks>
  <pageMargins left="0.75" right="0.75" top="1" bottom="1" header="0" footer="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tabSelected="1" zoomScale="70" zoomScaleNormal="70" workbookViewId="0">
      <selection activeCell="A43" sqref="A43"/>
    </sheetView>
  </sheetViews>
  <sheetFormatPr baseColWidth="10" defaultColWidth="10.85546875" defaultRowHeight="12.75" x14ac:dyDescent="0.2"/>
  <cols>
    <col min="1" max="1" width="18.85546875" style="1" customWidth="1"/>
    <col min="2" max="2" width="52.140625" style="1" bestFit="1" customWidth="1"/>
    <col min="3" max="16384" width="10.85546875" style="1"/>
  </cols>
  <sheetData>
    <row r="1" spans="1:24" x14ac:dyDescent="0.2">
      <c r="V1" s="126"/>
      <c r="W1" s="126"/>
      <c r="X1" s="126"/>
    </row>
    <row r="2" spans="1:24" x14ac:dyDescent="0.2">
      <c r="A2" s="5" t="s">
        <v>75</v>
      </c>
      <c r="B2" s="77"/>
      <c r="C2" s="217" t="s">
        <v>258</v>
      </c>
      <c r="D2" s="217"/>
      <c r="E2" s="217"/>
      <c r="F2" s="217"/>
      <c r="G2" s="217"/>
      <c r="H2" s="217"/>
      <c r="I2" s="217"/>
      <c r="J2" s="217"/>
      <c r="K2" s="217"/>
      <c r="L2" s="217"/>
      <c r="M2" s="217"/>
      <c r="N2" s="217"/>
      <c r="O2" s="217"/>
      <c r="P2" s="217"/>
      <c r="Q2" s="217"/>
      <c r="R2" s="217"/>
      <c r="S2" s="217"/>
      <c r="T2" s="217"/>
      <c r="U2" s="217"/>
    </row>
    <row r="3" spans="1:24" x14ac:dyDescent="0.2">
      <c r="B3" s="126"/>
      <c r="C3" s="217" t="s">
        <v>752</v>
      </c>
      <c r="D3" s="217"/>
      <c r="E3" s="217"/>
      <c r="F3" s="217"/>
      <c r="G3" s="217"/>
      <c r="H3" s="217"/>
      <c r="I3" s="217"/>
      <c r="J3" s="217"/>
      <c r="K3" s="217"/>
      <c r="L3" s="217"/>
      <c r="M3" s="217"/>
      <c r="N3" s="217"/>
      <c r="O3" s="217"/>
      <c r="P3" s="217"/>
      <c r="Q3" s="217"/>
      <c r="R3" s="217"/>
      <c r="S3" s="217"/>
      <c r="T3" s="217"/>
      <c r="U3" s="217"/>
    </row>
    <row r="4" spans="1:24" ht="13.5" thickBot="1" x14ac:dyDescent="0.25">
      <c r="A4" s="116"/>
      <c r="B4" s="116"/>
      <c r="C4" s="6"/>
      <c r="D4" s="6"/>
      <c r="E4" s="6"/>
      <c r="F4" s="6"/>
      <c r="G4" s="6"/>
      <c r="H4" s="6"/>
      <c r="I4" s="6"/>
      <c r="J4" s="6"/>
      <c r="K4" s="6"/>
      <c r="L4" s="6"/>
      <c r="M4" s="6"/>
      <c r="N4" s="6"/>
      <c r="O4" s="6"/>
      <c r="P4" s="6"/>
      <c r="Q4" s="6"/>
      <c r="R4" s="6"/>
      <c r="S4" s="6"/>
      <c r="T4" s="6"/>
      <c r="U4" s="6"/>
    </row>
    <row r="5" spans="1:24" ht="13.5" thickTop="1" x14ac:dyDescent="0.2">
      <c r="A5" s="54"/>
      <c r="B5" s="54"/>
      <c r="C5" s="7">
        <v>1995</v>
      </c>
      <c r="D5" s="7">
        <v>2000</v>
      </c>
      <c r="E5" s="7">
        <v>2001</v>
      </c>
      <c r="F5" s="7">
        <v>2002</v>
      </c>
      <c r="G5" s="7">
        <v>2004</v>
      </c>
      <c r="H5" s="7">
        <v>2005</v>
      </c>
      <c r="I5" s="7">
        <v>2006</v>
      </c>
      <c r="J5" s="7">
        <v>2007</v>
      </c>
      <c r="K5" s="7">
        <v>2008</v>
      </c>
      <c r="L5" s="7">
        <v>2009</v>
      </c>
      <c r="M5" s="7">
        <v>2010</v>
      </c>
      <c r="N5" s="7">
        <v>2011</v>
      </c>
      <c r="O5" s="7">
        <v>2012</v>
      </c>
      <c r="P5" s="7" t="s">
        <v>263</v>
      </c>
      <c r="Q5" s="7">
        <v>2013</v>
      </c>
      <c r="R5" s="7">
        <v>2014</v>
      </c>
      <c r="S5" s="7">
        <v>2015</v>
      </c>
      <c r="T5" s="7">
        <v>2016</v>
      </c>
      <c r="U5" s="7" t="s">
        <v>666</v>
      </c>
    </row>
    <row r="6" spans="1:24" ht="13.5" thickBot="1" x14ac:dyDescent="0.25">
      <c r="C6" s="218" t="s">
        <v>27</v>
      </c>
      <c r="D6" s="218"/>
      <c r="E6" s="218"/>
      <c r="F6" s="218"/>
      <c r="G6" s="218"/>
      <c r="H6" s="218"/>
      <c r="I6" s="218"/>
      <c r="J6" s="218"/>
      <c r="K6" s="218"/>
      <c r="L6" s="218"/>
      <c r="M6" s="218"/>
      <c r="N6" s="218"/>
      <c r="O6" s="218"/>
      <c r="P6" s="218"/>
      <c r="Q6" s="218"/>
      <c r="R6" s="218"/>
      <c r="S6" s="218"/>
      <c r="T6" s="218"/>
      <c r="U6" s="218"/>
    </row>
    <row r="7" spans="1:24" ht="13.5" thickTop="1" x14ac:dyDescent="0.2">
      <c r="C7" s="77"/>
      <c r="D7" s="77"/>
      <c r="E7" s="77"/>
      <c r="F7" s="77"/>
    </row>
    <row r="8" spans="1:24" x14ac:dyDescent="0.2">
      <c r="A8" s="8" t="s">
        <v>99</v>
      </c>
      <c r="B8" s="8" t="s">
        <v>100</v>
      </c>
      <c r="C8" s="9">
        <f>'A61'!C9-'A62'!C9</f>
        <v>0.15443599999999999</v>
      </c>
      <c r="D8" s="9">
        <f>'A61'!D9-'A62'!D9</f>
        <v>2.023571</v>
      </c>
      <c r="E8" s="9">
        <f>'A61'!E9-'A62'!E9</f>
        <v>3.4892735000000004</v>
      </c>
      <c r="F8" s="9">
        <f>'A61'!F9-'A62'!F9</f>
        <v>3.7492589999999999</v>
      </c>
      <c r="G8" s="9">
        <f>'A61'!G9-'A62'!G9</f>
        <v>9.0140989999999999</v>
      </c>
      <c r="H8" s="9">
        <f>'A61'!H9-'A62'!H9</f>
        <v>16.718014999999998</v>
      </c>
      <c r="I8" s="9">
        <f>'A61'!I9-'A62'!I9</f>
        <v>17.868764500000001</v>
      </c>
      <c r="J8" s="9">
        <f>'A61'!J9-'A62'!J9</f>
        <v>10.97897</v>
      </c>
      <c r="K8" s="9">
        <f>'A61'!K9-'A62'!K9</f>
        <v>13.142770500000001</v>
      </c>
      <c r="L8" s="9">
        <f>'A61'!L9-'A62'!L9</f>
        <v>62.680864999999997</v>
      </c>
      <c r="M8" s="9">
        <f>'A61'!M9-'A62'!M9</f>
        <v>38.950630999999994</v>
      </c>
      <c r="N8" s="9">
        <f>'A61'!N9-'A62'!N9</f>
        <v>38.071950000000001</v>
      </c>
      <c r="O8" s="9">
        <f>'A61'!O9-'A62'!O9</f>
        <v>60.024592000000005</v>
      </c>
      <c r="P8" s="9">
        <f>'A61'!P9-'A62'!P9</f>
        <v>56.333774000000005</v>
      </c>
      <c r="Q8" s="9">
        <f>'A61'!Q9-'A62'!Q9</f>
        <v>42.776781</v>
      </c>
      <c r="R8" s="9">
        <f>'A61'!R9-'A62'!R9</f>
        <v>52.631301000000001</v>
      </c>
      <c r="S8" s="9">
        <f>'A61'!S9-'A62'!S9</f>
        <v>54.451698</v>
      </c>
      <c r="T8" s="9">
        <f>'A61'!T9-'A62'!T9</f>
        <v>81.665915999999996</v>
      </c>
      <c r="U8" s="9">
        <f>'A61'!U9-'A62'!U9</f>
        <v>451.16270650000001</v>
      </c>
    </row>
    <row r="9" spans="1:24" x14ac:dyDescent="0.2">
      <c r="A9" s="3" t="s">
        <v>101</v>
      </c>
      <c r="B9" s="3" t="s">
        <v>102</v>
      </c>
      <c r="C9" s="9">
        <f>'A61'!C10-'A62'!C10</f>
        <v>6.818943</v>
      </c>
      <c r="D9" s="9">
        <f>'A61'!D10-'A62'!D10</f>
        <v>64.461392500000002</v>
      </c>
      <c r="E9" s="9">
        <f>'A61'!E10-'A62'!E10</f>
        <v>57.437599499999997</v>
      </c>
      <c r="F9" s="9">
        <f>'A61'!F10-'A62'!F10</f>
        <v>81.793315500000006</v>
      </c>
      <c r="G9" s="9">
        <f>'A61'!G10-'A62'!G10</f>
        <v>177.35120799999999</v>
      </c>
      <c r="H9" s="9">
        <f>'A61'!H10-'A62'!H10</f>
        <v>263.26461799999998</v>
      </c>
      <c r="I9" s="9">
        <f>'A61'!I10-'A62'!I10</f>
        <v>413.59992599999998</v>
      </c>
      <c r="J9" s="9">
        <f>'A61'!J10-'A62'!J10</f>
        <v>675.52933150000001</v>
      </c>
      <c r="K9" s="9">
        <f>'A61'!K10-'A62'!K10</f>
        <v>924.56599899999992</v>
      </c>
      <c r="L9" s="9">
        <f>'A61'!L10-'A62'!L10</f>
        <v>1735.5512399999998</v>
      </c>
      <c r="M9" s="9">
        <f>'A61'!M10-'A62'!M10</f>
        <v>2446.9218559999999</v>
      </c>
      <c r="N9" s="9">
        <f>'A61'!N10-'A62'!N10</f>
        <v>3407.6418009999998</v>
      </c>
      <c r="O9" s="9">
        <f>'A61'!O10-'A62'!O10</f>
        <v>2800.3235289999998</v>
      </c>
      <c r="P9" s="9">
        <f>'A61'!P10-'A62'!P10</f>
        <v>3441.8660100000002</v>
      </c>
      <c r="Q9" s="9">
        <f>'A61'!Q10-'A62'!Q10</f>
        <v>4365.3786949999994</v>
      </c>
      <c r="R9" s="9">
        <f>'A61'!R10-'A62'!R10</f>
        <v>4648.5767779999996</v>
      </c>
      <c r="S9" s="9">
        <f>'A61'!S10-'A62'!S10</f>
        <v>4582.0622699999994</v>
      </c>
      <c r="T9" s="9">
        <f>'A61'!T10-'A62'!T10</f>
        <v>4417.770974</v>
      </c>
      <c r="U9" s="9">
        <f>'A61'!U10-'A62'!U10</f>
        <v>26639.068951999994</v>
      </c>
    </row>
    <row r="10" spans="1:24" x14ac:dyDescent="0.2">
      <c r="A10" s="3" t="s">
        <v>103</v>
      </c>
      <c r="B10" s="3" t="s">
        <v>104</v>
      </c>
      <c r="C10" s="9">
        <f>'A61'!C11-'A62'!C11</f>
        <v>26.369072000000003</v>
      </c>
      <c r="D10" s="9">
        <f>'A61'!D11-'A62'!D11</f>
        <v>70.992953999999997</v>
      </c>
      <c r="E10" s="9">
        <f>'A61'!E11-'A62'!E11</f>
        <v>92.942702999999995</v>
      </c>
      <c r="F10" s="9">
        <f>'A61'!F11-'A62'!F11</f>
        <v>157.231247</v>
      </c>
      <c r="G10" s="9">
        <f>'A61'!G11-'A62'!G11</f>
        <v>268.51687800000002</v>
      </c>
      <c r="H10" s="9">
        <f>'A61'!H11-'A62'!H11</f>
        <v>316.40158150000002</v>
      </c>
      <c r="I10" s="9">
        <f>'A61'!I11-'A62'!I11</f>
        <v>397.72763850000001</v>
      </c>
      <c r="J10" s="9">
        <f>'A61'!J11-'A62'!J11</f>
        <v>454.77806299999997</v>
      </c>
      <c r="K10" s="9">
        <f>'A61'!K11-'A62'!K11</f>
        <v>486.12890849999997</v>
      </c>
      <c r="L10" s="9">
        <f>'A61'!L11-'A62'!L11</f>
        <v>639.85859399999993</v>
      </c>
      <c r="M10" s="9">
        <f>'A61'!M11-'A62'!M11</f>
        <v>1085.728666</v>
      </c>
      <c r="N10" s="9">
        <f>'A61'!N11-'A62'!N11</f>
        <v>897.47701200000006</v>
      </c>
      <c r="O10" s="9">
        <f>'A61'!O11-'A62'!O11</f>
        <v>787.59657100000015</v>
      </c>
      <c r="P10" s="9">
        <f>'A61'!P11-'A62'!P11</f>
        <v>1144.6673519999999</v>
      </c>
      <c r="Q10" s="9">
        <f>'A61'!Q11-'A62'!Q11</f>
        <v>1309.196459</v>
      </c>
      <c r="R10" s="9">
        <f>'A61'!R11-'A62'!R11</f>
        <v>1862.140899</v>
      </c>
      <c r="S10" s="9">
        <f>'A61'!S11-'A62'!S11</f>
        <v>1704.2661869999999</v>
      </c>
      <c r="T10" s="9">
        <f>'A61'!T11-'A62'!T11</f>
        <v>1632.3603330000001</v>
      </c>
      <c r="U10" s="9">
        <f>'A61'!U11-'A62'!U11</f>
        <v>10579.051949499999</v>
      </c>
    </row>
    <row r="11" spans="1:24" x14ac:dyDescent="0.2">
      <c r="A11" s="3" t="s">
        <v>105</v>
      </c>
      <c r="B11" s="3" t="s">
        <v>106</v>
      </c>
      <c r="C11" s="9">
        <f>'A61'!C12-'A62'!C12</f>
        <v>-4.9347500000000002E-2</v>
      </c>
      <c r="D11" s="9">
        <f>'A61'!D12-'A62'!D12</f>
        <v>-0.74196249999999997</v>
      </c>
      <c r="E11" s="9">
        <f>'A61'!E12-'A62'!E12</f>
        <v>-0.73474349999999999</v>
      </c>
      <c r="F11" s="9">
        <f>'A61'!F12-'A62'!F12</f>
        <v>6.4512499999999973E-2</v>
      </c>
      <c r="G11" s="9">
        <f>'A61'!G12-'A62'!G12</f>
        <v>0.40538049999999992</v>
      </c>
      <c r="H11" s="9">
        <f>'A61'!H12-'A62'!H12</f>
        <v>0.16224149999999998</v>
      </c>
      <c r="I11" s="9">
        <f>'A61'!I12-'A62'!I12</f>
        <v>1.7743000000000009E-2</v>
      </c>
      <c r="J11" s="9">
        <f>'A61'!J12-'A62'!J12</f>
        <v>-4.7695539999999994</v>
      </c>
      <c r="K11" s="9">
        <f>'A61'!K12-'A62'!K12</f>
        <v>2.0524024999999999</v>
      </c>
      <c r="L11" s="9">
        <f>'A61'!L12-'A62'!L12</f>
        <v>8.7763369999999998</v>
      </c>
      <c r="M11" s="9">
        <f>'A61'!M12-'A62'!M12</f>
        <v>23.467858</v>
      </c>
      <c r="N11" s="9">
        <f>'A61'!N12-'A62'!N12</f>
        <v>17.101171000000001</v>
      </c>
      <c r="O11" s="9">
        <f>'A61'!O12-'A62'!O12</f>
        <v>11.875705</v>
      </c>
      <c r="P11" s="9">
        <f>'A61'!P12-'A62'!P12</f>
        <v>5.3144519999999993</v>
      </c>
      <c r="Q11" s="9">
        <f>'A61'!Q12-'A62'!Q12</f>
        <v>2.5744109999999996</v>
      </c>
      <c r="R11" s="9">
        <f>'A61'!R12-'A62'!R12</f>
        <v>2.0764620000000029</v>
      </c>
      <c r="S11" s="9">
        <f>'A61'!S12-'A62'!S12</f>
        <v>15.573407000000001</v>
      </c>
      <c r="T11" s="9">
        <f>'A61'!T12-'A62'!T12</f>
        <v>18.603594000000001</v>
      </c>
      <c r="U11" s="9">
        <f>'A61'!U12-'A62'!U12</f>
        <v>69.207592500000004</v>
      </c>
    </row>
    <row r="12" spans="1:24" x14ac:dyDescent="0.2">
      <c r="A12" s="3" t="s">
        <v>107</v>
      </c>
      <c r="B12" s="3" t="s">
        <v>108</v>
      </c>
      <c r="C12" s="9">
        <f>'A61'!C13-'A62'!C13</f>
        <v>2.5173859999999997</v>
      </c>
      <c r="D12" s="9">
        <f>'A61'!D13-'A62'!D13</f>
        <v>5.012867</v>
      </c>
      <c r="E12" s="9">
        <f>'A61'!E13-'A62'!E13</f>
        <v>17.330427999999998</v>
      </c>
      <c r="F12" s="9">
        <f>'A61'!F13-'A62'!F13</f>
        <v>49.404173</v>
      </c>
      <c r="G12" s="9">
        <f>'A61'!G13-'A62'!G13</f>
        <v>122.88357650000002</v>
      </c>
      <c r="H12" s="9">
        <f>'A61'!H13-'A62'!H13</f>
        <v>165.5813335</v>
      </c>
      <c r="I12" s="9">
        <f>'A61'!I13-'A62'!I13</f>
        <v>196.66951499999999</v>
      </c>
      <c r="J12" s="9">
        <f>'A61'!J13-'A62'!J13</f>
        <v>212.73850750000003</v>
      </c>
      <c r="K12" s="9">
        <f>'A61'!K13-'A62'!K13</f>
        <v>208.33002300000001</v>
      </c>
      <c r="L12" s="9">
        <f>'A61'!L13-'A62'!L13</f>
        <v>218.18287700000002</v>
      </c>
      <c r="M12" s="9">
        <f>'A61'!M13-'A62'!M13</f>
        <v>257.39338299999997</v>
      </c>
      <c r="N12" s="9">
        <f>'A61'!N13-'A62'!N13</f>
        <v>227.72868600000001</v>
      </c>
      <c r="O12" s="9">
        <f>'A61'!O13-'A62'!O13</f>
        <v>317.97852599999999</v>
      </c>
      <c r="P12" s="9">
        <f>'A61'!P13-'A62'!P13</f>
        <v>318.070851</v>
      </c>
      <c r="Q12" s="9">
        <f>'A61'!Q13-'A62'!Q13</f>
        <v>377.42972400000002</v>
      </c>
      <c r="R12" s="9">
        <f>'A61'!R13-'A62'!R13</f>
        <v>531.97350800000004</v>
      </c>
      <c r="S12" s="9">
        <f>'A61'!S13-'A62'!S13</f>
        <v>361.74248</v>
      </c>
      <c r="T12" s="9">
        <f>'A61'!T13-'A62'!T13</f>
        <v>416.49886799999996</v>
      </c>
      <c r="U12" s="9">
        <f>'A61'!U13-'A62'!U13</f>
        <v>3103.8517524999997</v>
      </c>
    </row>
    <row r="13" spans="1:24" x14ac:dyDescent="0.2">
      <c r="A13" s="3" t="s">
        <v>109</v>
      </c>
      <c r="B13" s="3" t="s">
        <v>110</v>
      </c>
      <c r="C13" s="9">
        <f>'A61'!C14-'A62'!C14</f>
        <v>2.5173859999999997</v>
      </c>
      <c r="D13" s="9">
        <f>'A61'!D14-'A62'!D14</f>
        <v>4.9897205000000007</v>
      </c>
      <c r="E13" s="9">
        <f>'A61'!E14-'A62'!E14</f>
        <v>17.602156000000001</v>
      </c>
      <c r="F13" s="9">
        <f>'A61'!F14-'A62'!F14</f>
        <v>49.384059000000001</v>
      </c>
      <c r="G13" s="9">
        <f>'A61'!G14-'A62'!G14</f>
        <v>125.82529550000001</v>
      </c>
      <c r="H13" s="9">
        <f>'A61'!H14-'A62'!H14</f>
        <v>167.57569750000002</v>
      </c>
      <c r="I13" s="9">
        <f>'A61'!I14-'A62'!I14</f>
        <v>202.76085699999999</v>
      </c>
      <c r="J13" s="9">
        <f>'A61'!J14-'A62'!J14</f>
        <v>257.92880449999996</v>
      </c>
      <c r="K13" s="9">
        <f>'A61'!K14-'A62'!K14</f>
        <v>268.98393150000004</v>
      </c>
      <c r="L13" s="9">
        <f>'A61'!L14-'A62'!L14</f>
        <v>319.699117</v>
      </c>
      <c r="M13" s="9">
        <f>'A61'!M14-'A62'!M14</f>
        <v>415.62831299999999</v>
      </c>
      <c r="N13" s="9">
        <f>'A61'!N14-'A62'!N14</f>
        <v>361.46383600000001</v>
      </c>
      <c r="O13" s="9">
        <f>'A61'!O14-'A62'!O14</f>
        <v>331.79159100000004</v>
      </c>
      <c r="P13" s="9">
        <f>'A61'!P14-'A62'!P14</f>
        <v>458.93831399999999</v>
      </c>
      <c r="Q13" s="9">
        <f>'A61'!Q14-'A62'!Q14</f>
        <v>469.45260200000001</v>
      </c>
      <c r="R13" s="9">
        <f>'A61'!R14-'A62'!R14</f>
        <v>595.18227200000001</v>
      </c>
      <c r="S13" s="9">
        <f>'A61'!S14-'A62'!S14</f>
        <v>424.39533700000004</v>
      </c>
      <c r="T13" s="9">
        <f>'A61'!T14-'A62'!T14</f>
        <v>476.675747</v>
      </c>
      <c r="U13" s="9">
        <f>'A61'!U14-'A62'!U14</f>
        <v>4004.6861384999993</v>
      </c>
    </row>
    <row r="14" spans="1:24" x14ac:dyDescent="0.2">
      <c r="A14" s="3" t="s">
        <v>111</v>
      </c>
      <c r="B14" s="3" t="s">
        <v>112</v>
      </c>
      <c r="C14" s="9">
        <f>'A61'!C15-'A62'!C15</f>
        <v>-3.323E-3</v>
      </c>
      <c r="D14" s="9">
        <f>'A61'!D15-'A62'!D15</f>
        <v>0.86267700000000014</v>
      </c>
      <c r="E14" s="9">
        <f>'A61'!E15-'A62'!E15</f>
        <v>1.711379</v>
      </c>
      <c r="F14" s="9">
        <f>'A61'!F15-'A62'!F15</f>
        <v>2.0757365000000001</v>
      </c>
      <c r="G14" s="9">
        <f>'A61'!G15-'A62'!G15</f>
        <v>0.63821550000000005</v>
      </c>
      <c r="H14" s="9">
        <f>'A61'!H15-'A62'!H15</f>
        <v>3.0635944999999998</v>
      </c>
      <c r="I14" s="9">
        <f>'A61'!I15-'A62'!I15</f>
        <v>4.8485874999999998</v>
      </c>
      <c r="J14" s="9">
        <f>'A61'!J15-'A62'!J15</f>
        <v>8.9490245000000002</v>
      </c>
      <c r="K14" s="9">
        <f>'A61'!K15-'A62'!K15</f>
        <v>4.9562330000000001</v>
      </c>
      <c r="L14" s="9">
        <f>'A61'!L15-'A62'!L15</f>
        <v>6.6114129999999998</v>
      </c>
      <c r="M14" s="9">
        <f>'A61'!M15-'A62'!M15</f>
        <v>7.266449999999999</v>
      </c>
      <c r="N14" s="9">
        <f>'A61'!N15-'A62'!N15</f>
        <v>5.3515909999999991</v>
      </c>
      <c r="O14" s="9">
        <f>'A61'!O15-'A62'!O15</f>
        <v>7.9258569999999979</v>
      </c>
      <c r="P14" s="9">
        <f>'A61'!P15-'A62'!P15</f>
        <v>7.9160420000000009</v>
      </c>
      <c r="Q14" s="9">
        <f>'A61'!Q15-'A62'!Q15</f>
        <v>12.814769999999999</v>
      </c>
      <c r="R14" s="9">
        <f>'A61'!R15-'A62'!R15</f>
        <v>8.7679259999999992</v>
      </c>
      <c r="S14" s="9">
        <f>'A61'!S15-'A62'!S15</f>
        <v>8.7491400000000006</v>
      </c>
      <c r="T14" s="9">
        <f>'A61'!T15-'A62'!T15</f>
        <v>10.725308999999999</v>
      </c>
      <c r="U14" s="9">
        <f>'A61'!U15-'A62'!U15</f>
        <v>81.500570500000009</v>
      </c>
    </row>
    <row r="15" spans="1:24" x14ac:dyDescent="0.2">
      <c r="A15" s="3" t="s">
        <v>113</v>
      </c>
      <c r="B15" s="3" t="s">
        <v>114</v>
      </c>
      <c r="C15" s="9">
        <f>'A61'!C16-'A62'!C16</f>
        <v>-0.10635650000000001</v>
      </c>
      <c r="D15" s="9">
        <f>'A61'!D16-'A62'!D16</f>
        <v>-10.611419999999999</v>
      </c>
      <c r="E15" s="9">
        <f>'A61'!E16-'A62'!E16</f>
        <v>-7.6879529999999994</v>
      </c>
      <c r="F15" s="9">
        <f>'A61'!F16-'A62'!F16</f>
        <v>-6.7088804999999994</v>
      </c>
      <c r="G15" s="9">
        <f>'A61'!G16-'A62'!G16</f>
        <v>-47.744017499999998</v>
      </c>
      <c r="H15" s="9">
        <f>'A61'!H16-'A62'!H16</f>
        <v>-56.704774999999998</v>
      </c>
      <c r="I15" s="9">
        <f>'A61'!I16-'A62'!I16</f>
        <v>-69.643425499999992</v>
      </c>
      <c r="J15" s="9">
        <f>'A61'!J16-'A62'!J16</f>
        <v>-77.039815000000004</v>
      </c>
      <c r="K15" s="9">
        <f>'A61'!K16-'A62'!K16</f>
        <v>-80.542256499999993</v>
      </c>
      <c r="L15" s="9">
        <f>'A61'!L16-'A62'!L16</f>
        <v>-99.403062000000006</v>
      </c>
      <c r="M15" s="9">
        <f>'A61'!M16-'A62'!M16</f>
        <v>-127.96803899999999</v>
      </c>
      <c r="N15" s="9">
        <f>'A61'!N16-'A62'!N16</f>
        <v>-149.10979599999999</v>
      </c>
      <c r="O15" s="9">
        <f>'A61'!O16-'A62'!O16</f>
        <v>-174.26935800000001</v>
      </c>
      <c r="P15" s="9">
        <f>'A61'!P16-'A62'!P16</f>
        <v>-174.114576</v>
      </c>
      <c r="Q15" s="9">
        <f>'A61'!Q16-'A62'!Q16</f>
        <v>-155.81566099999998</v>
      </c>
      <c r="R15" s="9">
        <f>'A61'!R16-'A62'!R16</f>
        <v>-157.05004099999999</v>
      </c>
      <c r="S15" s="9">
        <f>'A61'!S16-'A62'!S16</f>
        <v>-145.744134</v>
      </c>
      <c r="T15" s="9">
        <f>'A61'!T16-'A62'!T16</f>
        <v>-146.09721300000001</v>
      </c>
      <c r="U15" s="9">
        <f>'A61'!U16-'A62'!U16</f>
        <v>-1528.8887134999998</v>
      </c>
    </row>
    <row r="16" spans="1:24" x14ac:dyDescent="0.2">
      <c r="A16" s="3" t="s">
        <v>115</v>
      </c>
      <c r="B16" s="3" t="s">
        <v>116</v>
      </c>
      <c r="C16" s="9">
        <f>'A61'!C17-'A62'!C17</f>
        <v>6.3999999999999984E-5</v>
      </c>
      <c r="D16" s="9">
        <f>'A61'!D17-'A62'!D17</f>
        <v>15.5973615</v>
      </c>
      <c r="E16" s="9">
        <f>'A61'!E17-'A62'!E17</f>
        <v>11.819307</v>
      </c>
      <c r="F16" s="9">
        <f>'A61'!F17-'A62'!F17</f>
        <v>8.1569845000000001</v>
      </c>
      <c r="G16" s="9">
        <f>'A61'!G17-'A62'!G17</f>
        <v>11.9245585</v>
      </c>
      <c r="H16" s="9">
        <f>'A61'!H17-'A62'!H17</f>
        <v>18.541679500000001</v>
      </c>
      <c r="I16" s="9">
        <f>'A61'!I17-'A62'!I17</f>
        <v>27.5686125</v>
      </c>
      <c r="J16" s="9">
        <f>'A61'!J17-'A62'!J17</f>
        <v>31.675409999999999</v>
      </c>
      <c r="K16" s="9">
        <f>'A61'!K17-'A62'!K17</f>
        <v>33.675549999999994</v>
      </c>
      <c r="L16" s="9">
        <f>'A61'!L17-'A62'!L17</f>
        <v>84.769256999999996</v>
      </c>
      <c r="M16" s="9">
        <f>'A61'!M17-'A62'!M17</f>
        <v>167.06921299999999</v>
      </c>
      <c r="N16" s="9">
        <f>'A61'!N17-'A62'!N17</f>
        <v>156.01481899999999</v>
      </c>
      <c r="O16" s="9">
        <f>'A61'!O17-'A62'!O17</f>
        <v>163.69273499999997</v>
      </c>
      <c r="P16" s="9">
        <f>'A61'!P17-'A62'!P17</f>
        <v>163.91292100000001</v>
      </c>
      <c r="Q16" s="9">
        <f>'A61'!Q17-'A62'!Q17</f>
        <v>204.82711400000002</v>
      </c>
      <c r="R16" s="9">
        <f>'A61'!R17-'A62'!R17</f>
        <v>185.344885</v>
      </c>
      <c r="S16" s="9">
        <f>'A61'!S17-'A62'!S17</f>
        <v>195.44366300000002</v>
      </c>
      <c r="T16" s="9">
        <f>'A61'!T17-'A62'!T17</f>
        <v>230.74168900000001</v>
      </c>
      <c r="U16" s="9">
        <f>'A61'!U17-'A62'!U17</f>
        <v>1360.2808894999998</v>
      </c>
    </row>
    <row r="17" spans="1:21" x14ac:dyDescent="0.2">
      <c r="A17" s="3" t="s">
        <v>117</v>
      </c>
      <c r="B17" s="3" t="s">
        <v>118</v>
      </c>
      <c r="C17" s="9">
        <f>'A61'!C18-'A62'!C18</f>
        <v>0</v>
      </c>
      <c r="D17" s="9">
        <f>'A61'!D18-'A62'!D18</f>
        <v>0</v>
      </c>
      <c r="E17" s="9">
        <f>'A61'!E18-'A62'!E18</f>
        <v>-2.0439999999999998E-3</v>
      </c>
      <c r="F17" s="9">
        <f>'A61'!F18-'A62'!F18</f>
        <v>-0.13239699999999999</v>
      </c>
      <c r="G17" s="9">
        <f>'A61'!G18-'A62'!G18</f>
        <v>-2.03085E-2</v>
      </c>
      <c r="H17" s="9">
        <f>'A61'!H18-'A62'!H18</f>
        <v>0</v>
      </c>
      <c r="I17" s="9">
        <f>'A61'!I18-'A62'!I18</f>
        <v>0.12236100000000001</v>
      </c>
      <c r="J17" s="9">
        <f>'A61'!J18-'A62'!J18</f>
        <v>0.21688049999999998</v>
      </c>
      <c r="K17" s="9">
        <f>'A61'!K18-'A62'!K18</f>
        <v>0.74372450000000001</v>
      </c>
      <c r="L17" s="9">
        <f>'A61'!L18-'A62'!L18</f>
        <v>-0.64441400000000004</v>
      </c>
      <c r="M17" s="9">
        <f>'A61'!M18-'A62'!M18</f>
        <v>0.30839299999999992</v>
      </c>
      <c r="N17" s="9">
        <f>'A61'!N18-'A62'!N18</f>
        <v>1.6387659999999999</v>
      </c>
      <c r="O17" s="9">
        <f>'A61'!O18-'A62'!O18</f>
        <v>2.0008419999999996</v>
      </c>
      <c r="P17" s="9">
        <f>'A61'!P18-'A62'!P18</f>
        <v>2.0012699999999999</v>
      </c>
      <c r="Q17" s="9">
        <f>'A61'!Q18-'A62'!Q18</f>
        <v>4.2634259999999999</v>
      </c>
      <c r="R17" s="9">
        <f>'A61'!R18-'A62'!R18</f>
        <v>3.8169100000000005</v>
      </c>
      <c r="S17" s="9">
        <f>'A61'!S18-'A62'!S18</f>
        <v>2.9118339999999998</v>
      </c>
      <c r="T17" s="9">
        <f>'A61'!T18-'A62'!T18</f>
        <v>3.1529919999999994</v>
      </c>
      <c r="U17" s="9">
        <f>'A61'!U18-'A62'!U18</f>
        <v>14.057659499999998</v>
      </c>
    </row>
    <row r="18" spans="1:21" x14ac:dyDescent="0.2">
      <c r="A18" s="3" t="s">
        <v>119</v>
      </c>
      <c r="B18" s="3" t="s">
        <v>120</v>
      </c>
      <c r="C18" s="9">
        <f>'A61'!C19-'A62'!C19</f>
        <v>0.62595900000000004</v>
      </c>
      <c r="D18" s="9">
        <f>'A61'!D19-'A62'!D19</f>
        <v>2.6342764999999999</v>
      </c>
      <c r="E18" s="9">
        <f>'A61'!E19-'A62'!E19</f>
        <v>1.6370290000000001</v>
      </c>
      <c r="F18" s="9">
        <f>'A61'!F19-'A62'!F19</f>
        <v>0.27882899999999999</v>
      </c>
      <c r="G18" s="9">
        <f>'A61'!G19-'A62'!G19</f>
        <v>-19.047706999999999</v>
      </c>
      <c r="H18" s="9">
        <f>'A61'!H19-'A62'!H19</f>
        <v>0</v>
      </c>
      <c r="I18" s="9">
        <f>'A61'!I19-'A62'!I19</f>
        <v>-33.405821500000002</v>
      </c>
      <c r="J18" s="9">
        <f>'A61'!J19-'A62'!J19</f>
        <v>-36.606949</v>
      </c>
      <c r="K18" s="9">
        <f>'A61'!K19-'A62'!K19</f>
        <v>-35.767980499999993</v>
      </c>
      <c r="L18" s="9">
        <f>'A61'!L19-'A62'!L19</f>
        <v>-43.186767999999987</v>
      </c>
      <c r="M18" s="9">
        <f>'A61'!M19-'A62'!M19</f>
        <v>-95.818444999999997</v>
      </c>
      <c r="N18" s="9">
        <f>'A61'!N19-'A62'!N19</f>
        <v>-82.228335999999985</v>
      </c>
      <c r="O18" s="9">
        <f>'A61'!O19-'A62'!O19</f>
        <v>-81.912792000000024</v>
      </c>
      <c r="P18" s="9">
        <f>'A61'!P19-'A62'!P19</f>
        <v>-82.465341999999993</v>
      </c>
      <c r="Q18" s="9">
        <f>'A61'!Q19-'A62'!Q19</f>
        <v>-89.511384000000021</v>
      </c>
      <c r="R18" s="9">
        <f>'A61'!R19-'A62'!R19</f>
        <v>-98.256056999999998</v>
      </c>
      <c r="S18" s="9">
        <f>'A61'!S19-'A62'!S19</f>
        <v>-69.666767999999962</v>
      </c>
      <c r="T18" s="9">
        <f>'A61'!T19-'A62'!T19</f>
        <v>-117.17508199999997</v>
      </c>
      <c r="U18" s="9">
        <f>'A61'!U19-'A62'!U19</f>
        <v>-953.80146449999984</v>
      </c>
    </row>
    <row r="19" spans="1:21" x14ac:dyDescent="0.2">
      <c r="A19" s="3" t="s">
        <v>121</v>
      </c>
      <c r="B19" s="3" t="s">
        <v>122</v>
      </c>
      <c r="C19" s="9">
        <f>'A61'!C20-'A62'!C20</f>
        <v>0</v>
      </c>
      <c r="D19" s="9">
        <f>'A61'!D20-'A62'!D20</f>
        <v>-2.9264999999999998E-3</v>
      </c>
      <c r="E19" s="9">
        <f>'A61'!E20-'A62'!E20</f>
        <v>-0.41277049999999998</v>
      </c>
      <c r="F19" s="9">
        <f>'A61'!F20-'A62'!F20</f>
        <v>-0.57045100000000004</v>
      </c>
      <c r="G19" s="9">
        <f>'A61'!G20-'A62'!G20</f>
        <v>-0.60994149999999991</v>
      </c>
      <c r="H19" s="9">
        <f>'A61'!H20-'A62'!H20</f>
        <v>-0.27504600000000012</v>
      </c>
      <c r="I19" s="9">
        <f>'A61'!I20-'A62'!I20</f>
        <v>0</v>
      </c>
      <c r="J19" s="9">
        <f>'A61'!J20-'A62'!J20</f>
        <v>6.8610949999999988</v>
      </c>
      <c r="K19" s="9">
        <f>'A61'!K20-'A62'!K20</f>
        <v>19.159177999999997</v>
      </c>
      <c r="L19" s="9">
        <f>'A61'!L20-'A62'!L20</f>
        <v>-2.6454799999999992</v>
      </c>
      <c r="M19" s="9">
        <f>'A61'!M20-'A62'!M20</f>
        <v>-6.5138770000000008</v>
      </c>
      <c r="N19" s="9">
        <f>'A61'!N20-'A62'!N20</f>
        <v>2.8495929999999987</v>
      </c>
      <c r="O19" s="9">
        <f>'A61'!O20-'A62'!O20</f>
        <v>1.3067089999999979</v>
      </c>
      <c r="P19" s="9">
        <f>'A61'!P20-'A62'!P20</f>
        <v>1.3108190000000022</v>
      </c>
      <c r="Q19" s="9">
        <f>'A61'!Q20-'A62'!Q20</f>
        <v>13.561869000000002</v>
      </c>
      <c r="R19" s="9">
        <f>'A61'!R20-'A62'!R20</f>
        <v>16.992830999999995</v>
      </c>
      <c r="S19" s="9">
        <f>'A61'!S20-'A62'!S20</f>
        <v>6.8004109999999969</v>
      </c>
      <c r="T19" s="9">
        <f>'A61'!T20-'A62'!T20</f>
        <v>8.7256200000000064</v>
      </c>
      <c r="U19" s="9">
        <f>'A61'!U20-'A62'!U20</f>
        <v>-43.504137499999956</v>
      </c>
    </row>
    <row r="20" spans="1:21" x14ac:dyDescent="0.2">
      <c r="A20" s="3" t="s">
        <v>123</v>
      </c>
      <c r="B20" s="3" t="s">
        <v>124</v>
      </c>
      <c r="C20" s="9">
        <f>'A61'!C21-'A62'!C21</f>
        <v>5.8455E-3</v>
      </c>
      <c r="D20" s="9">
        <f>'A61'!D21-'A62'!D21</f>
        <v>-0.5388425</v>
      </c>
      <c r="E20" s="9">
        <f>'A61'!E21-'A62'!E21</f>
        <v>-5.299799999999999E-2</v>
      </c>
      <c r="F20" s="9">
        <f>'A61'!F21-'A62'!F21</f>
        <v>-0.49408149999999995</v>
      </c>
      <c r="G20" s="9">
        <f>'A61'!G21-'A62'!G21</f>
        <v>-2.5524475</v>
      </c>
      <c r="H20" s="9">
        <f>'A61'!H21-'A62'!H21</f>
        <v>-3.7109284999999996</v>
      </c>
      <c r="I20" s="9">
        <f>'A61'!I21-'A62'!I21</f>
        <v>-5.2669005000000002</v>
      </c>
      <c r="J20" s="9">
        <f>'A61'!J21-'A62'!J21</f>
        <v>-10.127081500000001</v>
      </c>
      <c r="K20" s="9">
        <f>'A61'!K21-'A62'!K21</f>
        <v>-10.2057155</v>
      </c>
      <c r="L20" s="9">
        <f>'A61'!L21-'A62'!L21</f>
        <v>-15.141897</v>
      </c>
      <c r="M20" s="9">
        <f>'A61'!M21-'A62'!M21</f>
        <v>-9.1106500000000032</v>
      </c>
      <c r="N20" s="9">
        <f>'A61'!N21-'A62'!N21</f>
        <v>-3.7625529999999969</v>
      </c>
      <c r="O20" s="9">
        <f>'A61'!O21-'A62'!O21</f>
        <v>17.684739000000015</v>
      </c>
      <c r="P20" s="9">
        <f>'A61'!P21-'A62'!P21</f>
        <v>17.712350999999998</v>
      </c>
      <c r="Q20" s="9">
        <f>'A61'!Q21-'A62'!Q21</f>
        <v>16.427907000000005</v>
      </c>
      <c r="R20" s="9">
        <f>'A61'!R21-'A62'!R21</f>
        <v>-10.662723999999997</v>
      </c>
      <c r="S20" s="9">
        <f>'A61'!S21-'A62'!S21</f>
        <v>-9.4365760000000023</v>
      </c>
      <c r="T20" s="9">
        <f>'A61'!T21-'A62'!T21</f>
        <v>-14.462243000000001</v>
      </c>
      <c r="U20" s="9">
        <f>'A61'!U21-'A62'!U21</f>
        <v>-127.232167</v>
      </c>
    </row>
    <row r="21" spans="1:21" x14ac:dyDescent="0.2">
      <c r="A21" s="3" t="s">
        <v>125</v>
      </c>
      <c r="B21" s="3" t="s">
        <v>126</v>
      </c>
      <c r="C21" s="9">
        <f>'A61'!C22-'A62'!C22</f>
        <v>5.595021</v>
      </c>
      <c r="D21" s="9">
        <f>'A61'!D22-'A62'!D22</f>
        <v>-9.0925645000000017</v>
      </c>
      <c r="E21" s="9">
        <f>'A61'!E22-'A62'!E22</f>
        <v>-2.4658464999999996</v>
      </c>
      <c r="F21" s="9">
        <f>'A61'!F22-'A62'!F22</f>
        <v>-15.601661500000002</v>
      </c>
      <c r="G21" s="9">
        <f>'A61'!G22-'A62'!G22</f>
        <v>16.112507000000001</v>
      </c>
      <c r="H21" s="9">
        <f>'A61'!H22-'A62'!H22</f>
        <v>55.600544499999998</v>
      </c>
      <c r="I21" s="9">
        <f>'A61'!I22-'A62'!I22</f>
        <v>22.740478999999997</v>
      </c>
      <c r="J21" s="9">
        <f>'A61'!J22-'A62'!J22</f>
        <v>0</v>
      </c>
      <c r="K21" s="9">
        <f>'A61'!K22-'A62'!K22</f>
        <v>22.253465500000001</v>
      </c>
      <c r="L21" s="9">
        <f>'A61'!L22-'A62'!L22</f>
        <v>24.874647</v>
      </c>
      <c r="M21" s="9">
        <f>'A61'!M22-'A62'!M22</f>
        <v>11.006873000000001</v>
      </c>
      <c r="N21" s="9">
        <f>'A61'!N22-'A62'!N22</f>
        <v>2.7115279999999999</v>
      </c>
      <c r="O21" s="9">
        <f>'A61'!O22-'A62'!O22</f>
        <v>0.62775799999999993</v>
      </c>
      <c r="P21" s="9">
        <f>'A61'!P22-'A62'!P22</f>
        <v>0.74208099999999999</v>
      </c>
      <c r="Q21" s="9">
        <f>'A61'!Q22-'A62'!Q22</f>
        <v>0.12513099999999999</v>
      </c>
      <c r="R21" s="9">
        <f>'A61'!R22-'A62'!R22</f>
        <v>0.16187699999999999</v>
      </c>
      <c r="S21" s="9">
        <f>'A61'!S22-'A62'!S22</f>
        <v>0.32155499999999998</v>
      </c>
      <c r="T21" s="9">
        <f>'A61'!T22-'A62'!T22</f>
        <v>0.282329</v>
      </c>
      <c r="U21" s="9">
        <f>'A61'!U22-'A62'!U22</f>
        <v>135.20405650000004</v>
      </c>
    </row>
    <row r="22" spans="1:21" x14ac:dyDescent="0.2">
      <c r="A22" s="3" t="s">
        <v>127</v>
      </c>
      <c r="B22" s="3" t="s">
        <v>128</v>
      </c>
      <c r="C22" s="9">
        <f>'A61'!C23-'A62'!C23</f>
        <v>-1.1647640000000001</v>
      </c>
      <c r="D22" s="9">
        <f>'A61'!D23-'A62'!D23</f>
        <v>-13.847099499999999</v>
      </c>
      <c r="E22" s="9">
        <f>'A61'!E23-'A62'!E23</f>
        <v>-25.590318</v>
      </c>
      <c r="F22" s="9">
        <f>'A61'!F23-'A62'!F23</f>
        <v>-57.275730500000002</v>
      </c>
      <c r="G22" s="9">
        <f>'A61'!G23-'A62'!G23</f>
        <v>-149.9427925</v>
      </c>
      <c r="H22" s="9">
        <f>'A61'!H23-'A62'!H23</f>
        <v>-172.97275550000001</v>
      </c>
      <c r="I22" s="9">
        <f>'A61'!I23-'A62'!I23</f>
        <v>-209.70117250000001</v>
      </c>
      <c r="J22" s="9">
        <f>'A61'!J23-'A62'!J23</f>
        <v>-298.27501699999999</v>
      </c>
      <c r="K22" s="9">
        <f>'A61'!K23-'A62'!K23</f>
        <v>-280.16602749999998</v>
      </c>
      <c r="L22" s="9">
        <f>'A61'!L23-'A62'!L23</f>
        <v>-607.17807399999992</v>
      </c>
      <c r="M22" s="9">
        <f>'A61'!M23-'A62'!M23</f>
        <v>-808.05902199999991</v>
      </c>
      <c r="N22" s="9">
        <f>'A61'!N23-'A62'!N23</f>
        <v>-1011.996048</v>
      </c>
      <c r="O22" s="9">
        <f>'A61'!O23-'A62'!O23</f>
        <v>-912.2531849999998</v>
      </c>
      <c r="P22" s="9">
        <f>'A61'!P23-'A62'!P23</f>
        <v>-904.28446700000006</v>
      </c>
      <c r="Q22" s="9">
        <f>'A61'!Q23-'A62'!Q23</f>
        <v>-1137.5947470000001</v>
      </c>
      <c r="R22" s="9">
        <f>'A61'!R23-'A62'!R23</f>
        <v>-1685.5264069999998</v>
      </c>
      <c r="S22" s="9">
        <f>'A61'!S23-'A62'!S23</f>
        <v>-2056.4122229999998</v>
      </c>
      <c r="T22" s="9">
        <f>'A61'!T23-'A62'!T23</f>
        <v>-2270.0578270000001</v>
      </c>
      <c r="U22" s="9">
        <f>'A61'!U23-'A62'!U23</f>
        <v>-11897.619566000001</v>
      </c>
    </row>
    <row r="23" spans="1:21" x14ac:dyDescent="0.2">
      <c r="A23" s="3" t="s">
        <v>129</v>
      </c>
      <c r="B23" s="3" t="s">
        <v>130</v>
      </c>
      <c r="C23" s="9">
        <f>'A61'!C24-'A62'!C24</f>
        <v>0</v>
      </c>
      <c r="D23" s="9">
        <f>'A61'!D24-'A62'!D24</f>
        <v>0.46864149999999999</v>
      </c>
      <c r="E23" s="9">
        <f>'A61'!E24-'A62'!E24</f>
        <v>0.85636500000000004</v>
      </c>
      <c r="F23" s="9">
        <f>'A61'!F24-'A62'!F24</f>
        <v>0.25506099999999998</v>
      </c>
      <c r="G23" s="9">
        <f>'A61'!G24-'A62'!G24</f>
        <v>4.7323344999999994</v>
      </c>
      <c r="H23" s="9">
        <f>'A61'!H24-'A62'!H24</f>
        <v>9.0471934999999988</v>
      </c>
      <c r="I23" s="9">
        <f>'A61'!I24-'A62'!I24</f>
        <v>5.3266254999999996</v>
      </c>
      <c r="J23" s="9">
        <f>'A61'!J24-'A62'!J24</f>
        <v>0.95704449999999985</v>
      </c>
      <c r="K23" s="9">
        <f>'A61'!K24-'A62'!K24</f>
        <v>1.2377525</v>
      </c>
      <c r="L23" s="9">
        <f>'A61'!L24-'A62'!L24</f>
        <v>24.722636000000001</v>
      </c>
      <c r="M23" s="9">
        <f>'A61'!M24-'A62'!M24</f>
        <v>3.2637830000000005</v>
      </c>
      <c r="N23" s="9">
        <f>'A61'!N24-'A62'!N24</f>
        <v>8.639113</v>
      </c>
      <c r="O23" s="9">
        <f>'A61'!O24-'A62'!O24</f>
        <v>10.700519999999997</v>
      </c>
      <c r="P23" s="9">
        <f>'A61'!P24-'A62'!P24</f>
        <v>10.709543</v>
      </c>
      <c r="Q23" s="9">
        <f>'A61'!Q24-'A62'!Q24</f>
        <v>8.6959949999999999</v>
      </c>
      <c r="R23" s="9">
        <f>'A61'!R24-'A62'!R24</f>
        <v>8.1496880000000012</v>
      </c>
      <c r="S23" s="9">
        <f>'A61'!S24-'A62'!S24</f>
        <v>16.088232999999999</v>
      </c>
      <c r="T23" s="9">
        <f>'A61'!T24-'A62'!T24</f>
        <v>26.044919</v>
      </c>
      <c r="U23" s="9">
        <f>'A61'!U24-'A62'!U24</f>
        <v>116.16814100000002</v>
      </c>
    </row>
    <row r="24" spans="1:21" x14ac:dyDescent="0.2">
      <c r="A24" s="3" t="s">
        <v>131</v>
      </c>
      <c r="B24" s="3" t="s">
        <v>132</v>
      </c>
      <c r="C24" s="9">
        <f>'A61'!C25-'A62'!C25</f>
        <v>2.0613300000000003</v>
      </c>
      <c r="D24" s="9">
        <f>'A61'!D25-'A62'!D25</f>
        <v>-53.073158999999997</v>
      </c>
      <c r="E24" s="9">
        <f>'A61'!E25-'A62'!E25</f>
        <v>-26.311090000000007</v>
      </c>
      <c r="F24" s="9">
        <f>'A61'!F25-'A62'!F25</f>
        <v>-20.146101000000016</v>
      </c>
      <c r="G24" s="9">
        <f>'A61'!G25-'A62'!G25</f>
        <v>103.68078749999998</v>
      </c>
      <c r="H24" s="9">
        <f>'A61'!H25-'A62'!H25</f>
        <v>143.26377949999997</v>
      </c>
      <c r="I24" s="9">
        <f>'A61'!I25-'A62'!I25</f>
        <v>430.82726550000007</v>
      </c>
      <c r="J24" s="9">
        <f>'A61'!J25-'A62'!J25</f>
        <v>741.19881350000003</v>
      </c>
      <c r="K24" s="9">
        <f>'A61'!K25-'A62'!K25</f>
        <v>1016.2699095</v>
      </c>
      <c r="L24" s="9">
        <f>'A61'!L25-'A62'!L25</f>
        <v>2160.7548099999999</v>
      </c>
      <c r="M24" s="9">
        <f>'A61'!M25-'A62'!M25</f>
        <v>2692.1031190000003</v>
      </c>
      <c r="N24" s="9">
        <f>'A61'!N25-'A62'!N25</f>
        <v>3065.50621</v>
      </c>
      <c r="O24" s="9">
        <f>'A61'!O25-'A62'!O25</f>
        <v>1417.1816040000003</v>
      </c>
      <c r="P24" s="9">
        <f>'A61'!P25-'A62'!P25</f>
        <v>3191.9748680000002</v>
      </c>
      <c r="Q24" s="9">
        <f>'A61'!Q25-'A62'!Q25</f>
        <v>3666.6688440000003</v>
      </c>
      <c r="R24" s="9">
        <f>'A61'!R25-'A62'!R25</f>
        <v>3883.3849329999998</v>
      </c>
      <c r="S24" s="9">
        <f>'A61'!S25-'A62'!S25</f>
        <v>3757.7319480000001</v>
      </c>
      <c r="T24" s="9">
        <f>'A61'!T25-'A62'!T25</f>
        <v>3767.818636</v>
      </c>
      <c r="U24" s="9">
        <f>'A61'!U25-'A62'!U25</f>
        <v>24078.377072499999</v>
      </c>
    </row>
    <row r="25" spans="1:21" x14ac:dyDescent="0.2">
      <c r="A25" s="3" t="s">
        <v>133</v>
      </c>
      <c r="B25" s="3" t="s">
        <v>134</v>
      </c>
      <c r="C25" s="9">
        <f>'A61'!C26-'A62'!C26</f>
        <v>-2.4799499999999999E-2</v>
      </c>
      <c r="D25" s="9">
        <f>'A61'!D26-'A62'!D26</f>
        <v>-0.60804100000000005</v>
      </c>
      <c r="E25" s="9">
        <f>'A61'!E26-'A62'!E26</f>
        <v>-0.67059950000000002</v>
      </c>
      <c r="F25" s="9">
        <f>'A61'!F26-'A62'!F26</f>
        <v>-3.0035265</v>
      </c>
      <c r="G25" s="9">
        <f>'A61'!G26-'A62'!G26</f>
        <v>78.587014500000009</v>
      </c>
      <c r="H25" s="9">
        <f>'A61'!H26-'A62'!H26</f>
        <v>112.9302315</v>
      </c>
      <c r="I25" s="9">
        <f>'A61'!I26-'A62'!I26</f>
        <v>-0.12739149999999999</v>
      </c>
      <c r="J25" s="9">
        <f>'A61'!J26-'A62'!J26</f>
        <v>0.27354350000000016</v>
      </c>
      <c r="K25" s="9">
        <f>'A61'!K26-'A62'!K26</f>
        <v>0.74369350000000023</v>
      </c>
      <c r="L25" s="9">
        <f>'A61'!L26-'A62'!L26</f>
        <v>-1.3825079999999998</v>
      </c>
      <c r="M25" s="9">
        <f>'A61'!M26-'A62'!M26</f>
        <v>0.74417900000000037</v>
      </c>
      <c r="N25" s="9">
        <f>'A61'!N26-'A62'!N26</f>
        <v>-0.35696899999999987</v>
      </c>
      <c r="O25" s="9">
        <f>'A61'!O26-'A62'!O26</f>
        <v>0.40778800000000048</v>
      </c>
      <c r="P25" s="9">
        <f>'A61'!P26-'A62'!P26</f>
        <v>0.40778800000000004</v>
      </c>
      <c r="Q25" s="9">
        <f>'A61'!Q26-'A62'!Q26</f>
        <v>1.5829109999999997</v>
      </c>
      <c r="R25" s="9">
        <f>'A61'!R26-'A62'!R26</f>
        <v>4.251843</v>
      </c>
      <c r="S25" s="9">
        <f>'A61'!S26-'A62'!S26</f>
        <v>6.6811419999999995</v>
      </c>
      <c r="T25" s="9">
        <f>'A61'!T26-'A62'!T26</f>
        <v>5.7329129999999999</v>
      </c>
      <c r="U25" s="9">
        <f>'A61'!U26-'A62'!U26</f>
        <v>201.50647000000001</v>
      </c>
    </row>
    <row r="26" spans="1:21" x14ac:dyDescent="0.2">
      <c r="A26" s="3" t="s">
        <v>135</v>
      </c>
      <c r="B26" s="3" t="s">
        <v>136</v>
      </c>
      <c r="C26" s="9">
        <f>'A61'!C27-'A62'!C27</f>
        <v>2.4729999999999999E-3</v>
      </c>
      <c r="D26" s="9">
        <f>'A61'!D27-'A62'!D27</f>
        <v>-5.1042499999999998E-2</v>
      </c>
      <c r="E26" s="9">
        <f>'A61'!E27-'A62'!E27</f>
        <v>0.127771</v>
      </c>
      <c r="F26" s="9">
        <f>'A61'!F27-'A62'!F27</f>
        <v>-0.16222050000000002</v>
      </c>
      <c r="G26" s="9">
        <f>'A61'!G27-'A62'!G27</f>
        <v>-0.10202549999999999</v>
      </c>
      <c r="H26" s="9">
        <f>'A61'!H27-'A62'!H27</f>
        <v>-0.10046499999999998</v>
      </c>
      <c r="I26" s="9">
        <f>'A61'!I27-'A62'!I27</f>
        <v>0.67266900000000007</v>
      </c>
      <c r="J26" s="9">
        <f>'A61'!J27-'A62'!J27</f>
        <v>-4.2556500000000025E-2</v>
      </c>
      <c r="K26" s="9">
        <f>'A61'!K27-'A62'!K27</f>
        <v>-0.45044349999999994</v>
      </c>
      <c r="L26" s="9">
        <f>'A61'!L27-'A62'!L27</f>
        <v>-0.44126599999999994</v>
      </c>
      <c r="M26" s="9">
        <f>'A61'!M27-'A62'!M27</f>
        <v>-1.7547039999999998</v>
      </c>
      <c r="N26" s="9">
        <f>'A61'!N27-'A62'!N27</f>
        <v>23.526613000000001</v>
      </c>
      <c r="O26" s="9">
        <f>'A61'!O27-'A62'!O27</f>
        <v>15.806920000000003</v>
      </c>
      <c r="P26" s="9">
        <f>'A61'!P27-'A62'!P27</f>
        <v>15.80692</v>
      </c>
      <c r="Q26" s="9">
        <f>'A61'!Q27-'A62'!Q27</f>
        <v>7.0758449999999993</v>
      </c>
      <c r="R26" s="9">
        <f>'A61'!R27-'A62'!R27</f>
        <v>12.980350000000001</v>
      </c>
      <c r="S26" s="9">
        <f>'A61'!S27-'A62'!S27</f>
        <v>29.389500999999999</v>
      </c>
      <c r="T26" s="9">
        <f>'A61'!T27-'A62'!T27</f>
        <v>21.682354</v>
      </c>
      <c r="U26" s="9">
        <f>'A61'!U27-'A62'!U27</f>
        <v>91.188284499999995</v>
      </c>
    </row>
    <row r="27" spans="1:21" x14ac:dyDescent="0.2">
      <c r="A27" s="3" t="s">
        <v>137</v>
      </c>
      <c r="B27" s="3" t="s">
        <v>138</v>
      </c>
      <c r="C27" s="9">
        <f>'A61'!C28-'A62'!C28</f>
        <v>0.60207699999999997</v>
      </c>
      <c r="D27" s="9">
        <f>'A61'!D28-'A62'!D28</f>
        <v>2.2917084999999999</v>
      </c>
      <c r="E27" s="9">
        <f>'A61'!E28-'A62'!E28</f>
        <v>5.8987585000000005</v>
      </c>
      <c r="F27" s="9">
        <f>'A61'!F28-'A62'!F28</f>
        <v>5.6133730000000002</v>
      </c>
      <c r="G27" s="9">
        <f>'A61'!G28-'A62'!G28</f>
        <v>44.339562999999998</v>
      </c>
      <c r="H27" s="9">
        <f>'A61'!H28-'A62'!H28</f>
        <v>63.269367500000008</v>
      </c>
      <c r="I27" s="9">
        <f>'A61'!I28-'A62'!I28</f>
        <v>132.07718149999999</v>
      </c>
      <c r="J27" s="9">
        <f>'A61'!J28-'A62'!J28</f>
        <v>326.77494300000001</v>
      </c>
      <c r="K27" s="9">
        <f>'A61'!K28-'A62'!K28</f>
        <v>401.96505550000001</v>
      </c>
      <c r="L27" s="9">
        <f>'A61'!L28-'A62'!L28</f>
        <v>1190.9069079999999</v>
      </c>
      <c r="M27" s="9">
        <f>'A61'!M28-'A62'!M28</f>
        <v>1838.2405940000001</v>
      </c>
      <c r="N27" s="9">
        <f>'A61'!N28-'A62'!N28</f>
        <v>2471.8181909999998</v>
      </c>
      <c r="O27" s="9">
        <f>'A61'!O28-'A62'!O28</f>
        <v>2976.8324309999998</v>
      </c>
      <c r="P27" s="9">
        <f>'A61'!P28-'A62'!P28</f>
        <v>2977.203117</v>
      </c>
      <c r="Q27" s="9">
        <f>'A61'!Q28-'A62'!Q28</f>
        <v>2888.177158</v>
      </c>
      <c r="R27" s="9">
        <f>'A61'!R28-'A62'!R28</f>
        <v>3047.82942</v>
      </c>
      <c r="S27" s="9">
        <f>'A61'!S28-'A62'!S28</f>
        <v>2945.0787540000001</v>
      </c>
      <c r="T27" s="9">
        <f>'A61'!T28-'A62'!T28</f>
        <v>3375.160202</v>
      </c>
      <c r="U27" s="9">
        <f>'A61'!U28-'A62'!U28</f>
        <v>18653.5708615</v>
      </c>
    </row>
    <row r="28" spans="1:21" x14ac:dyDescent="0.2">
      <c r="A28" s="3" t="s">
        <v>139</v>
      </c>
      <c r="B28" s="3" t="s">
        <v>140</v>
      </c>
      <c r="C28" s="9">
        <f>'A61'!C29-'A62'!C29</f>
        <v>1.4063665000000001</v>
      </c>
      <c r="D28" s="9">
        <f>'A61'!D29-'A62'!D29</f>
        <v>9.9556570000000004</v>
      </c>
      <c r="E28" s="9">
        <f>'A61'!E29-'A62'!E29</f>
        <v>14.0705285</v>
      </c>
      <c r="F28" s="9">
        <f>'A61'!F29-'A62'!F29</f>
        <v>16.828069500000002</v>
      </c>
      <c r="G28" s="9">
        <f>'A61'!G29-'A62'!G29</f>
        <v>6.4600819999999999</v>
      </c>
      <c r="H28" s="9">
        <f>'A61'!H29-'A62'!H29</f>
        <v>4.6569590000000005</v>
      </c>
      <c r="I28" s="9">
        <f>'A61'!I29-'A62'!I29</f>
        <v>5.4921764999999994</v>
      </c>
      <c r="J28" s="9">
        <f>'A61'!J29-'A62'!J29</f>
        <v>-9.1960264999999985</v>
      </c>
      <c r="K28" s="9">
        <f>'A61'!K29-'A62'!K29</f>
        <v>21.135855500000002</v>
      </c>
      <c r="L28" s="9">
        <f>'A61'!L29-'A62'!L29</f>
        <v>34.182523000000003</v>
      </c>
      <c r="M28" s="9">
        <f>'A61'!M29-'A62'!M29</f>
        <v>63.395945000000005</v>
      </c>
      <c r="N28" s="9">
        <f>'A61'!N29-'A62'!N29</f>
        <v>61.468329999999995</v>
      </c>
      <c r="O28" s="9">
        <f>'A61'!O29-'A62'!O29</f>
        <v>36.551755999999997</v>
      </c>
      <c r="P28" s="9">
        <f>'A61'!P29-'A62'!P29</f>
        <v>88.678358000000003</v>
      </c>
      <c r="Q28" s="9">
        <f>'A61'!Q29-'A62'!Q29</f>
        <v>85.569781999999989</v>
      </c>
      <c r="R28" s="9">
        <f>'A61'!R29-'A62'!R29</f>
        <v>136.577226</v>
      </c>
      <c r="S28" s="9">
        <f>'A61'!S29-'A62'!S29</f>
        <v>145.83892800000001</v>
      </c>
      <c r="T28" s="9">
        <f>'A61'!T29-'A62'!T29</f>
        <v>162.99037300000001</v>
      </c>
      <c r="U28" s="9">
        <f>'A61'!U29-'A62'!U29</f>
        <v>674.49666600000012</v>
      </c>
    </row>
    <row r="29" spans="1:21" x14ac:dyDescent="0.2">
      <c r="A29" s="3" t="s">
        <v>141</v>
      </c>
      <c r="B29" s="3" t="s">
        <v>142</v>
      </c>
      <c r="C29" s="9">
        <f>'A61'!C30-'A62'!C30</f>
        <v>0.14861650000000001</v>
      </c>
      <c r="D29" s="9">
        <f>'A61'!D30-'A62'!D30</f>
        <v>0.29219900000000004</v>
      </c>
      <c r="E29" s="9">
        <f>'A61'!E30-'A62'!E30</f>
        <v>5.9715999999999991E-2</v>
      </c>
      <c r="F29" s="9">
        <f>'A61'!F30-'A62'!F30</f>
        <v>-0.27304400000000006</v>
      </c>
      <c r="G29" s="9">
        <f>'A61'!G30-'A62'!G30</f>
        <v>2.2606885000000001</v>
      </c>
      <c r="H29" s="9">
        <f>'A61'!H30-'A62'!H30</f>
        <v>1.1520884999999996</v>
      </c>
      <c r="I29" s="9">
        <f>'A61'!I30-'A62'!I30</f>
        <v>-1.435076500000001</v>
      </c>
      <c r="J29" s="9">
        <f>'A61'!J30-'A62'!J30</f>
        <v>-4.1235670000000013</v>
      </c>
      <c r="K29" s="9">
        <f>'A61'!K30-'A62'!K30</f>
        <v>-4.8699215000000002</v>
      </c>
      <c r="L29" s="9">
        <f>'A61'!L30-'A62'!L30</f>
        <v>-25.036342999999995</v>
      </c>
      <c r="M29" s="9">
        <f>'A61'!M30-'A62'!M30</f>
        <v>-63.229443999999994</v>
      </c>
      <c r="N29" s="9">
        <f>'A61'!N30-'A62'!N30</f>
        <v>-104.16058899999999</v>
      </c>
      <c r="O29" s="9">
        <f>'A61'!O30-'A62'!O30</f>
        <v>-106.23827900000001</v>
      </c>
      <c r="P29" s="9">
        <f>'A61'!P30-'A62'!P30</f>
        <v>-105.713689</v>
      </c>
      <c r="Q29" s="9">
        <f>'A61'!Q30-'A62'!Q30</f>
        <v>-114.782456</v>
      </c>
      <c r="R29" s="9">
        <f>'A61'!R30-'A62'!R30</f>
        <v>-315.715982</v>
      </c>
      <c r="S29" s="9">
        <f>'A61'!S30-'A62'!S30</f>
        <v>-504.52652900000004</v>
      </c>
      <c r="T29" s="9">
        <f>'A61'!T30-'A62'!T30</f>
        <v>-677.08270200000004</v>
      </c>
      <c r="U29" s="9">
        <f>'A61'!U30-'A62'!U30</f>
        <v>-1975.0509864999999</v>
      </c>
    </row>
    <row r="30" spans="1:21" x14ac:dyDescent="0.2">
      <c r="A30" s="3" t="s">
        <v>143</v>
      </c>
      <c r="B30" s="3" t="s">
        <v>144</v>
      </c>
      <c r="C30" s="9">
        <f>'A61'!C31-'A62'!C31</f>
        <v>3.6595999999999997E-2</v>
      </c>
      <c r="D30" s="9">
        <f>'A61'!D31-'A62'!D31</f>
        <v>2.5365445000000002</v>
      </c>
      <c r="E30" s="9">
        <f>'A61'!E31-'A62'!E31</f>
        <v>3.5084664999999999</v>
      </c>
      <c r="F30" s="9">
        <f>'A61'!F31-'A62'!F31</f>
        <v>3.571485</v>
      </c>
      <c r="G30" s="9">
        <f>'A61'!G31-'A62'!G31</f>
        <v>4.4563429999999995</v>
      </c>
      <c r="H30" s="9">
        <f>'A61'!H31-'A62'!H31</f>
        <v>4.3710055000000008</v>
      </c>
      <c r="I30" s="9">
        <f>'A61'!I31-'A62'!I31</f>
        <v>4.4430845000000003</v>
      </c>
      <c r="J30" s="9">
        <f>'A61'!J31-'A62'!J31</f>
        <v>5.4755535000000002</v>
      </c>
      <c r="K30" s="9">
        <f>'A61'!K31-'A62'!K31</f>
        <v>5.4407770000000006</v>
      </c>
      <c r="L30" s="9">
        <f>'A61'!L31-'A62'!L31</f>
        <v>8.5844520000000006</v>
      </c>
      <c r="M30" s="9">
        <f>'A61'!M31-'A62'!M31</f>
        <v>12.845673000000001</v>
      </c>
      <c r="N30" s="9">
        <f>'A61'!N31-'A62'!N31</f>
        <v>18.339621999999999</v>
      </c>
      <c r="O30" s="9">
        <f>'A61'!O31-'A62'!O31</f>
        <v>25.995543999999999</v>
      </c>
      <c r="P30" s="9">
        <f>'A61'!P31-'A62'!P31</f>
        <v>25.795798999999999</v>
      </c>
      <c r="Q30" s="9">
        <f>'A61'!Q31-'A62'!Q31</f>
        <v>22.434410999999997</v>
      </c>
      <c r="R30" s="9">
        <f>'A61'!R31-'A62'!R31</f>
        <v>21.480568000000002</v>
      </c>
      <c r="S30" s="9">
        <f>'A61'!S31-'A62'!S31</f>
        <v>41.774729000000001</v>
      </c>
      <c r="T30" s="9">
        <f>'A61'!T31-'A62'!T31</f>
        <v>35.989612999999999</v>
      </c>
      <c r="U30" s="9">
        <f>'A61'!U31-'A62'!U31</f>
        <v>199.0342905</v>
      </c>
    </row>
    <row r="31" spans="1:21" x14ac:dyDescent="0.2">
      <c r="A31" s="3" t="s">
        <v>145</v>
      </c>
      <c r="B31" s="3" t="s">
        <v>146</v>
      </c>
      <c r="C31" s="9">
        <f>'A61'!C32-'A62'!C32</f>
        <v>7.986E-3</v>
      </c>
      <c r="D31" s="9">
        <f>'A61'!D32-'A62'!D32</f>
        <v>0.26565599999999995</v>
      </c>
      <c r="E31" s="9">
        <f>'A61'!E32-'A62'!E32</f>
        <v>0.46596399999999999</v>
      </c>
      <c r="F31" s="9">
        <f>'A61'!F32-'A62'!F32</f>
        <v>0.63409199999999999</v>
      </c>
      <c r="G31" s="9">
        <f>'A61'!G32-'A62'!G32</f>
        <v>1.5452949999999999</v>
      </c>
      <c r="H31" s="9">
        <f>'A61'!H32-'A62'!H32</f>
        <v>1.8514739999999998</v>
      </c>
      <c r="I31" s="9">
        <f>'A61'!I32-'A62'!I32</f>
        <v>2.7090315</v>
      </c>
      <c r="J31" s="9">
        <f>'A61'!J32-'A62'!J32</f>
        <v>3.5666169999999999</v>
      </c>
      <c r="K31" s="9">
        <f>'A61'!K32-'A62'!K32</f>
        <v>5.3194654999999997</v>
      </c>
      <c r="L31" s="9">
        <f>'A61'!L32-'A62'!L32</f>
        <v>9.6420469999999998</v>
      </c>
      <c r="M31" s="9">
        <f>'A61'!M32-'A62'!M32</f>
        <v>11.464559000000001</v>
      </c>
      <c r="N31" s="9">
        <f>'A61'!N32-'A62'!N32</f>
        <v>15.130464000000002</v>
      </c>
      <c r="O31" s="9">
        <f>'A61'!O32-'A62'!O32</f>
        <v>16.884562000000003</v>
      </c>
      <c r="P31" s="9">
        <f>'A61'!P32-'A62'!P32</f>
        <v>16.885452000000001</v>
      </c>
      <c r="Q31" s="9">
        <f>'A61'!Q32-'A62'!Q32</f>
        <v>16.250812</v>
      </c>
      <c r="R31" s="9">
        <f>'A61'!R32-'A62'!R32</f>
        <v>19.888631</v>
      </c>
      <c r="S31" s="9">
        <f>'A61'!S32-'A62'!S32</f>
        <v>25.800984</v>
      </c>
      <c r="T31" s="9">
        <f>'A61'!T32-'A62'!T32</f>
        <v>21.212764999999997</v>
      </c>
      <c r="U31" s="9">
        <f>'A61'!U32-'A62'!U32</f>
        <v>132.62391300000002</v>
      </c>
    </row>
    <row r="32" spans="1:21" x14ac:dyDescent="0.2">
      <c r="A32" s="3" t="s">
        <v>147</v>
      </c>
      <c r="B32" s="3" t="s">
        <v>148</v>
      </c>
      <c r="C32" s="9">
        <f>'A61'!C33-'A62'!C33</f>
        <v>0.21014449999999998</v>
      </c>
      <c r="D32" s="9">
        <f>'A61'!D33-'A62'!D33</f>
        <v>0.60242799999999996</v>
      </c>
      <c r="E32" s="9">
        <f>'A61'!E33-'A62'!E33</f>
        <v>-6.3576659999999992</v>
      </c>
      <c r="F32" s="9">
        <f>'A61'!F33-'A62'!F33</f>
        <v>0.35405199999999981</v>
      </c>
      <c r="G32" s="9">
        <f>'A61'!G33-'A62'!G33</f>
        <v>-2.3211284999999995</v>
      </c>
      <c r="H32" s="9">
        <f>'A61'!H33-'A62'!H33</f>
        <v>-3.3666900000000002</v>
      </c>
      <c r="I32" s="9">
        <f>'A61'!I33-'A62'!I33</f>
        <v>-9.5262584999999991</v>
      </c>
      <c r="J32" s="9">
        <f>'A61'!J33-'A62'!J33</f>
        <v>-14.848805499999999</v>
      </c>
      <c r="K32" s="9">
        <f>'A61'!K33-'A62'!K33</f>
        <v>-7.5917475000000003</v>
      </c>
      <c r="L32" s="9">
        <f>'A61'!L33-'A62'!L33</f>
        <v>-30.910195999999999</v>
      </c>
      <c r="M32" s="9">
        <f>'A61'!M33-'A62'!M33</f>
        <v>-24.375094000000004</v>
      </c>
      <c r="N32" s="9">
        <f>'A61'!N33-'A62'!N33</f>
        <v>-55.197783000000015</v>
      </c>
      <c r="O32" s="9">
        <f>'A61'!O33-'A62'!O33</f>
        <v>-84.212773999999996</v>
      </c>
      <c r="P32" s="9">
        <f>'A61'!P33-'A62'!P33</f>
        <v>-91.857152999999983</v>
      </c>
      <c r="Q32" s="9">
        <f>'A61'!Q33-'A62'!Q33</f>
        <v>-77.365243000000021</v>
      </c>
      <c r="R32" s="9">
        <f>'A61'!R33-'A62'!R33</f>
        <v>-78.431057999999993</v>
      </c>
      <c r="S32" s="9">
        <f>'A61'!S33-'A62'!S33</f>
        <v>-85.249606000000014</v>
      </c>
      <c r="T32" s="9">
        <f>'A61'!T33-'A62'!T33</f>
        <v>-125.30562100000003</v>
      </c>
      <c r="U32" s="9">
        <f>'A61'!U33-'A62'!U33</f>
        <v>-713.9007775</v>
      </c>
    </row>
    <row r="33" spans="1:21" x14ac:dyDescent="0.2">
      <c r="B33" s="3" t="s">
        <v>149</v>
      </c>
      <c r="C33" s="9">
        <f>'A61'!C34-'A62'!C34</f>
        <v>47.731111500000019</v>
      </c>
      <c r="D33" s="9">
        <f>'A61'!D34-'A62'!D34</f>
        <v>94.42059650000013</v>
      </c>
      <c r="E33" s="9">
        <f>'A61'!E34-'A62'!E34</f>
        <v>158.67141549999997</v>
      </c>
      <c r="F33" s="9">
        <f>'A61'!F34-'A62'!F34</f>
        <v>275.02615450000002</v>
      </c>
      <c r="G33" s="9">
        <f>'A61'!G34-'A62'!G34</f>
        <v>756.39345800000046</v>
      </c>
      <c r="H33" s="9">
        <f>'A61'!H34-'A62'!H34</f>
        <v>1110.3207444999994</v>
      </c>
      <c r="I33" s="9">
        <f>'A61'!I34-'A62'!I34</f>
        <v>1536.3664715000004</v>
      </c>
      <c r="J33" s="9">
        <f>'A61'!J34-'A62'!J34</f>
        <v>2282.8732295</v>
      </c>
      <c r="K33" s="9">
        <f>'A61'!K34-'A62'!K34</f>
        <v>3016.5106025000005</v>
      </c>
      <c r="L33" s="9">
        <f>'A61'!L34-'A62'!L34</f>
        <v>5703.8277150000004</v>
      </c>
      <c r="M33" s="9">
        <f>'A61'!M34-'A62'!M34</f>
        <v>7938.9702129999987</v>
      </c>
      <c r="N33" s="9">
        <f>'A61'!N34-'A62'!N34</f>
        <v>9375.6672219999982</v>
      </c>
      <c r="O33" s="9">
        <f>'A61'!O34-'A62'!O34</f>
        <v>7644.3038909999959</v>
      </c>
      <c r="P33" s="9">
        <f>'A61'!P34-'A62'!P34</f>
        <v>10587.812855</v>
      </c>
      <c r="Q33" s="9">
        <f>'A61'!Q34-'A62'!Q34</f>
        <v>11940.215155999998</v>
      </c>
      <c r="R33" s="9">
        <f>'A61'!R34-'A62'!R34</f>
        <v>12696.566039000005</v>
      </c>
      <c r="S33" s="9">
        <f>'A61'!S34-'A62'!S34</f>
        <v>8848.5930230000013</v>
      </c>
      <c r="T33" s="9">
        <f>'A61'!T34-'A62'!T34</f>
        <v>8672.5270729999993</v>
      </c>
      <c r="U33" s="9">
        <f>'A61'!U34-'A62'!U34</f>
        <v>68048.43942699999</v>
      </c>
    </row>
    <row r="34" spans="1:21" x14ac:dyDescent="0.2">
      <c r="E34" s="10"/>
      <c r="F34" s="10"/>
      <c r="G34" s="10"/>
      <c r="H34" s="10"/>
      <c r="I34" s="10"/>
      <c r="J34" s="10"/>
      <c r="K34" s="10"/>
      <c r="L34" s="10"/>
      <c r="M34" s="10"/>
      <c r="N34" s="10"/>
      <c r="O34" s="10"/>
      <c r="P34" s="10"/>
      <c r="Q34" s="10"/>
      <c r="R34" s="10"/>
      <c r="S34" s="10"/>
      <c r="T34" s="10"/>
      <c r="U34" s="10"/>
    </row>
    <row r="35" spans="1:21" ht="13.5" thickBot="1" x14ac:dyDescent="0.25">
      <c r="A35" s="11"/>
      <c r="B35" s="11"/>
      <c r="C35" s="11"/>
      <c r="D35" s="11"/>
      <c r="E35" s="11"/>
      <c r="F35" s="11"/>
      <c r="G35" s="11"/>
      <c r="H35" s="11"/>
      <c r="I35" s="11"/>
      <c r="J35" s="11"/>
      <c r="K35" s="11"/>
      <c r="L35" s="11"/>
      <c r="M35" s="11"/>
      <c r="N35" s="11"/>
      <c r="O35" s="11"/>
      <c r="P35" s="11"/>
      <c r="Q35" s="11"/>
      <c r="R35" s="11"/>
      <c r="S35" s="11"/>
      <c r="T35" s="11"/>
      <c r="U35" s="11"/>
    </row>
    <row r="36" spans="1:21" ht="13.5" thickTop="1" x14ac:dyDescent="0.2">
      <c r="A36" s="13" t="s">
        <v>668</v>
      </c>
      <c r="B36" s="12"/>
    </row>
    <row r="37" spans="1:21" x14ac:dyDescent="0.2">
      <c r="A37" s="13"/>
      <c r="B37" s="13"/>
    </row>
  </sheetData>
  <mergeCells count="3">
    <mergeCell ref="C6:U6"/>
    <mergeCell ref="C3:U3"/>
    <mergeCell ref="C2:U2"/>
  </mergeCells>
  <phoneticPr fontId="7" type="noConversion"/>
  <hyperlinks>
    <hyperlink ref="A2" location="INDICE!A1" display="ÍNDICE"/>
  </hyperlinks>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G1" workbookViewId="0">
      <selection activeCell="G17" sqref="G17"/>
    </sheetView>
  </sheetViews>
  <sheetFormatPr baseColWidth="10" defaultColWidth="10.85546875" defaultRowHeight="12.75" x14ac:dyDescent="0.2"/>
  <cols>
    <col min="1" max="1" width="13.28515625" style="1" customWidth="1"/>
    <col min="2" max="2" width="50.42578125" style="1" customWidth="1"/>
    <col min="3" max="16384" width="10.85546875" style="1"/>
  </cols>
  <sheetData>
    <row r="1" spans="1:21" x14ac:dyDescent="0.2">
      <c r="A1" s="5" t="s">
        <v>75</v>
      </c>
      <c r="B1" s="5"/>
    </row>
    <row r="2" spans="1:21" x14ac:dyDescent="0.2">
      <c r="B2" s="110"/>
      <c r="C2" s="201" t="s">
        <v>150</v>
      </c>
      <c r="D2" s="201"/>
      <c r="E2" s="201"/>
      <c r="F2" s="201"/>
      <c r="G2" s="201"/>
      <c r="H2" s="201"/>
      <c r="I2" s="201"/>
      <c r="J2" s="201"/>
      <c r="K2" s="201"/>
      <c r="L2" s="201"/>
      <c r="M2" s="201"/>
      <c r="N2" s="201"/>
      <c r="O2" s="201"/>
      <c r="P2" s="201"/>
      <c r="Q2" s="201"/>
      <c r="R2" s="201"/>
      <c r="S2" s="201"/>
      <c r="T2" s="201"/>
      <c r="U2" s="201"/>
    </row>
    <row r="3" spans="1:21" x14ac:dyDescent="0.2">
      <c r="A3" s="74"/>
      <c r="B3" s="74"/>
    </row>
    <row r="4" spans="1:21" x14ac:dyDescent="0.2">
      <c r="B4" s="110"/>
      <c r="C4" s="201" t="s">
        <v>671</v>
      </c>
      <c r="D4" s="201"/>
      <c r="E4" s="201"/>
      <c r="F4" s="201"/>
      <c r="G4" s="201"/>
      <c r="H4" s="201"/>
      <c r="I4" s="201"/>
      <c r="J4" s="201"/>
      <c r="K4" s="201"/>
      <c r="L4" s="201"/>
      <c r="M4" s="201"/>
      <c r="N4" s="201"/>
      <c r="O4" s="201"/>
      <c r="P4" s="201"/>
      <c r="Q4" s="201"/>
      <c r="R4" s="201"/>
      <c r="S4" s="201"/>
      <c r="T4" s="201"/>
      <c r="U4" s="201"/>
    </row>
    <row r="5" spans="1:21" ht="13.5" thickBot="1" x14ac:dyDescent="0.25">
      <c r="A5" s="34"/>
      <c r="B5" s="34"/>
      <c r="C5" s="31"/>
      <c r="D5" s="31"/>
      <c r="E5" s="31"/>
      <c r="F5" s="31"/>
      <c r="G5" s="31"/>
      <c r="H5" s="31"/>
      <c r="I5" s="31"/>
      <c r="J5" s="31"/>
      <c r="K5" s="31"/>
      <c r="L5" s="31"/>
      <c r="M5" s="31"/>
      <c r="N5" s="31"/>
      <c r="O5" s="31"/>
      <c r="P5" s="31"/>
      <c r="Q5" s="31"/>
      <c r="R5" s="31"/>
      <c r="S5" s="31"/>
      <c r="T5" s="31"/>
      <c r="U5" s="31"/>
    </row>
    <row r="6" spans="1:21" ht="13.5" thickTop="1" x14ac:dyDescent="0.2">
      <c r="A6" s="54"/>
      <c r="B6" s="54"/>
      <c r="C6" s="33">
        <v>1995</v>
      </c>
      <c r="D6" s="33">
        <v>2000</v>
      </c>
      <c r="E6" s="33">
        <v>2001</v>
      </c>
      <c r="F6" s="33">
        <v>2002</v>
      </c>
      <c r="G6" s="33">
        <v>2004</v>
      </c>
      <c r="H6" s="33">
        <v>2005</v>
      </c>
      <c r="I6" s="33">
        <v>2006</v>
      </c>
      <c r="J6" s="33">
        <v>2007</v>
      </c>
      <c r="K6" s="33">
        <v>2008</v>
      </c>
      <c r="L6" s="33">
        <v>2009</v>
      </c>
      <c r="M6" s="33">
        <v>2010</v>
      </c>
      <c r="N6" s="33">
        <v>2011</v>
      </c>
      <c r="O6" s="33">
        <v>2012</v>
      </c>
      <c r="P6" s="33" t="s">
        <v>264</v>
      </c>
      <c r="Q6" s="33">
        <v>2013</v>
      </c>
      <c r="R6" s="33">
        <v>2014</v>
      </c>
      <c r="S6" s="33">
        <v>2015</v>
      </c>
      <c r="T6" s="33">
        <v>2016</v>
      </c>
      <c r="U6" s="33" t="s">
        <v>666</v>
      </c>
    </row>
    <row r="7" spans="1:21" x14ac:dyDescent="0.2">
      <c r="A7" s="54"/>
      <c r="B7" s="54"/>
      <c r="C7" s="204" t="s">
        <v>27</v>
      </c>
      <c r="D7" s="204"/>
      <c r="E7" s="204"/>
      <c r="F7" s="204"/>
      <c r="G7" s="204"/>
      <c r="H7" s="204"/>
      <c r="I7" s="204"/>
      <c r="J7" s="204"/>
      <c r="K7" s="204"/>
      <c r="L7" s="204"/>
      <c r="M7" s="204"/>
      <c r="N7" s="204"/>
      <c r="O7" s="204"/>
      <c r="P7" s="204"/>
      <c r="Q7" s="204"/>
      <c r="R7" s="204"/>
      <c r="S7" s="204"/>
      <c r="T7" s="204"/>
      <c r="U7" s="204"/>
    </row>
    <row r="8" spans="1:21" ht="13.5" thickBot="1" x14ac:dyDescent="0.25">
      <c r="C8" s="205"/>
      <c r="D8" s="205"/>
      <c r="E8" s="205"/>
      <c r="F8" s="205"/>
      <c r="G8" s="205"/>
      <c r="H8" s="205"/>
      <c r="I8" s="205"/>
      <c r="J8" s="205"/>
      <c r="K8" s="205"/>
      <c r="L8" s="205"/>
      <c r="M8" s="205"/>
      <c r="N8" s="205"/>
      <c r="O8" s="205"/>
      <c r="P8" s="205"/>
      <c r="Q8" s="205"/>
      <c r="R8" s="205"/>
      <c r="S8" s="205"/>
      <c r="T8" s="205"/>
      <c r="U8" s="205"/>
    </row>
    <row r="9" spans="1:21" ht="13.5" thickTop="1" x14ac:dyDescent="0.2">
      <c r="C9" s="115"/>
      <c r="D9" s="115"/>
      <c r="E9" s="115"/>
      <c r="F9" s="115"/>
      <c r="G9" s="115"/>
      <c r="H9" s="115"/>
      <c r="I9" s="115"/>
      <c r="J9" s="115"/>
      <c r="K9" s="115"/>
      <c r="L9" s="115"/>
      <c r="M9" s="115"/>
      <c r="N9" s="115"/>
      <c r="O9" s="115"/>
      <c r="P9" s="115"/>
      <c r="Q9" s="115"/>
      <c r="R9" s="136"/>
      <c r="S9" s="141"/>
      <c r="T9" s="141"/>
      <c r="U9" s="115"/>
    </row>
    <row r="10" spans="1:21" x14ac:dyDescent="0.2">
      <c r="A10" s="8" t="s">
        <v>99</v>
      </c>
      <c r="B10" s="8" t="s">
        <v>100</v>
      </c>
      <c r="C10" s="27">
        <f>'A1'!C10-'A2'!C9</f>
        <v>125.430077</v>
      </c>
      <c r="D10" s="27">
        <f>'A1'!D10-'A2'!D9</f>
        <v>-11.00352700000002</v>
      </c>
      <c r="E10" s="27">
        <f>'A1'!E10-'A2'!E9</f>
        <v>36.826847499999985</v>
      </c>
      <c r="F10" s="27">
        <f>'A1'!F10-'A2'!F9</f>
        <v>260.85603400000002</v>
      </c>
      <c r="G10" s="27">
        <f>'A1'!G10-'A2'!G9</f>
        <v>393.11425850000001</v>
      </c>
      <c r="H10" s="27">
        <f>'A1'!H10-'A2'!H9</f>
        <v>417.70544799999999</v>
      </c>
      <c r="I10" s="27">
        <f>'A1'!I10-'A2'!I9</f>
        <v>449.40210949999994</v>
      </c>
      <c r="J10" s="27">
        <f>'A1'!J10-'A2'!J9</f>
        <v>369.41552799999999</v>
      </c>
      <c r="K10" s="27">
        <f>'A1'!K10-'A2'!K9</f>
        <v>882.99836050000158</v>
      </c>
      <c r="L10" s="27">
        <f>'A1'!L10-'A2'!L9</f>
        <v>2557.9856669999999</v>
      </c>
      <c r="M10" s="27">
        <f>'A1'!M10-'A2'!M9</f>
        <v>1678.5488660000001</v>
      </c>
      <c r="N10" s="27">
        <f>'A1'!N10-'A2'!N9</f>
        <v>1785.1512940000002</v>
      </c>
      <c r="O10" s="27">
        <f>'A1'!O10-'A2'!O9</f>
        <v>2821.2703620000002</v>
      </c>
      <c r="P10" s="27">
        <f>'A1'!P10-'A2'!P9</f>
        <v>1772.7269359999998</v>
      </c>
      <c r="Q10" s="27">
        <f>'A1'!Q10-'A2'!Q9</f>
        <v>1815.9980600000001</v>
      </c>
      <c r="R10" s="27">
        <f>'A1'!R10-'A2'!R9</f>
        <v>1925.6598589999899</v>
      </c>
      <c r="S10" s="27">
        <f>'A1'!S10-'A2'!S9</f>
        <v>2002.3320209999997</v>
      </c>
      <c r="T10" s="27">
        <f>'A1'!T10-'A2'!T9</f>
        <v>2024.7195670000001</v>
      </c>
      <c r="U10" s="27">
        <f>'A1'!U10-'A2'!U9</f>
        <v>18729.570845999995</v>
      </c>
    </row>
    <row r="11" spans="1:21" x14ac:dyDescent="0.2">
      <c r="A11" s="3" t="s">
        <v>101</v>
      </c>
      <c r="B11" s="3" t="s">
        <v>102</v>
      </c>
      <c r="C11" s="27">
        <f>'A1'!C11-'A2'!C10</f>
        <v>-3735.8391630000001</v>
      </c>
      <c r="D11" s="27">
        <f>'A1'!D11-'A2'!D10</f>
        <v>-6076.1719379999995</v>
      </c>
      <c r="E11" s="27">
        <f>'A1'!E11-'A2'!E10</f>
        <v>-5235.0651995000007</v>
      </c>
      <c r="F11" s="27">
        <f>'A1'!F11-'A2'!F10</f>
        <v>-4818.3044295</v>
      </c>
      <c r="G11" s="27">
        <f>'A1'!G11-'A2'!G10</f>
        <v>-11062.741578999998</v>
      </c>
      <c r="H11" s="27">
        <f>'A1'!H11-'A2'!H10</f>
        <v>-10062.698339500002</v>
      </c>
      <c r="I11" s="27">
        <f>'A1'!I11-'A2'!I10</f>
        <v>-7284.953330999997</v>
      </c>
      <c r="J11" s="27">
        <f>'A1'!J11-'A2'!J10</f>
        <v>18526.826246499993</v>
      </c>
      <c r="K11" s="27">
        <f>'A1'!K11-'A2'!K10</f>
        <v>130831.71486361956</v>
      </c>
      <c r="L11" s="27">
        <f>'A1'!L11-'A2'!L10</f>
        <v>82886.503637000002</v>
      </c>
      <c r="M11" s="27">
        <f>'A1'!M11-'A2'!M10</f>
        <v>104743.04431100001</v>
      </c>
      <c r="N11" s="27">
        <f>'A1'!N11-'A2'!N10</f>
        <v>126263.95920900002</v>
      </c>
      <c r="O11" s="27">
        <f>'A1'!O11-'A2'!O10</f>
        <v>124354.76645199995</v>
      </c>
      <c r="P11" s="27">
        <f>'A1'!P11-'A2'!P10</f>
        <v>137487.25446300002</v>
      </c>
      <c r="Q11" s="27">
        <f>'A1'!Q11-'A2'!Q10</f>
        <v>151491.10852999997</v>
      </c>
      <c r="R11" s="27">
        <f>'A1'!R11-'A2'!R10</f>
        <v>176174.76027599911</v>
      </c>
      <c r="S11" s="27">
        <f>'A1'!S11-'A2'!S10</f>
        <v>213407.70526300021</v>
      </c>
      <c r="T11" s="27">
        <f>'A1'!T11-'A2'!T10</f>
        <v>204330.57526300012</v>
      </c>
      <c r="U11" s="27">
        <f>'A1'!U11-'A2'!U10</f>
        <v>1244764.5453126188</v>
      </c>
    </row>
    <row r="12" spans="1:21" x14ac:dyDescent="0.2">
      <c r="A12" s="3" t="s">
        <v>103</v>
      </c>
      <c r="B12" s="3" t="s">
        <v>104</v>
      </c>
      <c r="C12" s="27">
        <f>'A1'!C12-'A2'!C11</f>
        <v>-1487.7336449999998</v>
      </c>
      <c r="D12" s="27">
        <f>'A1'!D12-'A2'!D11</f>
        <v>-2882.1255059999994</v>
      </c>
      <c r="E12" s="27">
        <f>'A1'!E12-'A2'!E11</f>
        <v>-1644.4802035000002</v>
      </c>
      <c r="F12" s="27">
        <f>'A1'!F12-'A2'!F11</f>
        <v>-641.01746099999946</v>
      </c>
      <c r="G12" s="27">
        <f>'A1'!G12-'A2'!G11</f>
        <v>-7355.2527759999975</v>
      </c>
      <c r="H12" s="27">
        <f>'A1'!H12-'A2'!H11</f>
        <v>-8559.5470405000015</v>
      </c>
      <c r="I12" s="27">
        <f>'A1'!I12-'A2'!I11</f>
        <v>-8598.9339465000012</v>
      </c>
      <c r="J12" s="27">
        <f>'A1'!J12-'A2'!J11</f>
        <v>8959.5872374999999</v>
      </c>
      <c r="K12" s="27">
        <f>'A1'!K12-'A2'!K11</f>
        <v>25532.651148500016</v>
      </c>
      <c r="L12" s="27">
        <f>'A1'!L12-'A2'!L11</f>
        <v>45501.809302999995</v>
      </c>
      <c r="M12" s="27">
        <f>'A1'!M12-'A2'!M11</f>
        <v>53948.511092000001</v>
      </c>
      <c r="N12" s="27">
        <f>'A1'!N12-'A2'!N11</f>
        <v>52002.823971999998</v>
      </c>
      <c r="O12" s="27">
        <f>'A1'!O12-'A2'!O11</f>
        <v>35258.270862999991</v>
      </c>
      <c r="P12" s="27">
        <f>'A1'!P12-'A2'!P11</f>
        <v>49736.956580000005</v>
      </c>
      <c r="Q12" s="27">
        <f>'A1'!Q12-'A2'!Q11</f>
        <v>48421.957041000001</v>
      </c>
      <c r="R12" s="27">
        <f>'A1'!R12-'A2'!R11</f>
        <v>53523.785522999795</v>
      </c>
      <c r="S12" s="27">
        <f>'A1'!S12-'A2'!S11</f>
        <v>53553.803828000004</v>
      </c>
      <c r="T12" s="27">
        <f>'A1'!T12-'A2'!T11</f>
        <v>51869.258445999993</v>
      </c>
      <c r="U12" s="27">
        <f>'A1'!U12-'A2'!U11</f>
        <v>389485.88614849979</v>
      </c>
    </row>
    <row r="13" spans="1:21" x14ac:dyDescent="0.2">
      <c r="A13" s="3" t="s">
        <v>105</v>
      </c>
      <c r="B13" s="3" t="s">
        <v>106</v>
      </c>
      <c r="C13" s="27">
        <f>'A1'!C13-'A2'!C12</f>
        <v>197.64517499999999</v>
      </c>
      <c r="D13" s="27">
        <f>'A1'!D13-'A2'!D12</f>
        <v>-235.3630575</v>
      </c>
      <c r="E13" s="27">
        <f>'A1'!E13-'A2'!E12</f>
        <v>-250.221836</v>
      </c>
      <c r="F13" s="27">
        <f>'A1'!F13-'A2'!F12</f>
        <v>-343.44637149999994</v>
      </c>
      <c r="G13" s="27">
        <f>'A1'!G13-'A2'!G12</f>
        <v>-485.14765499999999</v>
      </c>
      <c r="H13" s="27">
        <f>'A1'!H13-'A2'!H12</f>
        <v>-671.53353199999992</v>
      </c>
      <c r="I13" s="27">
        <f>'A1'!I13-'A2'!I12</f>
        <v>-818.82844449999993</v>
      </c>
      <c r="J13" s="27">
        <f>'A1'!J13-'A2'!J12</f>
        <v>205.91793050000024</v>
      </c>
      <c r="K13" s="27">
        <f>'A1'!K13-'A2'!K12</f>
        <v>744.39533999999821</v>
      </c>
      <c r="L13" s="27">
        <f>'A1'!L13-'A2'!L12</f>
        <v>873.63675400000011</v>
      </c>
      <c r="M13" s="27">
        <f>'A1'!M13-'A2'!M12</f>
        <v>-90.997675999999956</v>
      </c>
      <c r="N13" s="27">
        <f>'A1'!N13-'A2'!N12</f>
        <v>-1093.6752270000006</v>
      </c>
      <c r="O13" s="27">
        <f>'A1'!O13-'A2'!O12</f>
        <v>2113.9729629999993</v>
      </c>
      <c r="P13" s="27">
        <f>'A1'!P13-'A2'!P12</f>
        <v>1073.4516400000002</v>
      </c>
      <c r="Q13" s="27">
        <f>'A1'!Q13-'A2'!Q12</f>
        <v>805.22557400000005</v>
      </c>
      <c r="R13" s="27">
        <f>'A1'!R13-'A2'!R12</f>
        <v>628.05174299999999</v>
      </c>
      <c r="S13" s="27">
        <f>'A1'!S13-'A2'!S12</f>
        <v>1221.4256920000007</v>
      </c>
      <c r="T13" s="27">
        <f>'A1'!T13-'A2'!T12</f>
        <v>1291.196018000001</v>
      </c>
      <c r="U13" s="27">
        <f>'A1'!U13-'A2'!U12</f>
        <v>3588.359715000006</v>
      </c>
    </row>
    <row r="14" spans="1:21" x14ac:dyDescent="0.2">
      <c r="A14" s="3" t="s">
        <v>107</v>
      </c>
      <c r="B14" s="3" t="s">
        <v>108</v>
      </c>
      <c r="C14" s="27">
        <f>'A1'!C14-'A2'!C13</f>
        <v>-2219.9760995000001</v>
      </c>
      <c r="D14" s="27">
        <f>'A1'!D14-'A2'!D13</f>
        <v>-5995.457308</v>
      </c>
      <c r="E14" s="27">
        <f>'A1'!E14-'A2'!E13</f>
        <v>-5520.2808705000007</v>
      </c>
      <c r="F14" s="27">
        <f>'A1'!F14-'A2'!F13</f>
        <v>-6177.9630975</v>
      </c>
      <c r="G14" s="27">
        <f>'A1'!G14-'A2'!G13</f>
        <v>-18820.7821745</v>
      </c>
      <c r="H14" s="27">
        <f>'A1'!H14-'A2'!H13</f>
        <v>-23744.330084999998</v>
      </c>
      <c r="I14" s="27">
        <f>'A1'!I14-'A2'!I13</f>
        <v>-26105.289642999996</v>
      </c>
      <c r="J14" s="27">
        <f>'A1'!J14-'A2'!J13</f>
        <v>-9653.8366610000012</v>
      </c>
      <c r="K14" s="27">
        <f>'A1'!K14-'A2'!K13</f>
        <v>2641.5082670000129</v>
      </c>
      <c r="L14" s="27">
        <f>'A1'!L14-'A2'!L13</f>
        <v>4131.5096000000003</v>
      </c>
      <c r="M14" s="27">
        <f>'A1'!M14-'A2'!M13</f>
        <v>6262.1879310000004</v>
      </c>
      <c r="N14" s="27">
        <f>'A1'!N14-'A2'!N13</f>
        <v>5727.2076440000001</v>
      </c>
      <c r="O14" s="27">
        <f>'A1'!O14-'A2'!O13</f>
        <v>8274.611664</v>
      </c>
      <c r="P14" s="27">
        <f>'A1'!P14-'A2'!P13</f>
        <v>5935.952072</v>
      </c>
      <c r="Q14" s="27">
        <f>'A1'!Q14-'A2'!Q13</f>
        <v>5809.5856729999996</v>
      </c>
      <c r="R14" s="27">
        <f>'A1'!R14-'A2'!R13</f>
        <v>6570.0444859999916</v>
      </c>
      <c r="S14" s="27">
        <f>'A1'!S14-'A2'!S13</f>
        <v>11878.730089000001</v>
      </c>
      <c r="T14" s="27">
        <f>'A1'!T14-'A2'!T13</f>
        <v>10276.492551000003</v>
      </c>
      <c r="U14" s="27">
        <f>'A1'!U14-'A2'!U13</f>
        <v>-39008.330932000012</v>
      </c>
    </row>
    <row r="15" spans="1:21" x14ac:dyDescent="0.2">
      <c r="A15" s="3" t="s">
        <v>109</v>
      </c>
      <c r="B15" s="3" t="s">
        <v>110</v>
      </c>
      <c r="C15" s="27">
        <f>'A1'!C15-'A2'!C14</f>
        <v>-2358.9924945000002</v>
      </c>
      <c r="D15" s="27">
        <f>'A1'!D15-'A2'!D14</f>
        <v>-5952.7004980000002</v>
      </c>
      <c r="E15" s="27">
        <f>'A1'!E15-'A2'!E14</f>
        <v>-5537.4761140000001</v>
      </c>
      <c r="F15" s="27">
        <f>'A1'!F15-'A2'!F14</f>
        <v>-6140.3723794999996</v>
      </c>
      <c r="G15" s="27">
        <f>'A1'!G15-'A2'!G14</f>
        <v>-19049.1552295</v>
      </c>
      <c r="H15" s="27">
        <f>'A1'!H15-'A2'!H14</f>
        <v>-23674.144362500003</v>
      </c>
      <c r="I15" s="27">
        <f>'A1'!I15-'A2'!I14</f>
        <v>-26411.731267999996</v>
      </c>
      <c r="J15" s="27">
        <f>'A1'!J15-'A2'!J14</f>
        <v>-8186.1183900000015</v>
      </c>
      <c r="K15" s="27">
        <f>'A1'!K15-'A2'!K14</f>
        <v>5750.9924799999981</v>
      </c>
      <c r="L15" s="27">
        <f>'A1'!L15-'A2'!L14</f>
        <v>9824.4548700000014</v>
      </c>
      <c r="M15" s="27">
        <f>'A1'!M15-'A2'!M14</f>
        <v>12103.064407000002</v>
      </c>
      <c r="N15" s="27">
        <f>'A1'!N15-'A2'!N14</f>
        <v>9603.0878720000001</v>
      </c>
      <c r="O15" s="27">
        <f>'A1'!O15-'A2'!O14</f>
        <v>6848.0793619999995</v>
      </c>
      <c r="P15" s="27">
        <f>'A1'!P15-'A2'!P14</f>
        <v>7346.2866549999999</v>
      </c>
      <c r="Q15" s="27">
        <f>'A1'!Q15-'A2'!Q14</f>
        <v>6879.215705999999</v>
      </c>
      <c r="R15" s="27">
        <f>'A1'!R15-'A2'!R14</f>
        <v>6521.2034879999992</v>
      </c>
      <c r="S15" s="27">
        <f>'A1'!S15-'A2'!S14</f>
        <v>6030.1327659999988</v>
      </c>
      <c r="T15" s="27">
        <f>'A1'!T15-'A2'!T14</f>
        <v>5772.5409330000002</v>
      </c>
      <c r="U15" s="27">
        <f>'A1'!U15-'A2'!U14</f>
        <v>-40225.508201999968</v>
      </c>
    </row>
    <row r="16" spans="1:21" x14ac:dyDescent="0.2">
      <c r="A16" s="3" t="s">
        <v>111</v>
      </c>
      <c r="B16" s="3" t="s">
        <v>112</v>
      </c>
      <c r="C16" s="27">
        <f>'A1'!C16-'A2'!C15</f>
        <v>-169.43412899999998</v>
      </c>
      <c r="D16" s="27">
        <f>'A1'!D16-'A2'!D15</f>
        <v>-406.2960185</v>
      </c>
      <c r="E16" s="27">
        <f>'A1'!E16-'A2'!E15</f>
        <v>-431.31921550000004</v>
      </c>
      <c r="F16" s="27">
        <f>'A1'!F16-'A2'!F15</f>
        <v>-1113.6204069999999</v>
      </c>
      <c r="G16" s="27">
        <f>'A1'!G16-'A2'!G15</f>
        <v>-640.76466299999993</v>
      </c>
      <c r="H16" s="27">
        <f>'A1'!H16-'A2'!H15</f>
        <v>6.68332149999992</v>
      </c>
      <c r="I16" s="27">
        <f>'A1'!I16-'A2'!I15</f>
        <v>475.77431749999994</v>
      </c>
      <c r="J16" s="27">
        <f>'A1'!J16-'A2'!J15</f>
        <v>419.11208050000005</v>
      </c>
      <c r="K16" s="27">
        <f>'A1'!K16-'A2'!K15</f>
        <v>774.73001000000033</v>
      </c>
      <c r="L16" s="27">
        <f>'A1'!L16-'A2'!L15</f>
        <v>1031.64265</v>
      </c>
      <c r="M16" s="27">
        <f>'A1'!M16-'A2'!M15</f>
        <v>1558.8698099999999</v>
      </c>
      <c r="N16" s="27">
        <f>'A1'!N16-'A2'!N15</f>
        <v>1590.468824</v>
      </c>
      <c r="O16" s="27">
        <f>'A1'!O16-'A2'!O15</f>
        <v>2733.173647999999</v>
      </c>
      <c r="P16" s="27">
        <f>'A1'!P16-'A2'!P15</f>
        <v>2444.149981</v>
      </c>
      <c r="Q16" s="27">
        <f>'A1'!Q16-'A2'!Q15</f>
        <v>2609.801109</v>
      </c>
      <c r="R16" s="27">
        <f>'A1'!R16-'A2'!R15</f>
        <v>3118.535245</v>
      </c>
      <c r="S16" s="27">
        <f>'A1'!S16-'A2'!S15</f>
        <v>2951.6075970000002</v>
      </c>
      <c r="T16" s="27">
        <f>'A1'!T16-'A2'!T15</f>
        <v>3043.492499</v>
      </c>
      <c r="U16" s="27">
        <f>'A1'!U16-'A2'!U15</f>
        <v>17262.215832500002</v>
      </c>
    </row>
    <row r="17" spans="1:21" x14ac:dyDescent="0.2">
      <c r="A17" s="3" t="s">
        <v>113</v>
      </c>
      <c r="B17" s="3" t="s">
        <v>114</v>
      </c>
      <c r="C17" s="27">
        <f>'A1'!C17-'A2'!C16</f>
        <v>10.941080499999998</v>
      </c>
      <c r="D17" s="27">
        <f>'A1'!D17-'A2'!D16</f>
        <v>-807.81859650000001</v>
      </c>
      <c r="E17" s="27">
        <f>'A1'!E17-'A2'!E16</f>
        <v>-946.08495199999993</v>
      </c>
      <c r="F17" s="27">
        <f>'A1'!F17-'A2'!F16</f>
        <v>-1477.3108825000002</v>
      </c>
      <c r="G17" s="27">
        <f>'A1'!G17-'A2'!G16</f>
        <v>-2894.9141080000004</v>
      </c>
      <c r="H17" s="27">
        <f>'A1'!H17-'A2'!H16</f>
        <v>-1802.4040984999997</v>
      </c>
      <c r="I17" s="27">
        <f>'A1'!I17-'A2'!I16</f>
        <v>-3299.6307444999998</v>
      </c>
      <c r="J17" s="27">
        <f>'A1'!J17-'A2'!J16</f>
        <v>-2699.3956900000003</v>
      </c>
      <c r="K17" s="27">
        <f>'A1'!K17-'A2'!K16</f>
        <v>-2540.8158540000013</v>
      </c>
      <c r="L17" s="27">
        <f>'A1'!L17-'A2'!L16</f>
        <v>-4566.9759599999998</v>
      </c>
      <c r="M17" s="27">
        <f>'A1'!M17-'A2'!M16</f>
        <v>-5726.3800039999987</v>
      </c>
      <c r="N17" s="27">
        <f>'A1'!N17-'A2'!N16</f>
        <v>-5915.5138990000005</v>
      </c>
      <c r="O17" s="27">
        <f>'A1'!O17-'A2'!O16</f>
        <v>-2152.0350910000006</v>
      </c>
      <c r="P17" s="27">
        <f>'A1'!P17-'A2'!P16</f>
        <v>-5325.2785720000002</v>
      </c>
      <c r="Q17" s="27">
        <f>'A1'!Q17-'A2'!Q16</f>
        <v>-4352.6044610000008</v>
      </c>
      <c r="R17" s="27">
        <f>'A1'!R17-'A2'!R16</f>
        <v>-4358.416772999999</v>
      </c>
      <c r="S17" s="27">
        <f>'A1'!S17-'A2'!S16</f>
        <v>-1524.1725440000027</v>
      </c>
      <c r="T17" s="27">
        <f>'A1'!T17-'A2'!T16</f>
        <v>-4225.8615339999997</v>
      </c>
      <c r="U17" s="27">
        <f>'A1'!U17-'A2'!U16</f>
        <v>-52458.212476500004</v>
      </c>
    </row>
    <row r="18" spans="1:21" x14ac:dyDescent="0.2">
      <c r="A18" s="3" t="s">
        <v>115</v>
      </c>
      <c r="B18" s="3" t="s">
        <v>116</v>
      </c>
      <c r="C18" s="27">
        <f>'A1'!C18-'A2'!C17</f>
        <v>8.4167089999999973</v>
      </c>
      <c r="D18" s="27">
        <f>'A1'!D18-'A2'!D17</f>
        <v>-84.860201500000016</v>
      </c>
      <c r="E18" s="27">
        <f>'A1'!E18-'A2'!E17</f>
        <v>-207.38519650000001</v>
      </c>
      <c r="F18" s="27">
        <f>'A1'!F18-'A2'!F17</f>
        <v>-362.73424149999994</v>
      </c>
      <c r="G18" s="27">
        <f>'A1'!G18-'A2'!G17</f>
        <v>-627.7459429999999</v>
      </c>
      <c r="H18" s="27">
        <f>'A1'!H18-'A2'!H17</f>
        <v>-613.18880950000039</v>
      </c>
      <c r="I18" s="27">
        <f>'A1'!I18-'A2'!I17</f>
        <v>-530.22715900000048</v>
      </c>
      <c r="J18" s="27">
        <f>'A1'!J18-'A2'!J17</f>
        <v>-614.45564749999994</v>
      </c>
      <c r="K18" s="27">
        <f>'A1'!K18-'A2'!K17</f>
        <v>-377.41391900000599</v>
      </c>
      <c r="L18" s="27">
        <f>'A1'!L18-'A2'!L17</f>
        <v>-851.28312499999993</v>
      </c>
      <c r="M18" s="27">
        <f>'A1'!M18-'A2'!M17</f>
        <v>-860.11585300000115</v>
      </c>
      <c r="N18" s="27">
        <f>'A1'!N18-'A2'!N17</f>
        <v>-1449.8162339999999</v>
      </c>
      <c r="O18" s="27">
        <f>'A1'!O18-'A2'!O17</f>
        <v>4775.7900950000003</v>
      </c>
      <c r="P18" s="27">
        <f>'A1'!P18-'A2'!P17</f>
        <v>-739.062942999999</v>
      </c>
      <c r="Q18" s="27">
        <f>'A1'!Q18-'A2'!Q17</f>
        <v>-290.01672899999903</v>
      </c>
      <c r="R18" s="27">
        <f>'A1'!R18-'A2'!R17</f>
        <v>402.14526599999954</v>
      </c>
      <c r="S18" s="27">
        <f>'A1'!S18-'A2'!S17</f>
        <v>2055.5983770000003</v>
      </c>
      <c r="T18" s="27">
        <f>'A1'!T18-'A2'!T17</f>
        <v>2592.4828730000008</v>
      </c>
      <c r="U18" s="27">
        <f>'A1'!U18-'A2'!U17</f>
        <v>-2556.3672105000296</v>
      </c>
    </row>
    <row r="19" spans="1:21" x14ac:dyDescent="0.2">
      <c r="A19" s="3" t="s">
        <v>117</v>
      </c>
      <c r="B19" s="3" t="s">
        <v>118</v>
      </c>
      <c r="C19" s="27">
        <f>'A1'!C19-'A2'!C18</f>
        <v>-50.798737000000003</v>
      </c>
      <c r="D19" s="27">
        <f>'A1'!D19-'A2'!D18</f>
        <v>-78.049016999999992</v>
      </c>
      <c r="E19" s="27">
        <f>'A1'!E19-'A2'!E18</f>
        <v>-70.310182999999995</v>
      </c>
      <c r="F19" s="27">
        <f>'A1'!F19-'A2'!F18</f>
        <v>-82.196261000000007</v>
      </c>
      <c r="G19" s="27">
        <f>'A1'!G19-'A2'!G18</f>
        <v>-105.25628900000001</v>
      </c>
      <c r="H19" s="27">
        <f>'A1'!H19-'A2'!H18</f>
        <v>-151.854872</v>
      </c>
      <c r="I19" s="27">
        <f>'A1'!I19-'A2'!I18</f>
        <v>-126.29870400000001</v>
      </c>
      <c r="J19" s="27">
        <f>'A1'!J19-'A2'!J18</f>
        <v>-106.49518450000001</v>
      </c>
      <c r="K19" s="27">
        <f>'A1'!K19-'A2'!K18</f>
        <v>-71.660647000000012</v>
      </c>
      <c r="L19" s="27">
        <f>'A1'!L19-'A2'!L18</f>
        <v>-39.546036000000015</v>
      </c>
      <c r="M19" s="27">
        <f>'A1'!M19-'A2'!M18</f>
        <v>-13.879682000000003</v>
      </c>
      <c r="N19" s="27">
        <f>'A1'!N19-'A2'!N18</f>
        <v>8.3991890000000353</v>
      </c>
      <c r="O19" s="27">
        <f>'A1'!O19-'A2'!O18</f>
        <v>173.68635999999992</v>
      </c>
      <c r="P19" s="27">
        <f>'A1'!P19-'A2'!P18</f>
        <v>169.67627700000003</v>
      </c>
      <c r="Q19" s="27">
        <f>'A1'!Q19-'A2'!Q18</f>
        <v>188.12851699999999</v>
      </c>
      <c r="R19" s="27">
        <f>'A1'!R19-'A2'!R18</f>
        <v>248.727825</v>
      </c>
      <c r="S19" s="27">
        <f>'A1'!S19-'A2'!S18</f>
        <v>284.70148000000006</v>
      </c>
      <c r="T19" s="27">
        <f>'A1'!T19-'A2'!T18</f>
        <v>281.59674100000007</v>
      </c>
      <c r="U19" s="27">
        <f>'A1'!U19-'A2'!U18</f>
        <v>284.70304049999913</v>
      </c>
    </row>
    <row r="20" spans="1:21" x14ac:dyDescent="0.2">
      <c r="A20" s="3" t="s">
        <v>119</v>
      </c>
      <c r="B20" s="3" t="s">
        <v>120</v>
      </c>
      <c r="C20" s="27">
        <f>'A1'!C20-'A2'!C19</f>
        <v>169.59320099999999</v>
      </c>
      <c r="D20" s="27">
        <f>'A1'!D20-'A2'!D19</f>
        <v>-130.136349</v>
      </c>
      <c r="E20" s="27">
        <f>'A1'!E20-'A2'!E19</f>
        <v>-279.69385850000003</v>
      </c>
      <c r="F20" s="27">
        <f>'A1'!F20-'A2'!F19</f>
        <v>-358.61204099999998</v>
      </c>
      <c r="G20" s="27">
        <f>'A1'!G20-'A2'!G19</f>
        <v>-867.14831500000014</v>
      </c>
      <c r="H20" s="27">
        <f>'A1'!H20-'A2'!H19</f>
        <v>-324.01469650000035</v>
      </c>
      <c r="I20" s="27">
        <f>'A1'!I20-'A2'!I19</f>
        <v>-1223.8666275</v>
      </c>
      <c r="J20" s="27">
        <f>'A1'!J20-'A2'!J19</f>
        <v>-1308.2478804999996</v>
      </c>
      <c r="K20" s="27">
        <f>'A1'!K20-'A2'!K19</f>
        <v>-1166.8915240000051</v>
      </c>
      <c r="L20" s="27">
        <f>'A1'!L20-'A2'!L19</f>
        <v>-2846.9005829999996</v>
      </c>
      <c r="M20" s="27">
        <f>'A1'!M20-'A2'!M19</f>
        <v>-3397.5433960000009</v>
      </c>
      <c r="N20" s="27">
        <f>'A1'!N20-'A2'!N19</f>
        <v>-3142.5171690000006</v>
      </c>
      <c r="O20" s="27">
        <f>'A1'!O20-'A2'!O19</f>
        <v>1869.3407229999993</v>
      </c>
      <c r="P20" s="27">
        <f>'A1'!P20-'A2'!P19</f>
        <v>-2135.7152280000009</v>
      </c>
      <c r="Q20" s="27">
        <f>'A1'!Q20-'A2'!Q19</f>
        <v>-1977.0326989999994</v>
      </c>
      <c r="R20" s="27">
        <f>'A1'!R20-'A2'!R19</f>
        <v>-1066.9885040000008</v>
      </c>
      <c r="S20" s="27">
        <f>'A1'!S20-'A2'!S19</f>
        <v>-391.17901800000254</v>
      </c>
      <c r="T20" s="27">
        <f>'A1'!T20-'A2'!T19</f>
        <v>-279.49466700000085</v>
      </c>
      <c r="U20" s="27">
        <f>'A1'!U20-'A2'!U19</f>
        <v>-20980.168399000017</v>
      </c>
    </row>
    <row r="21" spans="1:21" x14ac:dyDescent="0.2">
      <c r="A21" s="3" t="s">
        <v>121</v>
      </c>
      <c r="B21" s="3" t="s">
        <v>122</v>
      </c>
      <c r="C21" s="27">
        <f>'A1'!C21-'A2'!C20</f>
        <v>-180.24148599999998</v>
      </c>
      <c r="D21" s="27">
        <f>'A1'!D21-'A2'!D20</f>
        <v>-243.03373349999998</v>
      </c>
      <c r="E21" s="27">
        <f>'A1'!E21-'A2'!E20</f>
        <v>-343.9824175</v>
      </c>
      <c r="F21" s="27">
        <f>'A1'!F21-'A2'!F20</f>
        <v>-451.90728999999999</v>
      </c>
      <c r="G21" s="27">
        <f>'A1'!G21-'A2'!G20</f>
        <v>-658.1151615</v>
      </c>
      <c r="H21" s="27">
        <f>'A1'!H21-'A2'!H20</f>
        <v>-305.59020549999991</v>
      </c>
      <c r="I21" s="27">
        <f>'A1'!I21-'A2'!I20</f>
        <v>-668.50491950000014</v>
      </c>
      <c r="J21" s="27">
        <f>'A1'!J21-'A2'!J20</f>
        <v>-781.38434800000016</v>
      </c>
      <c r="K21" s="27">
        <f>'A1'!K21-'A2'!K20</f>
        <v>-566.63665750000177</v>
      </c>
      <c r="L21" s="27">
        <f>'A1'!L21-'A2'!L20</f>
        <v>-784.80993499999977</v>
      </c>
      <c r="M21" s="27">
        <f>'A1'!M21-'A2'!M20</f>
        <v>-476.06423799999993</v>
      </c>
      <c r="N21" s="27">
        <f>'A1'!N21-'A2'!N20</f>
        <v>-180.88387600000033</v>
      </c>
      <c r="O21" s="27">
        <f>'A1'!O21-'A2'!O20</f>
        <v>927.16000200000008</v>
      </c>
      <c r="P21" s="27">
        <f>'A1'!P21-'A2'!P20</f>
        <v>769.82462199999964</v>
      </c>
      <c r="Q21" s="27">
        <f>'A1'!Q21-'A2'!Q20</f>
        <v>1221.0902419999993</v>
      </c>
      <c r="R21" s="27">
        <f>'A1'!R21-'A2'!R20</f>
        <v>1295.362967</v>
      </c>
      <c r="S21" s="27">
        <f>'A1'!S21-'A2'!S20</f>
        <v>2156.6441199999999</v>
      </c>
      <c r="T21" s="27">
        <f>'A1'!T21-'A2'!T20</f>
        <v>2215.5411349999995</v>
      </c>
      <c r="U21" s="27">
        <f>'A1'!U21-'A2'!U20</f>
        <v>2012.2429739999934</v>
      </c>
    </row>
    <row r="22" spans="1:21" x14ac:dyDescent="0.2">
      <c r="A22" s="3" t="s">
        <v>123</v>
      </c>
      <c r="B22" s="3" t="s">
        <v>124</v>
      </c>
      <c r="C22" s="27">
        <f>'A1'!C22-'A2'!C21</f>
        <v>-116.616073</v>
      </c>
      <c r="D22" s="27">
        <f>'A1'!D22-'A2'!D21</f>
        <v>-328.16294649999998</v>
      </c>
      <c r="E22" s="27">
        <f>'A1'!E22-'A2'!E21</f>
        <v>-305.09805699999998</v>
      </c>
      <c r="F22" s="27">
        <f>'A1'!F22-'A2'!F21</f>
        <v>-408.44215899999995</v>
      </c>
      <c r="G22" s="27">
        <f>'A1'!G22-'A2'!G21</f>
        <v>-765.38211699999988</v>
      </c>
      <c r="H22" s="27">
        <f>'A1'!H22-'A2'!H21</f>
        <v>-407.00149950000002</v>
      </c>
      <c r="I22" s="27">
        <f>'A1'!I22-'A2'!I21</f>
        <v>-884.32984399999998</v>
      </c>
      <c r="J22" s="27">
        <f>'A1'!J22-'A2'!J21</f>
        <v>-1015.8494059999999</v>
      </c>
      <c r="K22" s="27">
        <f>'A1'!K22-'A2'!K21</f>
        <v>-1022.6212899999997</v>
      </c>
      <c r="L22" s="27">
        <f>'A1'!L22-'A2'!L21</f>
        <v>-1637.66831</v>
      </c>
      <c r="M22" s="27">
        <f>'A1'!M22-'A2'!M21</f>
        <v>-1827.466222</v>
      </c>
      <c r="N22" s="27">
        <f>'A1'!N22-'A2'!N21</f>
        <v>-1577.6517530000001</v>
      </c>
      <c r="O22" s="27">
        <f>'A1'!O22-'A2'!O21</f>
        <v>-463.8648019999996</v>
      </c>
      <c r="P22" s="27">
        <f>'A1'!P22-'A2'!P21</f>
        <v>-883.65539800000033</v>
      </c>
      <c r="Q22" s="27">
        <f>'A1'!Q22-'A2'!Q21</f>
        <v>-811.53936999999996</v>
      </c>
      <c r="R22" s="27">
        <f>'A1'!R22-'A2'!R21</f>
        <v>-903.4107710000003</v>
      </c>
      <c r="S22" s="27">
        <f>'A1'!S22-'A2'!S21</f>
        <v>-370.97518999999966</v>
      </c>
      <c r="T22" s="27">
        <f>'A1'!T22-'A2'!T21</f>
        <v>-177.93772100000024</v>
      </c>
      <c r="U22" s="27">
        <f>'A1'!U22-'A2'!U21</f>
        <v>-13446.114498000003</v>
      </c>
    </row>
    <row r="23" spans="1:21" x14ac:dyDescent="0.2">
      <c r="A23" s="3" t="s">
        <v>125</v>
      </c>
      <c r="B23" s="3" t="s">
        <v>126</v>
      </c>
      <c r="C23" s="27">
        <f>'A1'!C23-'A2'!C22</f>
        <v>-217.22835649999996</v>
      </c>
      <c r="D23" s="27">
        <f>'A1'!D23-'A2'!D22</f>
        <v>-1450.3081155</v>
      </c>
      <c r="E23" s="27">
        <f>'A1'!E23-'A2'!E22</f>
        <v>-976.44730399999992</v>
      </c>
      <c r="F23" s="27">
        <f>'A1'!F23-'A2'!F22</f>
        <v>-893.19509199999993</v>
      </c>
      <c r="G23" s="27">
        <f>'A1'!G23-'A2'!G22</f>
        <v>-631.94977699999993</v>
      </c>
      <c r="H23" s="27">
        <f>'A1'!H23-'A2'!H22</f>
        <v>629.60529700000006</v>
      </c>
      <c r="I23" s="27">
        <f>'A1'!I23-'A2'!I22</f>
        <v>54.627752500000042</v>
      </c>
      <c r="J23" s="27">
        <f>'A1'!J23-'A2'!J22</f>
        <v>161.044308</v>
      </c>
      <c r="K23" s="27">
        <f>'A1'!K23-'A2'!K22</f>
        <v>216.62965099999974</v>
      </c>
      <c r="L23" s="27">
        <f>'A1'!L23-'A2'!L22</f>
        <v>215.85601999999994</v>
      </c>
      <c r="M23" s="27">
        <f>'A1'!M23-'A2'!M22</f>
        <v>172.88599300000004</v>
      </c>
      <c r="N23" s="27">
        <f>'A1'!N23-'A2'!N22</f>
        <v>148.48575299999999</v>
      </c>
      <c r="O23" s="27">
        <f>'A1'!O23-'A2'!O22</f>
        <v>175.49066699999995</v>
      </c>
      <c r="P23" s="27">
        <f>'A1'!P23-'A2'!P22</f>
        <v>163.47748800000002</v>
      </c>
      <c r="Q23" s="27">
        <f>'A1'!Q23-'A2'!Q22</f>
        <v>152.378773</v>
      </c>
      <c r="R23" s="27">
        <f>'A1'!R23-'A2'!R22</f>
        <v>90.979314999999986</v>
      </c>
      <c r="S23" s="27">
        <f>'A1'!S23-'A2'!S22</f>
        <v>105.67941300000001</v>
      </c>
      <c r="T23" s="27">
        <f>'A1'!T23-'A2'!T22</f>
        <v>217.92556700000003</v>
      </c>
      <c r="U23" s="27">
        <f>'A1'!U23-'A2'!U22</f>
        <v>-1873.7277854999957</v>
      </c>
    </row>
    <row r="24" spans="1:21" x14ac:dyDescent="0.2">
      <c r="A24" s="3" t="s">
        <v>127</v>
      </c>
      <c r="B24" s="3" t="s">
        <v>128</v>
      </c>
      <c r="C24" s="27">
        <f>'A1'!C24-'A2'!C23</f>
        <v>-480.13651600000003</v>
      </c>
      <c r="D24" s="27">
        <f>'A1'!D24-'A2'!D23</f>
        <v>-6379.853889</v>
      </c>
      <c r="E24" s="27">
        <f>'A1'!E24-'A2'!E23</f>
        <v>-8269.0780059999997</v>
      </c>
      <c r="F24" s="27">
        <f>'A1'!F24-'A2'!F23</f>
        <v>-13418.726689500001</v>
      </c>
      <c r="G24" s="27">
        <f>'A1'!G24-'A2'!G23</f>
        <v>-28052.619107499999</v>
      </c>
      <c r="H24" s="27">
        <f>'A1'!H24-'A2'!H23</f>
        <v>-27881.088274499998</v>
      </c>
      <c r="I24" s="27">
        <f>'A1'!I24-'A2'!I23</f>
        <v>-45889.327358000002</v>
      </c>
      <c r="J24" s="27">
        <f>'A1'!J24-'A2'!J23</f>
        <v>-54747.267757499998</v>
      </c>
      <c r="K24" s="27">
        <f>'A1'!K24-'A2'!K23</f>
        <v>-51896.253823000035</v>
      </c>
      <c r="L24" s="27">
        <f>'A1'!L24-'A2'!L23</f>
        <v>-95604.724686000001</v>
      </c>
      <c r="M24" s="27">
        <f>'A1'!M24-'A2'!M23</f>
        <v>-116724.93476</v>
      </c>
      <c r="N24" s="27">
        <f>'A1'!N24-'A2'!N23</f>
        <v>-125071.88751000002</v>
      </c>
      <c r="O24" s="27">
        <f>'A1'!O24-'A2'!O23</f>
        <v>-106195.05587799998</v>
      </c>
      <c r="P24" s="27">
        <f>'A1'!P24-'A2'!P23</f>
        <v>-136157.42387599999</v>
      </c>
      <c r="Q24" s="27">
        <f>'A1'!Q24-'A2'!Q23</f>
        <v>-143082.423106</v>
      </c>
      <c r="R24" s="27">
        <f>'A1'!R24-'A2'!R23</f>
        <v>-156193.75136100018</v>
      </c>
      <c r="S24" s="27">
        <f>'A1'!S24-'A2'!S23</f>
        <v>-155411.81188400002</v>
      </c>
      <c r="T24" s="27">
        <f>'A1'!T24-'A2'!T23</f>
        <v>-164279.14707800001</v>
      </c>
      <c r="U24" s="27">
        <f>'A1'!U24-'A2'!U23</f>
        <v>-1330474.3369400003</v>
      </c>
    </row>
    <row r="25" spans="1:21" x14ac:dyDescent="0.2">
      <c r="A25" s="3" t="s">
        <v>129</v>
      </c>
      <c r="B25" s="3" t="s">
        <v>130</v>
      </c>
      <c r="C25" s="27">
        <f>'A1'!C25-'A2'!C24</f>
        <v>-64.349095500000004</v>
      </c>
      <c r="D25" s="27">
        <f>'A1'!D25-'A2'!D24</f>
        <v>-354.36393549999997</v>
      </c>
      <c r="E25" s="27">
        <f>'A1'!E25-'A2'!E24</f>
        <v>-542.056468</v>
      </c>
      <c r="F25" s="27">
        <f>'A1'!F25-'A2'!F24</f>
        <v>-729.19488799999999</v>
      </c>
      <c r="G25" s="27">
        <f>'A1'!G25-'A2'!G24</f>
        <v>-1872.2930075000002</v>
      </c>
      <c r="H25" s="27">
        <f>'A1'!H25-'A2'!H24</f>
        <v>-115.18270200000006</v>
      </c>
      <c r="I25" s="27">
        <f>'A1'!I25-'A2'!I24</f>
        <v>-1850.0074585</v>
      </c>
      <c r="J25" s="27">
        <f>'A1'!J25-'A2'!J24</f>
        <v>-915.81470200000001</v>
      </c>
      <c r="K25" s="27">
        <f>'A1'!K25-'A2'!K24</f>
        <v>-878.94301949999988</v>
      </c>
      <c r="L25" s="27">
        <f>'A1'!L25-'A2'!L24</f>
        <v>1430.5582860000004</v>
      </c>
      <c r="M25" s="27">
        <f>'A1'!M25-'A2'!M24</f>
        <v>-2079.4082940000003</v>
      </c>
      <c r="N25" s="27">
        <f>'A1'!N25-'A2'!N24</f>
        <v>-2516.7840490000003</v>
      </c>
      <c r="O25" s="27">
        <f>'A1'!O25-'A2'!O24</f>
        <v>-1281.1986150000005</v>
      </c>
      <c r="P25" s="27">
        <f>'A1'!P25-'A2'!P24</f>
        <v>-2216.5221240000001</v>
      </c>
      <c r="Q25" s="27">
        <f>'A1'!Q25-'A2'!Q24</f>
        <v>-2308.4596080000001</v>
      </c>
      <c r="R25" s="27">
        <f>'A1'!R25-'A2'!R24</f>
        <v>-1939.0388150000003</v>
      </c>
      <c r="S25" s="27">
        <f>'A1'!S25-'A2'!S24</f>
        <v>-1946.9735960000003</v>
      </c>
      <c r="T25" s="27">
        <f>'A1'!T25-'A2'!T24</f>
        <v>-2081.0776940000005</v>
      </c>
      <c r="U25" s="27">
        <f>'A1'!U25-'A2'!U24</f>
        <v>-20979.607526500007</v>
      </c>
    </row>
    <row r="26" spans="1:21" x14ac:dyDescent="0.2">
      <c r="A26" s="3" t="s">
        <v>131</v>
      </c>
      <c r="B26" s="3" t="s">
        <v>132</v>
      </c>
      <c r="C26" s="27">
        <f>'A1'!C26-'A2'!C25</f>
        <v>159.87819699999989</v>
      </c>
      <c r="D26" s="27">
        <f>'A1'!D26-'A2'!D25</f>
        <v>3545.8131295000003</v>
      </c>
      <c r="E26" s="27">
        <f>'A1'!E26-'A2'!E25</f>
        <v>4948.3821390000003</v>
      </c>
      <c r="F26" s="27">
        <f>'A1'!F26-'A2'!F25</f>
        <v>8918.4165185000002</v>
      </c>
      <c r="G26" s="27">
        <f>'A1'!G26-'A2'!G25</f>
        <v>28641.282317999998</v>
      </c>
      <c r="H26" s="27">
        <f>'A1'!H26-'A2'!H25</f>
        <v>36580.209849499995</v>
      </c>
      <c r="I26" s="27">
        <f>'A1'!I26-'A2'!I25</f>
        <v>45220.043619000004</v>
      </c>
      <c r="J26" s="27">
        <f>'A1'!J26-'A2'!J25</f>
        <v>55576.144292999998</v>
      </c>
      <c r="K26" s="27">
        <f>'A1'!K26-'A2'!K25</f>
        <v>67200.119574500088</v>
      </c>
      <c r="L26" s="27">
        <f>'A1'!L26-'A2'!L25</f>
        <v>117203.378696</v>
      </c>
      <c r="M26" s="27">
        <f>'A1'!M26-'A2'!M25</f>
        <v>154171.18134099999</v>
      </c>
      <c r="N26" s="27">
        <f>'A1'!N26-'A2'!N25</f>
        <v>166203.451095</v>
      </c>
      <c r="O26" s="27">
        <f>'A1'!O26-'A2'!O25</f>
        <v>36109.480714999998</v>
      </c>
      <c r="P26" s="27">
        <f>'A1'!P26-'A2'!P25</f>
        <v>172164.82535199999</v>
      </c>
      <c r="Q26" s="27">
        <f>'A1'!Q26-'A2'!Q25</f>
        <v>175831.400356</v>
      </c>
      <c r="R26" s="27">
        <f>'A1'!R26-'A2'!R25</f>
        <v>177956.14771200099</v>
      </c>
      <c r="S26" s="27">
        <f>'A1'!S26-'A2'!S25</f>
        <v>150028.773415</v>
      </c>
      <c r="T26" s="27">
        <f>'A1'!T26-'A2'!T25</f>
        <v>135690.95728500004</v>
      </c>
      <c r="U26" s="27">
        <f>'A1'!U26-'A2'!U25</f>
        <v>1306070.4438690012</v>
      </c>
    </row>
    <row r="27" spans="1:21" x14ac:dyDescent="0.2">
      <c r="A27" s="3" t="s">
        <v>133</v>
      </c>
      <c r="B27" s="3" t="s">
        <v>134</v>
      </c>
      <c r="C27" s="27">
        <f>'A1'!C27-'A2'!C26</f>
        <v>-17.527018499999997</v>
      </c>
      <c r="D27" s="27">
        <f>'A1'!D27-'A2'!D26</f>
        <v>-22.642218999999983</v>
      </c>
      <c r="E27" s="27">
        <f>'A1'!E27-'A2'!E26</f>
        <v>6.9976964999999893</v>
      </c>
      <c r="F27" s="27">
        <f>'A1'!F27-'A2'!F26</f>
        <v>7.0958239999999932</v>
      </c>
      <c r="G27" s="27">
        <f>'A1'!G27-'A2'!G26</f>
        <v>122.50268700000004</v>
      </c>
      <c r="H27" s="27">
        <f>'A1'!H27-'A2'!H26</f>
        <v>151.71016750000001</v>
      </c>
      <c r="I27" s="27">
        <f>'A1'!I27-'A2'!I26</f>
        <v>-38.492059499999982</v>
      </c>
      <c r="J27" s="27">
        <f>'A1'!J27-'A2'!J26</f>
        <v>-127.03884699999998</v>
      </c>
      <c r="K27" s="27">
        <f>'A1'!K27-'A2'!K26</f>
        <v>-150.49505099999988</v>
      </c>
      <c r="L27" s="27">
        <f>'A1'!L27-'A2'!L26</f>
        <v>-418.79369500000007</v>
      </c>
      <c r="M27" s="27">
        <f>'A1'!M27-'A2'!M26</f>
        <v>-471.87812399999996</v>
      </c>
      <c r="N27" s="27">
        <f>'A1'!N27-'A2'!N26</f>
        <v>-538.53528900000003</v>
      </c>
      <c r="O27" s="27">
        <f>'A1'!O27-'A2'!O26</f>
        <v>-574.13364500000046</v>
      </c>
      <c r="P27" s="27">
        <f>'A1'!P27-'A2'!P26</f>
        <v>-618.594472</v>
      </c>
      <c r="Q27" s="27">
        <f>'A1'!Q27-'A2'!Q26</f>
        <v>-660.14253900000006</v>
      </c>
      <c r="R27" s="27">
        <f>'A1'!R27-'A2'!R26</f>
        <v>-751.17237099999795</v>
      </c>
      <c r="S27" s="27">
        <f>'A1'!S27-'A2'!S26</f>
        <v>-808.54050200000006</v>
      </c>
      <c r="T27" s="27">
        <f>'A1'!T27-'A2'!T26</f>
        <v>-915.46704399999987</v>
      </c>
      <c r="U27" s="27">
        <f>'A1'!U27-'A2'!U26</f>
        <v>-5251.0476759999965</v>
      </c>
    </row>
    <row r="28" spans="1:21" x14ac:dyDescent="0.2">
      <c r="A28" s="3" t="s">
        <v>135</v>
      </c>
      <c r="B28" s="3" t="s">
        <v>136</v>
      </c>
      <c r="C28" s="27">
        <f>'A1'!C28-'A2'!C27</f>
        <v>-55.532806000000001</v>
      </c>
      <c r="D28" s="27">
        <f>'A1'!D28-'A2'!D27</f>
        <v>-85.737288499999991</v>
      </c>
      <c r="E28" s="27">
        <f>'A1'!E28-'A2'!E27</f>
        <v>-364.83407950000003</v>
      </c>
      <c r="F28" s="27">
        <f>'A1'!F28-'A2'!F27</f>
        <v>-94.280847499999993</v>
      </c>
      <c r="G28" s="27">
        <f>'A1'!G28-'A2'!G27</f>
        <v>-26.912979500000006</v>
      </c>
      <c r="H28" s="27">
        <f>'A1'!H28-'A2'!H27</f>
        <v>93.638492499999998</v>
      </c>
      <c r="I28" s="27">
        <f>'A1'!I28-'A2'!I27</f>
        <v>50.352280499999992</v>
      </c>
      <c r="J28" s="27">
        <f>'A1'!J28-'A2'!J27</f>
        <v>95.55977399999999</v>
      </c>
      <c r="K28" s="27">
        <f>'A1'!K28-'A2'!K27</f>
        <v>127.17042100000012</v>
      </c>
      <c r="L28" s="27">
        <f>'A1'!L28-'A2'!L27</f>
        <v>-70.826999999999998</v>
      </c>
      <c r="M28" s="27">
        <f>'A1'!M28-'A2'!M27</f>
        <v>99.750248999999997</v>
      </c>
      <c r="N28" s="27">
        <f>'A1'!N28-'A2'!N27</f>
        <v>271.17172099999999</v>
      </c>
      <c r="O28" s="27">
        <f>'A1'!O28-'A2'!O27</f>
        <v>379.06591800000012</v>
      </c>
      <c r="P28" s="27">
        <f>'A1'!P28-'A2'!P27</f>
        <v>318.19968500000004</v>
      </c>
      <c r="Q28" s="27">
        <f>'A1'!Q28-'A2'!Q27</f>
        <v>604.106315</v>
      </c>
      <c r="R28" s="27">
        <f>'A1'!R28-'A2'!R27</f>
        <v>943.16161399999999</v>
      </c>
      <c r="S28" s="27">
        <f>'A1'!S28-'A2'!S27</f>
        <v>976.47238500000014</v>
      </c>
      <c r="T28" s="27">
        <f>'A1'!T28-'A2'!T27</f>
        <v>832.39901199999997</v>
      </c>
      <c r="U28" s="27">
        <f>'A1'!U28-'A2'!U27</f>
        <v>3713.7474910000019</v>
      </c>
    </row>
    <row r="29" spans="1:21" x14ac:dyDescent="0.2">
      <c r="A29" s="3" t="s">
        <v>137</v>
      </c>
      <c r="B29" s="3" t="s">
        <v>138</v>
      </c>
      <c r="C29" s="27">
        <f>'A1'!C29-'A2'!C28</f>
        <v>187.21815149999998</v>
      </c>
      <c r="D29" s="27">
        <f>'A1'!D29-'A2'!D28</f>
        <v>245.27024749999998</v>
      </c>
      <c r="E29" s="27">
        <f>'A1'!E29-'A2'!E28</f>
        <v>-206.9296374999999</v>
      </c>
      <c r="F29" s="27">
        <f>'A1'!F29-'A2'!F28</f>
        <v>-1775.7244484999999</v>
      </c>
      <c r="G29" s="27">
        <f>'A1'!G29-'A2'!G28</f>
        <v>-8490.4926210000012</v>
      </c>
      <c r="H29" s="27">
        <f>'A1'!H29-'A2'!H28</f>
        <v>-10259.034594500001</v>
      </c>
      <c r="I29" s="27">
        <f>'A1'!I29-'A2'!I28</f>
        <v>-11794.3749565</v>
      </c>
      <c r="J29" s="27">
        <f>'A1'!J29-'A2'!J28</f>
        <v>-13125.614352499999</v>
      </c>
      <c r="K29" s="27">
        <f>'A1'!K29-'A2'!K28</f>
        <v>-13644.643314999987</v>
      </c>
      <c r="L29" s="27">
        <f>'A1'!L29-'A2'!L28</f>
        <v>-20278.700370999999</v>
      </c>
      <c r="M29" s="27">
        <f>'A1'!M29-'A2'!M28</f>
        <v>-25847.325703999995</v>
      </c>
      <c r="N29" s="27">
        <f>'A1'!N29-'A2'!N28</f>
        <v>-23311.764869999999</v>
      </c>
      <c r="O29" s="27">
        <f>'A1'!O29-'A2'!O28</f>
        <v>-6814.9037099999987</v>
      </c>
      <c r="P29" s="27">
        <f>'A1'!P29-'A2'!P28</f>
        <v>-18771.702484000001</v>
      </c>
      <c r="Q29" s="27">
        <f>'A1'!Q29-'A2'!Q28</f>
        <v>-18141.214640000006</v>
      </c>
      <c r="R29" s="27">
        <f>'A1'!R29-'A2'!R28</f>
        <v>-16457.356323</v>
      </c>
      <c r="S29" s="27">
        <f>'A1'!S29-'A2'!S28</f>
        <v>-13055.954032000001</v>
      </c>
      <c r="T29" s="27">
        <f>'A1'!T29-'A2'!T28</f>
        <v>-10012.485712000002</v>
      </c>
      <c r="U29" s="27">
        <f>'A1'!U29-'A2'!U28</f>
        <v>-204283.33598749997</v>
      </c>
    </row>
    <row r="30" spans="1:21" x14ac:dyDescent="0.2">
      <c r="A30" s="3" t="s">
        <v>139</v>
      </c>
      <c r="B30" s="3" t="s">
        <v>140</v>
      </c>
      <c r="C30" s="27">
        <f>'A1'!C30-'A2'!C29</f>
        <v>208.21907299999998</v>
      </c>
      <c r="D30" s="27">
        <f>'A1'!D30-'A2'!D29</f>
        <v>300.62584799999991</v>
      </c>
      <c r="E30" s="27">
        <f>'A1'!E30-'A2'!E29</f>
        <v>376.30111799999986</v>
      </c>
      <c r="F30" s="27">
        <f>'A1'!F30-'A2'!F29</f>
        <v>454.39208450000001</v>
      </c>
      <c r="G30" s="27">
        <f>'A1'!G30-'A2'!G29</f>
        <v>283.32766900000001</v>
      </c>
      <c r="H30" s="27">
        <f>'A1'!H30-'A2'!H29</f>
        <v>1303.526083</v>
      </c>
      <c r="I30" s="27">
        <f>'A1'!I30-'A2'!I29</f>
        <v>2159.8331335000003</v>
      </c>
      <c r="J30" s="27">
        <f>'A1'!J30-'A2'!J29</f>
        <v>-4612.9694149999996</v>
      </c>
      <c r="K30" s="27">
        <f>'A1'!K30-'A2'!K29</f>
        <v>1370.6747040000027</v>
      </c>
      <c r="L30" s="27">
        <f>'A1'!L30-'A2'!L29</f>
        <v>1055.350195</v>
      </c>
      <c r="M30" s="27">
        <f>'A1'!M30-'A2'!M29</f>
        <v>724.38685500000065</v>
      </c>
      <c r="N30" s="27">
        <f>'A1'!N30-'A2'!N29</f>
        <v>555.964833</v>
      </c>
      <c r="O30" s="27">
        <f>'A1'!O30-'A2'!O29</f>
        <v>1264.3170590000009</v>
      </c>
      <c r="P30" s="27">
        <f>'A1'!P30-'A2'!P29</f>
        <v>700.26145800000086</v>
      </c>
      <c r="Q30" s="27">
        <f>'A1'!Q30-'A2'!Q29</f>
        <v>1066.2897759999996</v>
      </c>
      <c r="R30" s="27">
        <f>'A1'!R30-'A2'!R29</f>
        <v>2042.7616109999999</v>
      </c>
      <c r="S30" s="27">
        <f>'A1'!S30-'A2'!S29</f>
        <v>2756.8353439999992</v>
      </c>
      <c r="T30" s="27">
        <f>'A1'!T30-'A2'!T29</f>
        <v>2642.661036999998</v>
      </c>
      <c r="U30" s="27">
        <f>'A1'!U30-'A2'!U29</f>
        <v>5281.4163869999902</v>
      </c>
    </row>
    <row r="31" spans="1:21" x14ac:dyDescent="0.2">
      <c r="A31" s="3" t="s">
        <v>141</v>
      </c>
      <c r="B31" s="3" t="s">
        <v>142</v>
      </c>
      <c r="C31" s="27">
        <f>'A1'!C31-'A2'!C30</f>
        <v>-81.227683499999983</v>
      </c>
      <c r="D31" s="27">
        <f>'A1'!D31-'A2'!D30</f>
        <v>-234.19206450000001</v>
      </c>
      <c r="E31" s="27">
        <f>'A1'!E31-'A2'!E30</f>
        <v>-401.67402300000003</v>
      </c>
      <c r="F31" s="27">
        <f>'A1'!F31-'A2'!F30</f>
        <v>-296.80800149999993</v>
      </c>
      <c r="G31" s="27">
        <f>'A1'!G31-'A2'!G30</f>
        <v>-349.6049435000001</v>
      </c>
      <c r="H31" s="27">
        <f>'A1'!H31-'A2'!H30</f>
        <v>-206.65306450000003</v>
      </c>
      <c r="I31" s="27">
        <f>'A1'!I31-'A2'!I30</f>
        <v>199.18093449999992</v>
      </c>
      <c r="J31" s="27">
        <f>'A1'!J31-'A2'!J30</f>
        <v>455.1415535000001</v>
      </c>
      <c r="K31" s="27">
        <f>'A1'!K31-'A2'!K30</f>
        <v>652.31447400000025</v>
      </c>
      <c r="L31" s="27">
        <f>'A1'!L31-'A2'!L30</f>
        <v>570.53581799999938</v>
      </c>
      <c r="M31" s="27">
        <f>'A1'!M31-'A2'!M30</f>
        <v>280.05538100000012</v>
      </c>
      <c r="N31" s="27">
        <f>'A1'!N31-'A2'!N30</f>
        <v>-135.67304400000103</v>
      </c>
      <c r="O31" s="27">
        <f>'A1'!O31-'A2'!O30</f>
        <v>886.09637499999826</v>
      </c>
      <c r="P31" s="27">
        <f>'A1'!P31-'A2'!P30</f>
        <v>-572.57126799999969</v>
      </c>
      <c r="Q31" s="27">
        <f>'A1'!Q31-'A2'!Q30</f>
        <v>-1057.1235230000002</v>
      </c>
      <c r="R31" s="27">
        <f>'A1'!R31-'A2'!R30</f>
        <v>-1067.1390009999996</v>
      </c>
      <c r="S31" s="27">
        <f>'A1'!S31-'A2'!S30</f>
        <v>-500.82654499999808</v>
      </c>
      <c r="T31" s="27">
        <f>'A1'!T31-'A2'!T30</f>
        <v>-1274.5023669999991</v>
      </c>
      <c r="U31" s="27">
        <f>'A1'!U31-'A2'!U30</f>
        <v>-4542.6442554999958</v>
      </c>
    </row>
    <row r="32" spans="1:21" x14ac:dyDescent="0.2">
      <c r="A32" s="3" t="s">
        <v>143</v>
      </c>
      <c r="B32" s="3" t="s">
        <v>144</v>
      </c>
      <c r="C32" s="27">
        <f>'A1'!C32-'A2'!C31</f>
        <v>470.70349300000009</v>
      </c>
      <c r="D32" s="27">
        <f>'A1'!D32-'A2'!D31</f>
        <v>495.97757799999999</v>
      </c>
      <c r="E32" s="27">
        <f>'A1'!E32-'A2'!E31</f>
        <v>406.35758800000002</v>
      </c>
      <c r="F32" s="27">
        <f>'A1'!F32-'A2'!F31</f>
        <v>409.77708699999999</v>
      </c>
      <c r="G32" s="27">
        <f>'A1'!G32-'A2'!G31</f>
        <v>499.35612300000003</v>
      </c>
      <c r="H32" s="27">
        <f>'A1'!H32-'A2'!H31</f>
        <v>447.34812999999997</v>
      </c>
      <c r="I32" s="27">
        <f>'A1'!I32-'A2'!I31</f>
        <v>443.46374500000002</v>
      </c>
      <c r="J32" s="27">
        <f>'A1'!J32-'A2'!J31</f>
        <v>489.92244199999993</v>
      </c>
      <c r="K32" s="27">
        <f>'A1'!K32-'A2'!K31</f>
        <v>450.36709299999961</v>
      </c>
      <c r="L32" s="27">
        <f>'A1'!L32-'A2'!L31</f>
        <v>849.75500500000021</v>
      </c>
      <c r="M32" s="27">
        <f>'A1'!M32-'A2'!M31</f>
        <v>870.00267299999996</v>
      </c>
      <c r="N32" s="27">
        <f>'A1'!N32-'A2'!N31</f>
        <v>424.4684470000002</v>
      </c>
      <c r="O32" s="27">
        <f>'A1'!O32-'A2'!O31</f>
        <v>1442.6654099999992</v>
      </c>
      <c r="P32" s="27">
        <f>'A1'!P32-'A2'!P31</f>
        <v>884.34677799999918</v>
      </c>
      <c r="Q32" s="27">
        <f>'A1'!Q32-'A2'!Q31</f>
        <v>1647.9567539999998</v>
      </c>
      <c r="R32" s="27">
        <f>'A1'!R32-'A2'!R31</f>
        <v>1741.0388539999999</v>
      </c>
      <c r="S32" s="27">
        <f>'A1'!S32-'A2'!S31</f>
        <v>2260.4580980000005</v>
      </c>
      <c r="T32" s="27">
        <f>'A1'!T32-'A2'!T31</f>
        <v>2357.676626999998</v>
      </c>
      <c r="U32" s="27">
        <f>'A1'!U32-'A2'!U31</f>
        <v>15181.886744999996</v>
      </c>
    </row>
    <row r="33" spans="1:21" x14ac:dyDescent="0.2">
      <c r="A33" s="3" t="s">
        <v>145</v>
      </c>
      <c r="B33" s="3" t="s">
        <v>146</v>
      </c>
      <c r="C33" s="27">
        <f>'A1'!C33-'A2'!C32</f>
        <v>32.243146499999995</v>
      </c>
      <c r="D33" s="27">
        <f>'A1'!D33-'A2'!D32</f>
        <v>59.466484000000001</v>
      </c>
      <c r="E33" s="27">
        <f>'A1'!E33-'A2'!E32</f>
        <v>59.080907500000002</v>
      </c>
      <c r="F33" s="27">
        <f>'A1'!F33-'A2'!F32</f>
        <v>66.993882499999998</v>
      </c>
      <c r="G33" s="27">
        <f>'A1'!G33-'A2'!G32</f>
        <v>97.472138999999999</v>
      </c>
      <c r="H33" s="27">
        <f>'A1'!H33-'A2'!H32</f>
        <v>116.696832</v>
      </c>
      <c r="I33" s="27">
        <f>'A1'!I33-'A2'!I32</f>
        <v>130.2727855</v>
      </c>
      <c r="J33" s="27">
        <f>'A1'!J33-'A2'!J32</f>
        <v>161.76421749999997</v>
      </c>
      <c r="K33" s="27">
        <f>'A1'!K33-'A2'!K32</f>
        <v>185.99975249999994</v>
      </c>
      <c r="L33" s="27">
        <f>'A1'!L33-'A2'!L32</f>
        <v>317.85047499999996</v>
      </c>
      <c r="M33" s="27">
        <f>'A1'!M33-'A2'!M32</f>
        <v>457.08305899999993</v>
      </c>
      <c r="N33" s="27">
        <f>'A1'!N33-'A2'!N32</f>
        <v>547.77176899999995</v>
      </c>
      <c r="O33" s="27">
        <f>'A1'!O33-'A2'!O32</f>
        <v>596.09211399999992</v>
      </c>
      <c r="P33" s="27">
        <f>'A1'!P33-'A2'!P32</f>
        <v>593.77603299999998</v>
      </c>
      <c r="Q33" s="27">
        <f>'A1'!Q33-'A2'!Q32</f>
        <v>620.642335</v>
      </c>
      <c r="R33" s="27">
        <f>'A1'!R33-'A2'!R32</f>
        <v>694.20344399999999</v>
      </c>
      <c r="S33" s="27">
        <f>'A1'!S33-'A2'!S32</f>
        <v>721.22626500000001</v>
      </c>
      <c r="T33" s="27">
        <f>'A1'!T33-'A2'!T32</f>
        <v>738.37956000000008</v>
      </c>
      <c r="U33" s="27">
        <f>'A1'!U33-'A2'!U32</f>
        <v>5600.6188639999991</v>
      </c>
    </row>
    <row r="34" spans="1:21" x14ac:dyDescent="0.2">
      <c r="A34" s="3" t="s">
        <v>147</v>
      </c>
      <c r="B34" s="3" t="s">
        <v>148</v>
      </c>
      <c r="C34" s="27">
        <f>'A1'!C34-'A2'!C33</f>
        <v>169.07695200000001</v>
      </c>
      <c r="D34" s="27">
        <f>'A1'!D34-'A2'!D33</f>
        <v>420.49840949999998</v>
      </c>
      <c r="E34" s="27">
        <f>'A1'!E34-'A2'!E33</f>
        <v>506.34417100000002</v>
      </c>
      <c r="F34" s="27">
        <f>'A1'!F34-'A2'!F33</f>
        <v>680.33218799999997</v>
      </c>
      <c r="G34" s="27">
        <f>'A1'!G34-'A2'!G33</f>
        <v>1199.763539</v>
      </c>
      <c r="H34" s="27">
        <f>'A1'!H34-'A2'!H33</f>
        <v>1592.5554239999999</v>
      </c>
      <c r="I34" s="27">
        <f>'A1'!I34-'A2'!I33</f>
        <v>2051.1573385000002</v>
      </c>
      <c r="J34" s="27">
        <f>'A1'!J34-'A2'!J33</f>
        <v>2858.851748</v>
      </c>
      <c r="K34" s="27">
        <f>'A1'!K34-'A2'!K33</f>
        <v>3628.5488049999994</v>
      </c>
      <c r="L34" s="27">
        <f>'A1'!L34-'A2'!L33</f>
        <v>-7500.3468640000001</v>
      </c>
      <c r="M34" s="27">
        <f>'A1'!M34-'A2'!M33</f>
        <v>-10607.646060999999</v>
      </c>
      <c r="N34" s="27">
        <f>'A1'!N34-'A2'!N33</f>
        <v>-13679.790163999998</v>
      </c>
      <c r="O34" s="27">
        <f>'A1'!O34-'A2'!O33</f>
        <v>-10911.088647999997</v>
      </c>
      <c r="P34" s="27">
        <f>'A1'!P34-'A2'!P33</f>
        <v>-13426.924353</v>
      </c>
      <c r="Q34" s="27">
        <f>'A1'!Q34-'A2'!Q33</f>
        <v>-13307.861509</v>
      </c>
      <c r="R34" s="27">
        <f>'A1'!R34-'A2'!R33</f>
        <v>-13591.130380999899</v>
      </c>
      <c r="S34" s="27">
        <f>'A1'!S34-'A2'!S33</f>
        <v>-12395.174671999997</v>
      </c>
      <c r="T34" s="27">
        <f>'A1'!T34-'A2'!T33</f>
        <v>-13286.955157000004</v>
      </c>
      <c r="U34" s="27">
        <f>'A1'!U34-'A2'!U33</f>
        <v>-84867.896649999908</v>
      </c>
    </row>
    <row r="35" spans="1:21" x14ac:dyDescent="0.2">
      <c r="B35" s="3" t="s">
        <v>149</v>
      </c>
      <c r="C35" s="27">
        <f>'A1'!C35-'A2'!C34</f>
        <v>-9496.2680475000034</v>
      </c>
      <c r="D35" s="27">
        <f>'A1'!D35-'A2'!D34</f>
        <v>-26690.624512500021</v>
      </c>
      <c r="E35" s="27">
        <f>'A1'!E35-'A2'!E34</f>
        <v>-25192.127154000002</v>
      </c>
      <c r="F35" s="27">
        <f>'A1'!F35-'A2'!F34</f>
        <v>-28785.993369499993</v>
      </c>
      <c r="G35" s="27">
        <f>'A1'!G35-'A2'!G34</f>
        <v>-71519.459713000004</v>
      </c>
      <c r="H35" s="27">
        <f>'A1'!H35-'A2'!H34</f>
        <v>-67438.587131499982</v>
      </c>
      <c r="I35" s="27">
        <f>'A1'!I35-'A2'!I34</f>
        <v>-84290.688447999972</v>
      </c>
      <c r="J35" s="27">
        <f>'A1'!J35-'A2'!J34</f>
        <v>-9615.2009224999929</v>
      </c>
      <c r="K35" s="27">
        <f>'A1'!K35-'A2'!K34</f>
        <v>168674.4398446198</v>
      </c>
      <c r="L35" s="27">
        <f>'A1'!L35-'A2'!L34</f>
        <v>133850.25041099993</v>
      </c>
      <c r="M35" s="27">
        <f>'A1'!M35-'A2'!M34</f>
        <v>168945.93195400003</v>
      </c>
      <c r="N35" s="27">
        <f>'A1'!N35-'A2'!N34</f>
        <v>186517.91853799997</v>
      </c>
      <c r="O35" s="27">
        <f>'A1'!O35-'A2'!O34</f>
        <v>102611.05036299996</v>
      </c>
      <c r="P35" s="27">
        <f>'A1'!P35-'A2'!P34</f>
        <v>200713.71530199982</v>
      </c>
      <c r="Q35" s="27">
        <f>'A1'!Q35-'A2'!Q34</f>
        <v>213176.46657699975</v>
      </c>
      <c r="R35" s="27">
        <f>'A1'!R35-'A2'!R34</f>
        <v>237548.16492799961</v>
      </c>
      <c r="S35" s="27">
        <f>'A1'!S35-'A2'!S34</f>
        <v>265986.51817000029</v>
      </c>
      <c r="T35" s="27">
        <f>'A1'!T35-'A2'!T34</f>
        <v>229644.96614000015</v>
      </c>
      <c r="U35" s="27">
        <f>'A1'!U35-'A2'!U34</f>
        <v>2462771.6260481207</v>
      </c>
    </row>
    <row r="36" spans="1:21" ht="13.5" thickBot="1" x14ac:dyDescent="0.25">
      <c r="A36" s="11"/>
      <c r="B36" s="11"/>
      <c r="C36" s="11"/>
      <c r="D36" s="11"/>
      <c r="E36" s="11"/>
      <c r="F36" s="11"/>
      <c r="G36" s="11"/>
      <c r="H36" s="11"/>
      <c r="I36" s="11"/>
      <c r="J36" s="11"/>
      <c r="K36" s="11"/>
      <c r="L36" s="11"/>
      <c r="M36" s="11"/>
      <c r="N36" s="11"/>
      <c r="O36" s="11"/>
      <c r="P36" s="11"/>
      <c r="Q36" s="11"/>
      <c r="R36" s="11"/>
      <c r="S36" s="11"/>
      <c r="T36" s="11"/>
      <c r="U36" s="11"/>
    </row>
    <row r="37" spans="1:21" ht="13.5" thickTop="1" x14ac:dyDescent="0.2">
      <c r="A37" s="13" t="s">
        <v>668</v>
      </c>
      <c r="B37" s="13"/>
    </row>
  </sheetData>
  <mergeCells count="3">
    <mergeCell ref="C7:U8"/>
    <mergeCell ref="C4:U4"/>
    <mergeCell ref="C2:U2"/>
  </mergeCells>
  <phoneticPr fontId="7" type="noConversion"/>
  <hyperlinks>
    <hyperlink ref="A1" location="INDICE!A1" display="ÍNDICE"/>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5"/>
  <sheetViews>
    <sheetView topLeftCell="A19" zoomScale="70" zoomScaleNormal="70" workbookViewId="0">
      <selection activeCell="C28" sqref="C28:T44"/>
    </sheetView>
  </sheetViews>
  <sheetFormatPr baseColWidth="10" defaultColWidth="10.85546875" defaultRowHeight="12.75" x14ac:dyDescent="0.2"/>
  <cols>
    <col min="1" max="1" width="10.85546875" style="1"/>
    <col min="2" max="2" width="16.85546875" style="1" customWidth="1"/>
    <col min="3" max="3" width="8.140625" style="1" bestFit="1" customWidth="1"/>
    <col min="4" max="4" width="9.140625" style="1" bestFit="1" customWidth="1"/>
    <col min="5" max="6" width="8.5703125" style="1" bestFit="1" customWidth="1"/>
    <col min="7" max="7" width="8.7109375" style="1" bestFit="1" customWidth="1"/>
    <col min="8" max="9" width="9.140625" style="1" bestFit="1" customWidth="1"/>
    <col min="10" max="10" width="9.5703125" style="1" bestFit="1" customWidth="1"/>
    <col min="11" max="11" width="9.140625" style="1" bestFit="1" customWidth="1"/>
    <col min="12" max="13" width="9.5703125" style="1" bestFit="1" customWidth="1"/>
    <col min="14" max="14" width="9.140625" style="1" bestFit="1" customWidth="1"/>
    <col min="15" max="20" width="9.5703125" style="1" bestFit="1" customWidth="1"/>
    <col min="21" max="21" width="11" style="1" bestFit="1" customWidth="1"/>
    <col min="22" max="16384" width="10.85546875" style="1"/>
  </cols>
  <sheetData>
    <row r="1" spans="1:25" x14ac:dyDescent="0.2">
      <c r="A1" s="5" t="s">
        <v>75</v>
      </c>
    </row>
    <row r="2" spans="1:25" x14ac:dyDescent="0.2">
      <c r="B2" s="110"/>
      <c r="C2" s="201" t="s">
        <v>78</v>
      </c>
      <c r="D2" s="201"/>
      <c r="E2" s="201"/>
      <c r="F2" s="201"/>
      <c r="G2" s="201"/>
      <c r="H2" s="201"/>
      <c r="I2" s="201"/>
      <c r="J2" s="201"/>
      <c r="K2" s="201"/>
      <c r="L2" s="201"/>
      <c r="M2" s="201"/>
      <c r="N2" s="201"/>
      <c r="O2" s="201"/>
      <c r="P2" s="201"/>
      <c r="Q2" s="201"/>
      <c r="R2" s="201"/>
      <c r="S2" s="201"/>
      <c r="T2" s="201"/>
      <c r="U2" s="201"/>
    </row>
    <row r="3" spans="1:25" x14ac:dyDescent="0.2">
      <c r="A3" s="105"/>
      <c r="B3" s="105"/>
      <c r="C3" s="105"/>
      <c r="D3" s="105"/>
      <c r="E3" s="105"/>
      <c r="F3" s="105"/>
      <c r="G3" s="30"/>
      <c r="H3" s="30"/>
      <c r="I3" s="30"/>
      <c r="J3" s="30"/>
      <c r="K3" s="30"/>
      <c r="L3" s="30"/>
      <c r="M3" s="30"/>
      <c r="N3" s="30"/>
      <c r="O3" s="30"/>
      <c r="P3" s="30"/>
      <c r="Q3" s="30"/>
      <c r="R3" s="30"/>
      <c r="S3" s="30"/>
      <c r="T3" s="30"/>
      <c r="U3" s="30"/>
    </row>
    <row r="4" spans="1:25" x14ac:dyDescent="0.2">
      <c r="B4" s="110"/>
      <c r="C4" s="201" t="s">
        <v>672</v>
      </c>
      <c r="D4" s="201"/>
      <c r="E4" s="201"/>
      <c r="F4" s="201"/>
      <c r="G4" s="201"/>
      <c r="H4" s="201"/>
      <c r="I4" s="201"/>
      <c r="J4" s="201"/>
      <c r="K4" s="201"/>
      <c r="L4" s="201"/>
      <c r="M4" s="201"/>
      <c r="N4" s="201"/>
      <c r="O4" s="201"/>
      <c r="P4" s="201"/>
      <c r="Q4" s="201"/>
      <c r="R4" s="201"/>
      <c r="S4" s="201"/>
      <c r="T4" s="201"/>
      <c r="U4" s="201"/>
    </row>
    <row r="5" spans="1:25" ht="13.5" thickBot="1" x14ac:dyDescent="0.25">
      <c r="A5" s="34"/>
      <c r="B5" s="32"/>
      <c r="C5" s="31"/>
      <c r="D5" s="31"/>
      <c r="E5" s="31"/>
      <c r="F5" s="31"/>
      <c r="G5" s="31"/>
      <c r="H5" s="31"/>
      <c r="I5" s="31"/>
      <c r="J5" s="31"/>
      <c r="K5" s="31"/>
      <c r="L5" s="31"/>
      <c r="M5" s="31"/>
      <c r="N5" s="31"/>
      <c r="O5" s="31"/>
      <c r="P5" s="31"/>
      <c r="Q5" s="31"/>
      <c r="R5" s="31"/>
      <c r="S5" s="31"/>
      <c r="T5" s="31"/>
      <c r="U5" s="31"/>
    </row>
    <row r="6" spans="1:25"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5" x14ac:dyDescent="0.2">
      <c r="A7" s="109"/>
      <c r="C7" s="204" t="s">
        <v>27</v>
      </c>
      <c r="D7" s="204"/>
      <c r="E7" s="204"/>
      <c r="F7" s="204"/>
      <c r="G7" s="204"/>
      <c r="H7" s="204"/>
      <c r="I7" s="204"/>
      <c r="J7" s="204"/>
      <c r="K7" s="204"/>
      <c r="L7" s="204"/>
      <c r="M7" s="204"/>
      <c r="N7" s="204"/>
      <c r="O7" s="204"/>
      <c r="P7" s="204"/>
      <c r="Q7" s="204"/>
      <c r="R7" s="204"/>
      <c r="S7" s="204"/>
      <c r="T7" s="204"/>
      <c r="U7" s="204"/>
    </row>
    <row r="8" spans="1:25" ht="13.5" thickBot="1" x14ac:dyDescent="0.25">
      <c r="A8" s="109"/>
      <c r="C8" s="205"/>
      <c r="D8" s="205"/>
      <c r="E8" s="205"/>
      <c r="F8" s="205"/>
      <c r="G8" s="205"/>
      <c r="H8" s="205"/>
      <c r="I8" s="205"/>
      <c r="J8" s="205"/>
      <c r="K8" s="205"/>
      <c r="L8" s="205"/>
      <c r="M8" s="205"/>
      <c r="N8" s="205"/>
      <c r="O8" s="205"/>
      <c r="P8" s="205"/>
      <c r="Q8" s="205"/>
      <c r="R8" s="205"/>
      <c r="S8" s="205"/>
      <c r="T8" s="205"/>
      <c r="U8" s="205"/>
      <c r="Y8" s="35"/>
    </row>
    <row r="9" spans="1:25" ht="13.5" thickTop="1" x14ac:dyDescent="0.2">
      <c r="A9" s="105"/>
      <c r="B9" s="35" t="s">
        <v>41</v>
      </c>
      <c r="C9" s="27">
        <v>3575.059514</v>
      </c>
      <c r="D9" s="27">
        <v>8324.9834434999993</v>
      </c>
      <c r="E9" s="27">
        <v>9529.5665994999999</v>
      </c>
      <c r="F9" s="27">
        <v>13988.659761999999</v>
      </c>
      <c r="G9" s="27">
        <v>30791.576908499999</v>
      </c>
      <c r="H9" s="27">
        <v>50592.332718999998</v>
      </c>
      <c r="I9" s="27">
        <v>61079.136002500003</v>
      </c>
      <c r="J9" s="27">
        <v>68209.029068999997</v>
      </c>
      <c r="K9" s="27">
        <v>71215.706416500005</v>
      </c>
      <c r="L9" s="27">
        <v>127119.85122900001</v>
      </c>
      <c r="M9" s="27">
        <v>162183.91920599999</v>
      </c>
      <c r="N9" s="27">
        <v>186635.05267599999</v>
      </c>
      <c r="O9" s="27">
        <v>170675.15275000004</v>
      </c>
      <c r="P9" s="27">
        <v>223624.134273</v>
      </c>
      <c r="Q9" s="27">
        <v>273258.25390299998</v>
      </c>
      <c r="R9" s="27">
        <v>241617.04883799999</v>
      </c>
      <c r="S9" s="27">
        <v>228064.81294500001</v>
      </c>
      <c r="T9" s="27">
        <v>196358.852392</v>
      </c>
      <c r="U9" s="27">
        <f>(SUM(C9:T9))</f>
        <v>2126843.1286464999</v>
      </c>
      <c r="Y9" s="35"/>
    </row>
    <row r="10" spans="1:25" x14ac:dyDescent="0.2">
      <c r="A10" s="105"/>
      <c r="B10" s="35" t="s">
        <v>34</v>
      </c>
      <c r="C10" s="27">
        <v>1991.5661050000001</v>
      </c>
      <c r="D10" s="27">
        <v>7774.8895670000002</v>
      </c>
      <c r="E10" s="27">
        <v>8162.6333064999999</v>
      </c>
      <c r="F10" s="27">
        <v>12051.622775</v>
      </c>
      <c r="G10" s="27">
        <v>27322.990419999998</v>
      </c>
      <c r="H10" s="27">
        <v>37058.2186105</v>
      </c>
      <c r="I10" s="27">
        <v>44504.2592095</v>
      </c>
      <c r="J10" s="27">
        <v>50342.246874500001</v>
      </c>
      <c r="K10" s="27">
        <v>52157.768699</v>
      </c>
      <c r="L10" s="27">
        <v>99680.217180000007</v>
      </c>
      <c r="M10" s="27">
        <v>125911.164269</v>
      </c>
      <c r="N10" s="27">
        <v>136968.66319399999</v>
      </c>
      <c r="O10" s="27">
        <v>64566.863617000017</v>
      </c>
      <c r="P10" s="27">
        <v>146266.175754</v>
      </c>
      <c r="Q10" s="27">
        <v>150651.935482</v>
      </c>
      <c r="R10" s="27">
        <v>158934.67874100001</v>
      </c>
      <c r="S10" s="27">
        <v>141751.78453400001</v>
      </c>
      <c r="T10" s="27">
        <v>135291.370693</v>
      </c>
      <c r="U10" s="27">
        <f>(SUM(C10:T10))</f>
        <v>1401389.0490310001</v>
      </c>
      <c r="Y10" s="35"/>
    </row>
    <row r="11" spans="1:25" x14ac:dyDescent="0.2">
      <c r="A11" s="105"/>
      <c r="B11" s="35" t="s">
        <v>29</v>
      </c>
      <c r="C11" s="27">
        <v>2185.6978884999999</v>
      </c>
      <c r="D11" s="27">
        <v>5043.8206039999995</v>
      </c>
      <c r="E11" s="27">
        <v>6673.042676</v>
      </c>
      <c r="F11" s="27">
        <v>8331.5234734999995</v>
      </c>
      <c r="G11" s="27">
        <v>13760.738863</v>
      </c>
      <c r="H11" s="27">
        <v>16661.395062</v>
      </c>
      <c r="I11" s="27">
        <v>16373.032936</v>
      </c>
      <c r="J11" s="27">
        <v>18202.005203000001</v>
      </c>
      <c r="K11" s="27">
        <v>20353.594923000001</v>
      </c>
      <c r="L11" s="27">
        <v>35951.322963999999</v>
      </c>
      <c r="M11" s="27">
        <v>46067.799149999999</v>
      </c>
      <c r="N11" s="27">
        <v>49833.575746000002</v>
      </c>
      <c r="O11" s="27">
        <v>33097.270198999999</v>
      </c>
      <c r="P11" s="27">
        <v>53799.519983999999</v>
      </c>
      <c r="Q11" s="27">
        <v>54358.983445999998</v>
      </c>
      <c r="R11" s="27">
        <v>53864.335175</v>
      </c>
      <c r="S11" s="27">
        <v>43165.436910999997</v>
      </c>
      <c r="T11" s="27">
        <v>40519.991687000002</v>
      </c>
      <c r="U11" s="27">
        <f t="shared" ref="U11:U25" si="0">(SUM(C11:T11))</f>
        <v>518243.08689100004</v>
      </c>
      <c r="Y11" s="35"/>
    </row>
    <row r="12" spans="1:25" x14ac:dyDescent="0.2">
      <c r="A12" s="105"/>
      <c r="B12" s="35" t="s">
        <v>26</v>
      </c>
      <c r="C12" s="27">
        <v>239.823027</v>
      </c>
      <c r="D12" s="27">
        <v>1723.9309464999999</v>
      </c>
      <c r="E12" s="27">
        <v>1765.0160215000001</v>
      </c>
      <c r="F12" s="27">
        <v>2355.6030289999999</v>
      </c>
      <c r="G12" s="27">
        <v>5892.6869610000003</v>
      </c>
      <c r="H12" s="27">
        <v>8185.509419</v>
      </c>
      <c r="I12" s="27">
        <v>9546.8878359999999</v>
      </c>
      <c r="J12" s="27">
        <v>14421.980444999999</v>
      </c>
      <c r="K12" s="27">
        <v>14377.809832999999</v>
      </c>
      <c r="L12" s="27">
        <v>24067.831039000001</v>
      </c>
      <c r="M12" s="27">
        <v>33835.869849000002</v>
      </c>
      <c r="N12" s="27">
        <v>39015.494874000004</v>
      </c>
      <c r="O12" s="27">
        <v>13856.776280000004</v>
      </c>
      <c r="P12" s="27">
        <v>39427.669934999998</v>
      </c>
      <c r="Q12" s="27">
        <v>39127.073815999996</v>
      </c>
      <c r="R12" s="27">
        <v>39751.766865999998</v>
      </c>
      <c r="S12" s="27">
        <v>32045.261746</v>
      </c>
      <c r="T12" s="27">
        <v>30692.448616999998</v>
      </c>
      <c r="U12" s="27">
        <f t="shared" si="0"/>
        <v>350329.44053999998</v>
      </c>
      <c r="Y12" s="35"/>
    </row>
    <row r="13" spans="1:25" x14ac:dyDescent="0.2">
      <c r="A13" s="105"/>
      <c r="B13" s="35" t="s">
        <v>31</v>
      </c>
      <c r="C13" s="27">
        <v>359.22421400000002</v>
      </c>
      <c r="D13" s="27">
        <v>1422.7712595</v>
      </c>
      <c r="E13" s="27">
        <v>1860.8725844999999</v>
      </c>
      <c r="F13" s="27">
        <v>2400.0700969999998</v>
      </c>
      <c r="G13" s="27">
        <v>6730.8261659999998</v>
      </c>
      <c r="H13" s="27">
        <v>8865.2180270000008</v>
      </c>
      <c r="I13" s="27">
        <v>10226.051734000001</v>
      </c>
      <c r="J13" s="27">
        <v>9395.6623380000001</v>
      </c>
      <c r="K13" s="27">
        <v>13025.112204499999</v>
      </c>
      <c r="L13" s="27">
        <v>24332.56048</v>
      </c>
      <c r="M13" s="27">
        <v>30209.307023000001</v>
      </c>
      <c r="N13" s="27">
        <v>32042.339515</v>
      </c>
      <c r="O13" s="27">
        <v>32515.096125999993</v>
      </c>
      <c r="P13" s="27">
        <v>38030.188539000002</v>
      </c>
      <c r="Q13" s="27">
        <v>42776.025967000001</v>
      </c>
      <c r="R13" s="27">
        <v>45259.666396000001</v>
      </c>
      <c r="S13" s="27">
        <v>44179.357515000003</v>
      </c>
      <c r="T13" s="27">
        <v>38823.688091000004</v>
      </c>
      <c r="U13" s="27">
        <f t="shared" si="0"/>
        <v>382454.03827650001</v>
      </c>
      <c r="Y13" s="35"/>
    </row>
    <row r="14" spans="1:25" x14ac:dyDescent="0.2">
      <c r="A14" s="105"/>
      <c r="B14" s="35" t="s">
        <v>44</v>
      </c>
      <c r="C14" s="27">
        <v>50.738953500000001</v>
      </c>
      <c r="D14" s="27">
        <v>263.24503449999997</v>
      </c>
      <c r="E14" s="27">
        <v>433.53124550000001</v>
      </c>
      <c r="F14" s="27">
        <v>681.469424</v>
      </c>
      <c r="G14" s="27">
        <v>1389.6313024999999</v>
      </c>
      <c r="H14" s="27">
        <v>1803.728826</v>
      </c>
      <c r="I14" s="27">
        <v>2414.2134845</v>
      </c>
      <c r="J14" s="27">
        <v>3403.5234799999998</v>
      </c>
      <c r="K14" s="27">
        <v>3978.943413</v>
      </c>
      <c r="L14" s="27">
        <v>7639.3264810000001</v>
      </c>
      <c r="M14" s="27">
        <v>10526.513733</v>
      </c>
      <c r="N14" s="27">
        <v>12220.404322</v>
      </c>
      <c r="O14" s="27">
        <v>9941.3426109999964</v>
      </c>
      <c r="P14" s="27">
        <v>13357.706270000001</v>
      </c>
      <c r="Q14" s="27">
        <v>14975.210271</v>
      </c>
      <c r="R14" s="27">
        <v>16253.892867</v>
      </c>
      <c r="S14" s="27">
        <v>13399.83143</v>
      </c>
      <c r="T14" s="27">
        <v>13747.04099</v>
      </c>
      <c r="U14" s="27">
        <f t="shared" si="0"/>
        <v>126480.2941385</v>
      </c>
    </row>
    <row r="15" spans="1:25" x14ac:dyDescent="0.2">
      <c r="A15" s="105"/>
      <c r="B15" s="35" t="s">
        <v>792</v>
      </c>
      <c r="C15" s="27">
        <v>485.67645700000008</v>
      </c>
      <c r="D15" s="27">
        <v>1612.9701039999995</v>
      </c>
      <c r="E15" s="27">
        <v>1962.2188140000003</v>
      </c>
      <c r="F15" s="27">
        <v>2737.1638840000005</v>
      </c>
      <c r="G15" s="27">
        <v>6282.6417880000008</v>
      </c>
      <c r="H15" s="27">
        <v>8844.669566999999</v>
      </c>
      <c r="I15" s="27">
        <v>13221.911184000002</v>
      </c>
      <c r="J15" s="27">
        <v>17884.102219999997</v>
      </c>
      <c r="K15" s="27">
        <v>23448.550610000002</v>
      </c>
      <c r="L15" s="27">
        <v>21100.968738</v>
      </c>
      <c r="M15" s="27">
        <v>31009.149847999994</v>
      </c>
      <c r="N15" s="27">
        <v>30690.423797000003</v>
      </c>
      <c r="O15" s="172" t="s">
        <v>28</v>
      </c>
      <c r="P15" s="27">
        <v>40189.279467000008</v>
      </c>
      <c r="Q15" s="27">
        <v>42990.918200000007</v>
      </c>
      <c r="R15" s="27">
        <v>42055.571616000001</v>
      </c>
      <c r="S15" s="27">
        <v>38765.365855000004</v>
      </c>
      <c r="T15" s="27">
        <v>36743.468985</v>
      </c>
      <c r="U15" s="27">
        <f t="shared" si="0"/>
        <v>360025.05113400001</v>
      </c>
    </row>
    <row r="16" spans="1:25" x14ac:dyDescent="0.2">
      <c r="A16" s="105"/>
      <c r="B16" s="35" t="s">
        <v>793</v>
      </c>
      <c r="C16" s="27">
        <v>9.7462999999999994E-2</v>
      </c>
      <c r="D16" s="27">
        <v>18.923204999999999</v>
      </c>
      <c r="E16" s="27">
        <v>6.9873279999999989</v>
      </c>
      <c r="F16" s="27">
        <v>7.6096829999999986</v>
      </c>
      <c r="G16" s="27">
        <v>27.510460999999999</v>
      </c>
      <c r="H16" s="27">
        <v>55.039667000000009</v>
      </c>
      <c r="I16" s="27">
        <v>111.958049</v>
      </c>
      <c r="J16" s="27">
        <v>161.90143399999999</v>
      </c>
      <c r="K16" s="27">
        <v>74.529187999999991</v>
      </c>
      <c r="L16" s="27">
        <v>164.90759600000001</v>
      </c>
      <c r="M16" s="27">
        <v>133.99004799999997</v>
      </c>
      <c r="N16" s="27">
        <v>189.93466899999996</v>
      </c>
      <c r="O16" s="172" t="s">
        <v>28</v>
      </c>
      <c r="P16" s="27">
        <v>189.08995699999997</v>
      </c>
      <c r="Q16" s="27">
        <v>223.03935400000006</v>
      </c>
      <c r="R16" s="27">
        <v>255.082516</v>
      </c>
      <c r="S16" s="27">
        <v>281.03685899999999</v>
      </c>
      <c r="T16" s="27">
        <v>324.97671300000002</v>
      </c>
      <c r="U16" s="27">
        <f t="shared" si="0"/>
        <v>2226.6141900000002</v>
      </c>
    </row>
    <row r="17" spans="1:32" x14ac:dyDescent="0.2">
      <c r="A17" s="105"/>
      <c r="B17" s="35" t="s">
        <v>794</v>
      </c>
      <c r="C17" s="27">
        <v>0.49965799999999988</v>
      </c>
      <c r="D17" s="27">
        <v>2.4525490000000003</v>
      </c>
      <c r="E17" s="27">
        <v>4.090872000000001</v>
      </c>
      <c r="F17" s="27">
        <v>4.4227499999999997</v>
      </c>
      <c r="G17" s="27">
        <v>11.840641</v>
      </c>
      <c r="H17" s="27">
        <v>13.535551</v>
      </c>
      <c r="I17" s="27">
        <v>23.087219999999995</v>
      </c>
      <c r="J17" s="27">
        <v>43.816183000000009</v>
      </c>
      <c r="K17" s="27">
        <v>40.783843999999988</v>
      </c>
      <c r="L17" s="27">
        <v>38.740277000000006</v>
      </c>
      <c r="M17" s="27">
        <v>57.76130999999998</v>
      </c>
      <c r="N17" s="27">
        <v>66.913194000000004</v>
      </c>
      <c r="O17" s="172" t="s">
        <v>28</v>
      </c>
      <c r="P17" s="27">
        <v>75.445314999999994</v>
      </c>
      <c r="Q17" s="27">
        <v>78.32555200000003</v>
      </c>
      <c r="R17" s="27">
        <v>82.754395000000002</v>
      </c>
      <c r="S17" s="27">
        <v>94.033758999999989</v>
      </c>
      <c r="T17" s="27">
        <v>141.94469699999999</v>
      </c>
      <c r="U17" s="27">
        <f t="shared" si="0"/>
        <v>780.447767</v>
      </c>
    </row>
    <row r="18" spans="1:32" x14ac:dyDescent="0.2">
      <c r="A18" s="105"/>
      <c r="B18" s="35" t="s">
        <v>795</v>
      </c>
      <c r="C18" s="27">
        <v>0.89900400000000014</v>
      </c>
      <c r="D18" s="27">
        <v>4.0174059999999994</v>
      </c>
      <c r="E18" s="27">
        <v>4.8783390000000004</v>
      </c>
      <c r="F18" s="27">
        <v>5.5566709999999997</v>
      </c>
      <c r="G18" s="27">
        <v>18.171650000000003</v>
      </c>
      <c r="H18" s="27">
        <v>25.365828000000008</v>
      </c>
      <c r="I18" s="27">
        <v>47.050447999999996</v>
      </c>
      <c r="J18" s="27">
        <v>72.764146999999994</v>
      </c>
      <c r="K18" s="27">
        <v>115.41910600000001</v>
      </c>
      <c r="L18" s="27">
        <v>100.23629700000002</v>
      </c>
      <c r="M18" s="27">
        <v>198.88741000000005</v>
      </c>
      <c r="N18" s="27">
        <v>168.48168200000001</v>
      </c>
      <c r="O18" s="172" t="s">
        <v>28</v>
      </c>
      <c r="P18" s="27">
        <v>156.63033299999998</v>
      </c>
      <c r="Q18" s="27">
        <v>156.16165400000008</v>
      </c>
      <c r="R18" s="27">
        <v>270.25949500000002</v>
      </c>
      <c r="S18" s="27">
        <v>257.42379000000005</v>
      </c>
      <c r="T18" s="27">
        <v>240.96971600000001</v>
      </c>
      <c r="U18" s="27">
        <f t="shared" si="0"/>
        <v>1843.1729760000001</v>
      </c>
    </row>
    <row r="19" spans="1:32" x14ac:dyDescent="0.2">
      <c r="A19" s="105"/>
      <c r="B19" s="35" t="s">
        <v>796</v>
      </c>
      <c r="C19" s="27">
        <v>0.32622600000000002</v>
      </c>
      <c r="D19" s="27">
        <v>0.72269299999999992</v>
      </c>
      <c r="E19" s="27">
        <v>0.96745500000000006</v>
      </c>
      <c r="F19" s="27">
        <v>1.3426120000000004</v>
      </c>
      <c r="G19" s="27">
        <v>16.480034</v>
      </c>
      <c r="H19" s="27">
        <v>11.319287000000001</v>
      </c>
      <c r="I19" s="27">
        <v>21.230566</v>
      </c>
      <c r="J19" s="27">
        <v>26.661362000000004</v>
      </c>
      <c r="K19" s="27">
        <v>44.004258</v>
      </c>
      <c r="L19" s="27">
        <v>47.02813299999999</v>
      </c>
      <c r="M19" s="27">
        <v>56.032010000000007</v>
      </c>
      <c r="N19" s="27">
        <v>50.088887999999983</v>
      </c>
      <c r="O19" s="172" t="s">
        <v>28</v>
      </c>
      <c r="P19" s="27">
        <v>96.604823000000025</v>
      </c>
      <c r="Q19" s="27">
        <v>99.002323999999973</v>
      </c>
      <c r="R19" s="27">
        <v>189.30890300000002</v>
      </c>
      <c r="S19" s="27">
        <v>249.20177200000001</v>
      </c>
      <c r="T19" s="27">
        <v>123.03961500000001</v>
      </c>
      <c r="U19" s="27">
        <f t="shared" si="0"/>
        <v>1033.3609610000001</v>
      </c>
    </row>
    <row r="20" spans="1:32" x14ac:dyDescent="0.2">
      <c r="A20" s="105"/>
      <c r="B20" s="35" t="s">
        <v>797</v>
      </c>
      <c r="C20" s="27">
        <v>0.17869200000000002</v>
      </c>
      <c r="D20" s="27">
        <v>0.34003299999999997</v>
      </c>
      <c r="E20" s="27">
        <v>0.40204899999999999</v>
      </c>
      <c r="F20" s="27">
        <v>0.78832400000000002</v>
      </c>
      <c r="G20" s="27">
        <v>5.0800649999999985</v>
      </c>
      <c r="H20" s="27">
        <v>5.6357879999999998</v>
      </c>
      <c r="I20" s="27">
        <v>9.1514410000000019</v>
      </c>
      <c r="J20" s="27">
        <v>21.648987000000002</v>
      </c>
      <c r="K20" s="27">
        <v>21.426071</v>
      </c>
      <c r="L20" s="27">
        <v>15.443798999999999</v>
      </c>
      <c r="M20" s="27">
        <v>34.095099999999995</v>
      </c>
      <c r="N20" s="27">
        <v>37.567208000000008</v>
      </c>
      <c r="O20" s="172" t="s">
        <v>28</v>
      </c>
      <c r="P20" s="27">
        <v>46.650087999999997</v>
      </c>
      <c r="Q20" s="27">
        <v>89.926908999999995</v>
      </c>
      <c r="R20" s="27">
        <v>58.617647000000012</v>
      </c>
      <c r="S20" s="27">
        <v>129.957606</v>
      </c>
      <c r="T20" s="27">
        <v>120.87763699999999</v>
      </c>
      <c r="U20" s="27">
        <f t="shared" si="0"/>
        <v>597.78744400000005</v>
      </c>
    </row>
    <row r="21" spans="1:32" x14ac:dyDescent="0.2">
      <c r="A21" s="105"/>
      <c r="B21" s="35" t="s">
        <v>798</v>
      </c>
      <c r="C21" s="27">
        <v>54.610159000000003</v>
      </c>
      <c r="D21" s="27">
        <v>129.887394</v>
      </c>
      <c r="E21" s="27">
        <v>139.28628599999996</v>
      </c>
      <c r="F21" s="27">
        <v>154.79245800000001</v>
      </c>
      <c r="G21" s="27">
        <v>247.93393700000004</v>
      </c>
      <c r="H21" s="27">
        <v>298.42563000000013</v>
      </c>
      <c r="I21" s="27">
        <v>396.48970799999995</v>
      </c>
      <c r="J21" s="27">
        <v>673.04002199999979</v>
      </c>
      <c r="K21" s="27">
        <v>948.28733099999988</v>
      </c>
      <c r="L21" s="27">
        <v>554.73373299999992</v>
      </c>
      <c r="M21" s="27">
        <v>842.66118400000016</v>
      </c>
      <c r="N21" s="27">
        <v>1116.2987000000001</v>
      </c>
      <c r="O21" s="172" t="s">
        <v>28</v>
      </c>
      <c r="P21" s="27">
        <v>1253.3162809999999</v>
      </c>
      <c r="Q21" s="27">
        <v>860.90806700000019</v>
      </c>
      <c r="R21" s="27">
        <v>875.84385899999995</v>
      </c>
      <c r="S21" s="27">
        <v>831.28755700000022</v>
      </c>
      <c r="T21" s="27">
        <v>967.31463499999961</v>
      </c>
      <c r="U21" s="27">
        <f t="shared" si="0"/>
        <v>10345.116941</v>
      </c>
    </row>
    <row r="22" spans="1:32" x14ac:dyDescent="0.2">
      <c r="A22" s="105"/>
      <c r="B22" s="35" t="s">
        <v>799</v>
      </c>
      <c r="C22" s="27">
        <v>56.611202000000006</v>
      </c>
      <c r="D22" s="27">
        <v>156.34327999999996</v>
      </c>
      <c r="E22" s="27">
        <v>156.61232900000002</v>
      </c>
      <c r="F22" s="27">
        <v>174.51249800000005</v>
      </c>
      <c r="G22" s="27">
        <v>327.01678800000013</v>
      </c>
      <c r="H22" s="27">
        <v>409.32175100000012</v>
      </c>
      <c r="I22" s="27">
        <v>608.96743200000003</v>
      </c>
      <c r="J22" s="27">
        <v>999.83213499999988</v>
      </c>
      <c r="K22" s="27">
        <v>1244.4497980000001</v>
      </c>
      <c r="L22" s="27">
        <v>921.08983500000011</v>
      </c>
      <c r="M22" s="27">
        <v>1323.4270619999998</v>
      </c>
      <c r="N22" s="27">
        <v>1629.2843409999996</v>
      </c>
      <c r="O22" s="172" t="s">
        <v>28</v>
      </c>
      <c r="P22" s="27">
        <v>1817.7367970000003</v>
      </c>
      <c r="Q22" s="27">
        <v>1507.3638599999995</v>
      </c>
      <c r="R22" s="27">
        <v>1731.8668149999999</v>
      </c>
      <c r="S22" s="27">
        <v>1842.9413429999997</v>
      </c>
      <c r="T22" s="27">
        <v>1919.1230129999999</v>
      </c>
      <c r="U22" s="27">
        <f t="shared" si="0"/>
        <v>16826.500279</v>
      </c>
    </row>
    <row r="23" spans="1:32" x14ac:dyDescent="0.2">
      <c r="A23" s="105"/>
      <c r="B23" s="35" t="s">
        <v>79</v>
      </c>
      <c r="C23" s="27">
        <v>8402.1097020000016</v>
      </c>
      <c r="D23" s="27">
        <v>24553.640855000001</v>
      </c>
      <c r="E23" s="27">
        <v>28424.662433500001</v>
      </c>
      <c r="F23" s="27">
        <v>39808.948560500001</v>
      </c>
      <c r="G23" s="27">
        <v>85888.450620999996</v>
      </c>
      <c r="H23" s="27">
        <v>123166.40266349999</v>
      </c>
      <c r="I23" s="27">
        <v>144143.58120250003</v>
      </c>
      <c r="J23" s="27">
        <v>163974.44740949999</v>
      </c>
      <c r="K23" s="27">
        <v>171129.99207600002</v>
      </c>
      <c r="L23" s="27">
        <f>SUM(L9:L14)</f>
        <v>318791.10937299998</v>
      </c>
      <c r="M23" s="27">
        <f t="shared" ref="M23:R23" si="1">SUM(M9:M14)</f>
        <v>408734.57322999998</v>
      </c>
      <c r="N23" s="27">
        <f t="shared" si="1"/>
        <v>456715.53032699996</v>
      </c>
      <c r="O23" s="27">
        <f t="shared" si="1"/>
        <v>324652.50158300006</v>
      </c>
      <c r="P23" s="27">
        <f t="shared" si="1"/>
        <v>514505.39475500007</v>
      </c>
      <c r="Q23" s="27">
        <f t="shared" si="1"/>
        <v>575147.48288500006</v>
      </c>
      <c r="R23" s="27">
        <f t="shared" si="1"/>
        <v>555681.38888300001</v>
      </c>
      <c r="S23" s="27">
        <v>502606.48508099996</v>
      </c>
      <c r="T23" s="27">
        <v>455433.39247000002</v>
      </c>
      <c r="U23" s="27">
        <f t="shared" si="0"/>
        <v>4901760.094110501</v>
      </c>
      <c r="V23" s="48"/>
    </row>
    <row r="24" spans="1:32" x14ac:dyDescent="0.2">
      <c r="A24" s="105"/>
      <c r="B24" s="35" t="s">
        <v>80</v>
      </c>
      <c r="C24" s="27">
        <v>3024.6747354999989</v>
      </c>
      <c r="D24" s="27">
        <v>11813.231004999998</v>
      </c>
      <c r="E24" s="27">
        <v>13329.689713499996</v>
      </c>
      <c r="F24" s="27">
        <v>17922.214469500002</v>
      </c>
      <c r="G24" s="27">
        <v>42352.863584000006</v>
      </c>
      <c r="H24" s="27">
        <v>61836.801969000022</v>
      </c>
      <c r="I24" s="27">
        <v>75344.302784499974</v>
      </c>
      <c r="J24" s="27">
        <v>88948.720709500019</v>
      </c>
      <c r="K24" s="27">
        <v>109842.96164849994</v>
      </c>
      <c r="L24" s="27">
        <f t="shared" ref="L24:P24" si="2">L25-L23</f>
        <v>190493.52825099998</v>
      </c>
      <c r="M24" s="27">
        <f t="shared" si="2"/>
        <v>243153.80036000011</v>
      </c>
      <c r="N24" s="27">
        <f t="shared" si="2"/>
        <v>263140.02844400005</v>
      </c>
      <c r="O24" s="27">
        <f t="shared" si="2"/>
        <v>166811.77342699992</v>
      </c>
      <c r="P24" s="27">
        <f t="shared" si="2"/>
        <v>267959.96413499984</v>
      </c>
      <c r="Q24" s="27">
        <f>Q25-Q23</f>
        <v>276275.62395599973</v>
      </c>
      <c r="R24" s="27">
        <f>R25-R23</f>
        <v>340701.09260400082</v>
      </c>
      <c r="S24" s="27">
        <v>415547.16587700025</v>
      </c>
      <c r="T24" s="27">
        <v>393787.72824400017</v>
      </c>
      <c r="U24" s="27">
        <f t="shared" si="0"/>
        <v>2982286.1659170007</v>
      </c>
    </row>
    <row r="25" spans="1:32" x14ac:dyDescent="0.2">
      <c r="A25" s="105"/>
      <c r="B25" s="35" t="s">
        <v>81</v>
      </c>
      <c r="C25" s="27">
        <f>[3]A1!C35</f>
        <v>11426.7844375</v>
      </c>
      <c r="D25" s="27">
        <f>[3]A1!D35</f>
        <v>35896.676939500001</v>
      </c>
      <c r="E25" s="27">
        <f>[3]A1!E35</f>
        <v>41754.352146999998</v>
      </c>
      <c r="F25" s="27">
        <f>[3]A1!F35</f>
        <v>57731.163029999996</v>
      </c>
      <c r="G25" s="27">
        <f>[3]A1!G35</f>
        <v>128241.31420500002</v>
      </c>
      <c r="H25" s="27">
        <f>[3]A1!H35</f>
        <v>185003.20463250004</v>
      </c>
      <c r="I25" s="27">
        <f>[3]A1!I35</f>
        <v>219487.88398699995</v>
      </c>
      <c r="J25" s="27">
        <f>[3]A1!J35</f>
        <v>252923.16811899998</v>
      </c>
      <c r="K25" s="27">
        <f>[3]A1!K35</f>
        <v>366541.00530111976</v>
      </c>
      <c r="L25" s="27">
        <f>[3]A1!L35</f>
        <v>509284.63762399997</v>
      </c>
      <c r="M25" s="27">
        <f>[3]A1!M35</f>
        <v>651888.37359000009</v>
      </c>
      <c r="N25" s="27">
        <f>[3]A1!N35</f>
        <v>719855.55877100001</v>
      </c>
      <c r="O25" s="27">
        <f>[3]A1!O35</f>
        <v>491464.27500999998</v>
      </c>
      <c r="P25" s="27">
        <f>[3]A1!P35</f>
        <v>782465.35888999992</v>
      </c>
      <c r="Q25" s="27">
        <f>[3]A1!Q35</f>
        <v>851423.1068409998</v>
      </c>
      <c r="R25" s="27">
        <f>[3]A1!R35</f>
        <v>896382.48148700083</v>
      </c>
      <c r="S25" s="27">
        <f>[3]A1!S35</f>
        <v>895024.48871999991</v>
      </c>
      <c r="T25" s="27">
        <f>[3]A1!T35</f>
        <v>828285.82466100017</v>
      </c>
      <c r="U25" s="27">
        <f t="shared" si="0"/>
        <v>7925079.6583926193</v>
      </c>
      <c r="W25" s="27"/>
      <c r="X25" s="27"/>
      <c r="Y25" s="27"/>
      <c r="Z25" s="27"/>
      <c r="AA25" s="27"/>
      <c r="AB25" s="27"/>
      <c r="AC25" s="27"/>
      <c r="AD25" s="27"/>
      <c r="AE25" s="27"/>
      <c r="AF25" s="27"/>
    </row>
    <row r="26" spans="1:32" x14ac:dyDescent="0.2">
      <c r="A26" s="105"/>
      <c r="B26" s="35"/>
      <c r="C26" s="202" t="s">
        <v>76</v>
      </c>
      <c r="D26" s="202"/>
      <c r="E26" s="202"/>
      <c r="F26" s="202"/>
      <c r="G26" s="202"/>
      <c r="H26" s="202"/>
      <c r="I26" s="202"/>
      <c r="J26" s="202"/>
      <c r="K26" s="202"/>
      <c r="L26" s="202"/>
      <c r="M26" s="202"/>
      <c r="N26" s="202"/>
      <c r="O26" s="202"/>
      <c r="P26" s="202"/>
      <c r="Q26" s="202"/>
      <c r="R26" s="202"/>
      <c r="S26" s="202"/>
      <c r="T26" s="202"/>
      <c r="U26" s="202"/>
    </row>
    <row r="27" spans="1:32" ht="13.5" thickBot="1" x14ac:dyDescent="0.25">
      <c r="A27" s="105"/>
      <c r="B27" s="45"/>
      <c r="C27" s="203"/>
      <c r="D27" s="203"/>
      <c r="E27" s="203"/>
      <c r="F27" s="203"/>
      <c r="G27" s="203"/>
      <c r="H27" s="203"/>
      <c r="I27" s="203"/>
      <c r="J27" s="203"/>
      <c r="K27" s="203"/>
      <c r="L27" s="203"/>
      <c r="M27" s="203"/>
      <c r="N27" s="203"/>
      <c r="O27" s="203"/>
      <c r="P27" s="203"/>
      <c r="Q27" s="203"/>
      <c r="R27" s="203"/>
      <c r="S27" s="203"/>
      <c r="T27" s="203"/>
      <c r="U27" s="203"/>
    </row>
    <row r="28" spans="1:32" ht="13.5" thickTop="1" x14ac:dyDescent="0.2">
      <c r="A28" s="105"/>
      <c r="B28" s="35" t="s">
        <v>41</v>
      </c>
      <c r="C28" s="37">
        <f>IFERROR(C9/C$25*100,"--")</f>
        <v>31.286662783866838</v>
      </c>
      <c r="D28" s="37">
        <f t="shared" ref="D28:T28" si="3">IFERROR(D9/D$25*100,"--")</f>
        <v>23.191515631184654</v>
      </c>
      <c r="E28" s="37">
        <f t="shared" si="3"/>
        <v>22.822930088701394</v>
      </c>
      <c r="F28" s="37">
        <f t="shared" si="3"/>
        <v>24.230691064946662</v>
      </c>
      <c r="G28" s="37">
        <f t="shared" si="3"/>
        <v>24.010652962646777</v>
      </c>
      <c r="H28" s="37">
        <f t="shared" si="3"/>
        <v>27.346733165784471</v>
      </c>
      <c r="I28" s="37">
        <f t="shared" si="3"/>
        <v>27.828021708076449</v>
      </c>
      <c r="J28" s="37">
        <f t="shared" si="3"/>
        <v>26.968280358131423</v>
      </c>
      <c r="K28" s="37">
        <f t="shared" si="3"/>
        <v>19.429123996098355</v>
      </c>
      <c r="L28" s="37">
        <f t="shared" si="3"/>
        <v>24.960472364150004</v>
      </c>
      <c r="M28" s="37">
        <f t="shared" si="3"/>
        <v>24.8790936879025</v>
      </c>
      <c r="N28" s="37">
        <f t="shared" si="3"/>
        <v>25.926736329526939</v>
      </c>
      <c r="O28" s="37">
        <f t="shared" si="3"/>
        <v>34.727885917349184</v>
      </c>
      <c r="P28" s="37">
        <f t="shared" si="3"/>
        <v>28.579429329655142</v>
      </c>
      <c r="Q28" s="37">
        <f t="shared" si="3"/>
        <v>32.094296209185444</v>
      </c>
      <c r="R28" s="37">
        <f t="shared" si="3"/>
        <v>26.954682161702181</v>
      </c>
      <c r="S28" s="37">
        <f t="shared" si="3"/>
        <v>25.481404790517185</v>
      </c>
      <c r="T28" s="37">
        <f t="shared" si="3"/>
        <v>23.706653735425874</v>
      </c>
      <c r="U28" s="37">
        <f t="shared" ref="U28" si="4">U9/U$25*100</f>
        <v>26.836867518349592</v>
      </c>
    </row>
    <row r="29" spans="1:32" x14ac:dyDescent="0.2">
      <c r="A29" s="105"/>
      <c r="B29" s="35" t="s">
        <v>34</v>
      </c>
      <c r="C29" s="37">
        <f t="shared" ref="C29:T29" si="5">IFERROR(C10/C$25*100,"--")</f>
        <v>17.428928635987496</v>
      </c>
      <c r="D29" s="37">
        <f t="shared" si="5"/>
        <v>21.659078861544042</v>
      </c>
      <c r="E29" s="37">
        <f t="shared" si="5"/>
        <v>19.54917963464672</v>
      </c>
      <c r="F29" s="37">
        <f t="shared" si="5"/>
        <v>20.875420037419605</v>
      </c>
      <c r="G29" s="37">
        <f t="shared" si="5"/>
        <v>21.305918914962817</v>
      </c>
      <c r="H29" s="37">
        <f t="shared" si="5"/>
        <v>20.03112253331739</v>
      </c>
      <c r="I29" s="37">
        <f t="shared" si="5"/>
        <v>20.27640815569389</v>
      </c>
      <c r="J29" s="37">
        <f t="shared" si="5"/>
        <v>19.904165857520038</v>
      </c>
      <c r="K29" s="37">
        <f t="shared" si="5"/>
        <v>14.229722717149066</v>
      </c>
      <c r="L29" s="37">
        <f t="shared" si="5"/>
        <v>19.57259454065704</v>
      </c>
      <c r="M29" s="37">
        <f t="shared" si="5"/>
        <v>19.314835080674534</v>
      </c>
      <c r="N29" s="37">
        <f t="shared" si="5"/>
        <v>19.027242552359365</v>
      </c>
      <c r="O29" s="37">
        <f t="shared" si="5"/>
        <v>13.137651483556207</v>
      </c>
      <c r="P29" s="37">
        <f t="shared" si="5"/>
        <v>18.692990570405851</v>
      </c>
      <c r="Q29" s="37">
        <f t="shared" si="5"/>
        <v>17.694132831437674</v>
      </c>
      <c r="R29" s="37">
        <f t="shared" si="5"/>
        <v>17.73067658320862</v>
      </c>
      <c r="S29" s="37">
        <f t="shared" si="5"/>
        <v>15.837754868218553</v>
      </c>
      <c r="T29" s="37">
        <f t="shared" si="5"/>
        <v>16.333899079870392</v>
      </c>
      <c r="U29" s="37">
        <f t="shared" ref="U29" si="6">U10/U$25*100</f>
        <v>17.682964833633392</v>
      </c>
    </row>
    <row r="30" spans="1:32" x14ac:dyDescent="0.2">
      <c r="A30" s="105"/>
      <c r="B30" s="35" t="s">
        <v>29</v>
      </c>
      <c r="C30" s="37">
        <f t="shared" ref="C30:T30" si="7">IFERROR(C11/C$25*100,"--")</f>
        <v>19.127847387468492</v>
      </c>
      <c r="D30" s="37">
        <f t="shared" si="7"/>
        <v>14.050940181735536</v>
      </c>
      <c r="E30" s="37">
        <f t="shared" si="7"/>
        <v>15.981669773026164</v>
      </c>
      <c r="F30" s="37">
        <f t="shared" si="7"/>
        <v>14.431587787639968</v>
      </c>
      <c r="G30" s="37">
        <f t="shared" si="7"/>
        <v>10.730347663938304</v>
      </c>
      <c r="H30" s="37">
        <f t="shared" si="7"/>
        <v>9.0060034879379849</v>
      </c>
      <c r="I30" s="37">
        <f t="shared" si="7"/>
        <v>7.4596522771934684</v>
      </c>
      <c r="J30" s="37">
        <f t="shared" si="7"/>
        <v>7.1966539634819</v>
      </c>
      <c r="K30" s="37">
        <f t="shared" si="7"/>
        <v>5.552883477874234</v>
      </c>
      <c r="L30" s="37">
        <f t="shared" si="7"/>
        <v>7.0591807229305275</v>
      </c>
      <c r="M30" s="37">
        <f t="shared" si="7"/>
        <v>7.0668232501679746</v>
      </c>
      <c r="N30" s="37">
        <f t="shared" si="7"/>
        <v>6.9227187508394348</v>
      </c>
      <c r="O30" s="37">
        <f t="shared" si="7"/>
        <v>6.7344203601221189</v>
      </c>
      <c r="P30" s="37">
        <f t="shared" si="7"/>
        <v>6.8756424003638488</v>
      </c>
      <c r="Q30" s="37">
        <f t="shared" si="7"/>
        <v>6.3844853409823346</v>
      </c>
      <c r="R30" s="37">
        <f t="shared" si="7"/>
        <v>6.0090794150332947</v>
      </c>
      <c r="S30" s="37">
        <f t="shared" si="7"/>
        <v>4.8228218842070039</v>
      </c>
      <c r="T30" s="37">
        <f t="shared" si="7"/>
        <v>4.892030079542165</v>
      </c>
      <c r="U30" s="37">
        <f t="shared" ref="U30" si="8">U11/U$25*100</f>
        <v>6.5392792152213035</v>
      </c>
    </row>
    <row r="31" spans="1:32" x14ac:dyDescent="0.2">
      <c r="A31" s="105"/>
      <c r="B31" s="35" t="s">
        <v>26</v>
      </c>
      <c r="C31" s="37">
        <f t="shared" ref="C31:T31" si="9">IFERROR(C12/C$25*100,"--")</f>
        <v>2.0987796550441402</v>
      </c>
      <c r="D31" s="37">
        <f t="shared" si="9"/>
        <v>4.802480601214147</v>
      </c>
      <c r="E31" s="37">
        <f t="shared" si="9"/>
        <v>4.227142634823073</v>
      </c>
      <c r="F31" s="37">
        <f t="shared" si="9"/>
        <v>4.0802972006226703</v>
      </c>
      <c r="G31" s="37">
        <f t="shared" si="9"/>
        <v>4.5949988874726069</v>
      </c>
      <c r="H31" s="37">
        <f t="shared" si="9"/>
        <v>4.4245230428630249</v>
      </c>
      <c r="I31" s="37">
        <f t="shared" si="9"/>
        <v>4.3496195154742363</v>
      </c>
      <c r="J31" s="37">
        <f t="shared" si="9"/>
        <v>5.7021191661708421</v>
      </c>
      <c r="K31" s="37">
        <f t="shared" si="9"/>
        <v>3.9225651768997527</v>
      </c>
      <c r="L31" s="37">
        <f t="shared" si="9"/>
        <v>4.7258113166902653</v>
      </c>
      <c r="M31" s="37">
        <f t="shared" si="9"/>
        <v>5.1904392254556138</v>
      </c>
      <c r="N31" s="37">
        <f t="shared" si="9"/>
        <v>5.4199060351233026</v>
      </c>
      <c r="O31" s="37">
        <f t="shared" si="9"/>
        <v>2.8194880044369564</v>
      </c>
      <c r="P31" s="37">
        <f t="shared" si="9"/>
        <v>5.0389029350681831</v>
      </c>
      <c r="Q31" s="37">
        <f t="shared" si="9"/>
        <v>4.5954911843033681</v>
      </c>
      <c r="R31" s="37">
        <f t="shared" si="9"/>
        <v>4.4346880586126751</v>
      </c>
      <c r="S31" s="37">
        <f t="shared" si="9"/>
        <v>3.5803782075090309</v>
      </c>
      <c r="T31" s="37">
        <f t="shared" si="9"/>
        <v>3.7055383181961088</v>
      </c>
      <c r="U31" s="37">
        <f t="shared" ref="U31" si="10">U12/U$25*100</f>
        <v>4.4205163309494671</v>
      </c>
    </row>
    <row r="32" spans="1:32" x14ac:dyDescent="0.2">
      <c r="A32" s="105"/>
      <c r="B32" s="35" t="s">
        <v>31</v>
      </c>
      <c r="C32" s="37">
        <f t="shared" ref="C32:T32" si="11">IFERROR(C13/C$25*100,"--")</f>
        <v>3.1437034273711437</v>
      </c>
      <c r="D32" s="37">
        <f t="shared" si="11"/>
        <v>3.9635180211748526</v>
      </c>
      <c r="E32" s="37">
        <f t="shared" si="11"/>
        <v>4.4567152615579539</v>
      </c>
      <c r="F32" s="37">
        <f t="shared" si="11"/>
        <v>4.1573215764816718</v>
      </c>
      <c r="G32" s="37">
        <f t="shared" si="11"/>
        <v>5.2485629983801045</v>
      </c>
      <c r="H32" s="37">
        <f t="shared" si="11"/>
        <v>4.7919267369504919</v>
      </c>
      <c r="I32" s="37">
        <f t="shared" si="11"/>
        <v>4.6590506720661082</v>
      </c>
      <c r="J32" s="37">
        <f t="shared" si="11"/>
        <v>3.7148286603698377</v>
      </c>
      <c r="K32" s="37">
        <f t="shared" si="11"/>
        <v>3.5535211657423278</v>
      </c>
      <c r="L32" s="37">
        <f t="shared" si="11"/>
        <v>4.7777919619803058</v>
      </c>
      <c r="M32" s="37">
        <f t="shared" si="11"/>
        <v>4.63412268831165</v>
      </c>
      <c r="N32" s="37">
        <f t="shared" si="11"/>
        <v>4.4512179040063913</v>
      </c>
      <c r="O32" s="37">
        <f t="shared" si="11"/>
        <v>6.615963311949459</v>
      </c>
      <c r="P32" s="37">
        <f t="shared" si="11"/>
        <v>4.8603031568003692</v>
      </c>
      <c r="Q32" s="37">
        <f t="shared" si="11"/>
        <v>5.024062140586028</v>
      </c>
      <c r="R32" s="37">
        <f t="shared" si="11"/>
        <v>5.049146690252039</v>
      </c>
      <c r="S32" s="37">
        <f t="shared" si="11"/>
        <v>4.936106002885146</v>
      </c>
      <c r="T32" s="37">
        <f t="shared" si="11"/>
        <v>4.6872331911378202</v>
      </c>
      <c r="U32" s="37">
        <f t="shared" ref="U32" si="12">U13/U$25*100</f>
        <v>4.8258699566695604</v>
      </c>
    </row>
    <row r="33" spans="1:23" x14ac:dyDescent="0.2">
      <c r="A33" s="105"/>
      <c r="B33" s="35" t="s">
        <v>44</v>
      </c>
      <c r="C33" s="37">
        <f t="shared" ref="C33:T33" si="13">IFERROR(C14/C$25*100,"--")</f>
        <v>0.44403527324350994</v>
      </c>
      <c r="D33" s="37">
        <f t="shared" si="13"/>
        <v>0.733340957837605</v>
      </c>
      <c r="E33" s="37">
        <f t="shared" si="13"/>
        <v>1.0382899583107259</v>
      </c>
      <c r="F33" s="37">
        <f t="shared" si="13"/>
        <v>1.1804186651252366</v>
      </c>
      <c r="G33" s="37">
        <f t="shared" si="13"/>
        <v>1.0836065671306256</v>
      </c>
      <c r="H33" s="37">
        <f t="shared" si="13"/>
        <v>0.97497166580601691</v>
      </c>
      <c r="I33" s="37">
        <f t="shared" si="13"/>
        <v>1.0999301832273309</v>
      </c>
      <c r="J33" s="37">
        <f t="shared" si="13"/>
        <v>1.3456748566420957</v>
      </c>
      <c r="K33" s="37">
        <f t="shared" si="13"/>
        <v>1.0855384132891843</v>
      </c>
      <c r="L33" s="37">
        <f t="shared" si="13"/>
        <v>1.5000111758014665</v>
      </c>
      <c r="M33" s="37">
        <f t="shared" si="13"/>
        <v>1.6147724302904298</v>
      </c>
      <c r="N33" s="37">
        <f t="shared" si="13"/>
        <v>1.6976189421755299</v>
      </c>
      <c r="O33" s="37">
        <f t="shared" si="13"/>
        <v>2.0228006625298893</v>
      </c>
      <c r="P33" s="37">
        <f t="shared" si="13"/>
        <v>1.7071306886926156</v>
      </c>
      <c r="Q33" s="37">
        <f t="shared" si="13"/>
        <v>1.7588447096017756</v>
      </c>
      <c r="R33" s="37">
        <f t="shared" si="13"/>
        <v>1.8132764977776632</v>
      </c>
      <c r="S33" s="37">
        <f t="shared" si="13"/>
        <v>1.4971469047917876</v>
      </c>
      <c r="T33" s="37">
        <f t="shared" si="13"/>
        <v>1.6596977251936398</v>
      </c>
      <c r="U33" s="37">
        <f t="shared" ref="U33" si="14">U14/U$25*100</f>
        <v>1.595949814896283</v>
      </c>
    </row>
    <row r="34" spans="1:23" x14ac:dyDescent="0.2">
      <c r="A34" s="105"/>
      <c r="B34" s="35" t="s">
        <v>792</v>
      </c>
      <c r="C34" s="37">
        <f t="shared" ref="C34:T34" si="15">IFERROR(C15/C$25*100,"--")</f>
        <v>4.2503335882151143</v>
      </c>
      <c r="D34" s="37">
        <f t="shared" si="15"/>
        <v>4.4933688617430736</v>
      </c>
      <c r="E34" s="37">
        <f t="shared" si="15"/>
        <v>4.699435419550591</v>
      </c>
      <c r="F34" s="37">
        <f t="shared" si="15"/>
        <v>4.7412242198855985</v>
      </c>
      <c r="G34" s="37">
        <f t="shared" si="15"/>
        <v>4.899077826009246</v>
      </c>
      <c r="H34" s="37">
        <f t="shared" si="15"/>
        <v>4.7808196536754641</v>
      </c>
      <c r="I34" s="37">
        <f t="shared" si="15"/>
        <v>6.0239822553408571</v>
      </c>
      <c r="J34" s="37">
        <f t="shared" si="15"/>
        <v>7.070962440097837</v>
      </c>
      <c r="K34" s="37">
        <f t="shared" si="15"/>
        <v>6.3972516774041726</v>
      </c>
      <c r="L34" s="37">
        <f t="shared" si="15"/>
        <v>4.1432564776435772</v>
      </c>
      <c r="M34" s="37">
        <f t="shared" si="15"/>
        <v>4.7568189745784517</v>
      </c>
      <c r="N34" s="37">
        <f t="shared" si="15"/>
        <v>4.2634141562228622</v>
      </c>
      <c r="O34" s="37" t="str">
        <f t="shared" si="15"/>
        <v>--</v>
      </c>
      <c r="P34" s="37">
        <f t="shared" si="15"/>
        <v>5.1362375356798218</v>
      </c>
      <c r="Q34" s="37">
        <f t="shared" si="15"/>
        <v>5.0493013232289936</v>
      </c>
      <c r="R34" s="37">
        <f t="shared" si="15"/>
        <v>4.6916994123127429</v>
      </c>
      <c r="S34" s="37">
        <f t="shared" si="15"/>
        <v>4.3312072846676477</v>
      </c>
      <c r="T34" s="37">
        <f t="shared" si="15"/>
        <v>4.4360856954226309</v>
      </c>
      <c r="U34" s="37">
        <f t="shared" ref="U34" si="16">U15/U$25*100</f>
        <v>4.5428571907505724</v>
      </c>
    </row>
    <row r="35" spans="1:23" x14ac:dyDescent="0.2">
      <c r="A35" s="105"/>
      <c r="B35" s="35" t="s">
        <v>793</v>
      </c>
      <c r="C35" s="37">
        <f t="shared" ref="C35:T35" si="17">IFERROR(C16/C$25*100,"--")</f>
        <v>8.5293461632258961E-4</v>
      </c>
      <c r="D35" s="37">
        <f t="shared" si="17"/>
        <v>5.2715757037602763E-2</v>
      </c>
      <c r="E35" s="37">
        <f t="shared" si="17"/>
        <v>1.6734370528371449E-2</v>
      </c>
      <c r="F35" s="37">
        <f t="shared" si="17"/>
        <v>1.3181239733635067E-2</v>
      </c>
      <c r="G35" s="37">
        <f t="shared" si="17"/>
        <v>2.1452104706306409E-2</v>
      </c>
      <c r="H35" s="37">
        <f t="shared" si="17"/>
        <v>2.9750656000437213E-2</v>
      </c>
      <c r="I35" s="37">
        <f t="shared" si="17"/>
        <v>5.1008760468359692E-2</v>
      </c>
      <c r="J35" s="37">
        <f t="shared" si="17"/>
        <v>6.40121010677146E-2</v>
      </c>
      <c r="K35" s="37">
        <f t="shared" si="17"/>
        <v>2.0333110599392006E-2</v>
      </c>
      <c r="L35" s="37">
        <f t="shared" si="17"/>
        <v>3.2380241581476829E-2</v>
      </c>
      <c r="M35" s="37">
        <f t="shared" si="17"/>
        <v>2.0554139854052977E-2</v>
      </c>
      <c r="N35" s="37">
        <f t="shared" si="17"/>
        <v>2.6385108329825633E-2</v>
      </c>
      <c r="O35" s="37" t="str">
        <f t="shared" si="17"/>
        <v>--</v>
      </c>
      <c r="P35" s="37">
        <f t="shared" si="17"/>
        <v>2.4165920555031563E-2</v>
      </c>
      <c r="Q35" s="37">
        <f t="shared" si="17"/>
        <v>2.619606541188832E-2</v>
      </c>
      <c r="R35" s="37">
        <f t="shared" si="17"/>
        <v>2.8456883224318032E-2</v>
      </c>
      <c r="S35" s="37">
        <f t="shared" si="17"/>
        <v>3.1399907213926499E-2</v>
      </c>
      <c r="T35" s="37">
        <f t="shared" si="17"/>
        <v>3.9234851463624418E-2</v>
      </c>
      <c r="U35" s="37">
        <f t="shared" ref="U35" si="18">U16/U$25*100</f>
        <v>2.8095795701460577E-2</v>
      </c>
    </row>
    <row r="36" spans="1:23" x14ac:dyDescent="0.2">
      <c r="A36" s="105"/>
      <c r="B36" s="35" t="s">
        <v>794</v>
      </c>
      <c r="C36" s="37">
        <f t="shared" ref="C36:T36" si="19">IFERROR(C17/C$25*100,"--")</f>
        <v>4.372691221514958E-3</v>
      </c>
      <c r="D36" s="37">
        <f t="shared" si="19"/>
        <v>6.8322452357735186E-3</v>
      </c>
      <c r="E36" s="37">
        <f t="shared" si="19"/>
        <v>9.7974744898393189E-3</v>
      </c>
      <c r="F36" s="37">
        <f t="shared" si="19"/>
        <v>7.6609404139350492E-3</v>
      </c>
      <c r="G36" s="37">
        <f t="shared" si="19"/>
        <v>9.2330939318604893E-3</v>
      </c>
      <c r="H36" s="37">
        <f t="shared" si="19"/>
        <v>7.3163873171211936E-3</v>
      </c>
      <c r="I36" s="37">
        <f t="shared" si="19"/>
        <v>1.0518676284367217E-2</v>
      </c>
      <c r="J36" s="37">
        <f t="shared" si="19"/>
        <v>1.7323910389808402E-2</v>
      </c>
      <c r="K36" s="37">
        <f t="shared" si="19"/>
        <v>1.1126679801212243E-2</v>
      </c>
      <c r="L36" s="37">
        <f t="shared" si="19"/>
        <v>7.606802588968252E-3</v>
      </c>
      <c r="M36" s="37">
        <f t="shared" si="19"/>
        <v>8.8606136173136427E-3</v>
      </c>
      <c r="N36" s="37">
        <f t="shared" si="19"/>
        <v>9.295363935820684E-3</v>
      </c>
      <c r="O36" s="37" t="str">
        <f t="shared" si="19"/>
        <v>--</v>
      </c>
      <c r="P36" s="37">
        <f t="shared" si="19"/>
        <v>9.642000651252626E-3</v>
      </c>
      <c r="Q36" s="37">
        <f t="shared" si="19"/>
        <v>9.1993688414926996E-3</v>
      </c>
      <c r="R36" s="37">
        <f t="shared" si="19"/>
        <v>9.2320406421508242E-3</v>
      </c>
      <c r="S36" s="37">
        <f t="shared" si="19"/>
        <v>1.0506277781793473E-2</v>
      </c>
      <c r="T36" s="37">
        <f t="shared" si="19"/>
        <v>1.7137163618379556E-2</v>
      </c>
      <c r="U36" s="37">
        <f t="shared" ref="U36" si="20">U17/U$25*100</f>
        <v>9.8478223644542142E-3</v>
      </c>
    </row>
    <row r="37" spans="1:23" x14ac:dyDescent="0.2">
      <c r="A37" s="105"/>
      <c r="B37" s="35" t="s">
        <v>795</v>
      </c>
      <c r="C37" s="37">
        <f t="shared" ref="C37:T37" si="21">IFERROR(C18/C$25*100,"--")</f>
        <v>7.8675151781955541E-3</v>
      </c>
      <c r="D37" s="37">
        <f t="shared" si="21"/>
        <v>1.1191581902611504E-2</v>
      </c>
      <c r="E37" s="37">
        <f t="shared" si="21"/>
        <v>1.1683426395469779E-2</v>
      </c>
      <c r="F37" s="37">
        <f t="shared" si="21"/>
        <v>9.6250806468466191E-3</v>
      </c>
      <c r="G37" s="37">
        <f t="shared" si="21"/>
        <v>1.4169887537920683E-2</v>
      </c>
      <c r="H37" s="37">
        <f t="shared" si="21"/>
        <v>1.3711020871442743E-2</v>
      </c>
      <c r="I37" s="37">
        <f t="shared" si="21"/>
        <v>2.143646708206761E-2</v>
      </c>
      <c r="J37" s="37">
        <f t="shared" si="21"/>
        <v>2.8769269158357442E-2</v>
      </c>
      <c r="K37" s="37">
        <f t="shared" si="21"/>
        <v>3.1488729591162994E-2</v>
      </c>
      <c r="L37" s="37">
        <f t="shared" si="21"/>
        <v>1.9681782954938359E-2</v>
      </c>
      <c r="M37" s="37">
        <f t="shared" si="21"/>
        <v>3.0509427389341457E-2</v>
      </c>
      <c r="N37" s="37">
        <f t="shared" si="21"/>
        <v>2.3404928939862128E-2</v>
      </c>
      <c r="O37" s="37" t="str">
        <f t="shared" si="21"/>
        <v>--</v>
      </c>
      <c r="P37" s="37">
        <f t="shared" si="21"/>
        <v>2.0017542146810782E-2</v>
      </c>
      <c r="Q37" s="37">
        <f t="shared" si="21"/>
        <v>1.8341251575776495E-2</v>
      </c>
      <c r="R37" s="37">
        <f t="shared" si="21"/>
        <v>3.0150019727256266E-2</v>
      </c>
      <c r="S37" s="37">
        <f t="shared" si="21"/>
        <v>2.8761647669344685E-2</v>
      </c>
      <c r="T37" s="37">
        <f t="shared" si="21"/>
        <v>2.9092579979697684E-2</v>
      </c>
      <c r="U37" s="37">
        <f t="shared" ref="U37" si="22">U18/U$25*100</f>
        <v>2.3257469393990118E-2</v>
      </c>
    </row>
    <row r="38" spans="1:23" x14ac:dyDescent="0.2">
      <c r="A38" s="105"/>
      <c r="B38" s="35" t="s">
        <v>796</v>
      </c>
      <c r="C38" s="37">
        <f t="shared" ref="C38:T38" si="23">IFERROR(C19/C$25*100,"--")</f>
        <v>2.8549239008080311E-3</v>
      </c>
      <c r="D38" s="37">
        <f t="shared" si="23"/>
        <v>2.0132587794074127E-3</v>
      </c>
      <c r="E38" s="37">
        <f t="shared" si="23"/>
        <v>2.3170159522389105E-3</v>
      </c>
      <c r="F38" s="37">
        <f t="shared" si="23"/>
        <v>2.3256278403785357E-3</v>
      </c>
      <c r="G38" s="37">
        <f t="shared" si="23"/>
        <v>1.2850799371609573E-2</v>
      </c>
      <c r="H38" s="37">
        <f t="shared" si="23"/>
        <v>6.1184275280448354E-3</v>
      </c>
      <c r="I38" s="37">
        <f t="shared" si="23"/>
        <v>9.6727735555815313E-3</v>
      </c>
      <c r="J38" s="37">
        <f t="shared" si="23"/>
        <v>1.0541288960707575E-2</v>
      </c>
      <c r="K38" s="37">
        <f t="shared" si="23"/>
        <v>1.2005275634536371E-2</v>
      </c>
      <c r="L38" s="37">
        <f t="shared" si="23"/>
        <v>9.2341550335002277E-3</v>
      </c>
      <c r="M38" s="37">
        <f t="shared" si="23"/>
        <v>8.5953381391705701E-3</v>
      </c>
      <c r="N38" s="37">
        <f t="shared" si="23"/>
        <v>6.9581859012822081E-3</v>
      </c>
      <c r="O38" s="37" t="str">
        <f t="shared" si="23"/>
        <v>--</v>
      </c>
      <c r="P38" s="37">
        <f t="shared" si="23"/>
        <v>1.2346210845300932E-2</v>
      </c>
      <c r="Q38" s="37">
        <f t="shared" si="23"/>
        <v>1.1627864360802261E-2</v>
      </c>
      <c r="R38" s="37">
        <f t="shared" si="23"/>
        <v>2.1119210483225549E-2</v>
      </c>
      <c r="S38" s="37">
        <f t="shared" si="23"/>
        <v>2.7843011575738066E-2</v>
      </c>
      <c r="T38" s="37">
        <f t="shared" si="23"/>
        <v>1.4854729048436575E-2</v>
      </c>
      <c r="U38" s="37">
        <f t="shared" ref="U38" si="24">U19/U$25*100</f>
        <v>1.3039123965216878E-2</v>
      </c>
    </row>
    <row r="39" spans="1:23" x14ac:dyDescent="0.2">
      <c r="A39" s="105"/>
      <c r="B39" s="35" t="s">
        <v>797</v>
      </c>
      <c r="C39" s="37">
        <f t="shared" ref="C39:T39" si="25">IFERROR(C20/C$25*100,"--")</f>
        <v>1.5637995183804744E-3</v>
      </c>
      <c r="D39" s="37">
        <f t="shared" si="25"/>
        <v>9.4725481295410477E-4</v>
      </c>
      <c r="E39" s="37">
        <f t="shared" si="25"/>
        <v>9.6289124205436094E-4</v>
      </c>
      <c r="F39" s="37">
        <f t="shared" si="25"/>
        <v>1.3655086068339684E-3</v>
      </c>
      <c r="G39" s="37">
        <f t="shared" si="25"/>
        <v>3.9613326107055223E-3</v>
      </c>
      <c r="H39" s="37">
        <f t="shared" si="25"/>
        <v>3.046319122522889E-3</v>
      </c>
      <c r="I39" s="37">
        <f t="shared" si="25"/>
        <v>4.1694515586755731E-3</v>
      </c>
      <c r="J39" s="37">
        <f t="shared" si="25"/>
        <v>8.559511238533192E-3</v>
      </c>
      <c r="K39" s="37">
        <f t="shared" si="25"/>
        <v>5.8454772290478423E-3</v>
      </c>
      <c r="L39" s="37">
        <f t="shared" si="25"/>
        <v>3.0324494121894189E-3</v>
      </c>
      <c r="M39" s="37">
        <f t="shared" si="25"/>
        <v>5.2302052592586709E-3</v>
      </c>
      <c r="N39" s="37">
        <f t="shared" si="25"/>
        <v>5.2187147188441545E-3</v>
      </c>
      <c r="O39" s="37" t="str">
        <f t="shared" si="25"/>
        <v>--</v>
      </c>
      <c r="P39" s="37">
        <f t="shared" si="25"/>
        <v>5.9619365215320833E-3</v>
      </c>
      <c r="Q39" s="37">
        <f t="shared" si="25"/>
        <v>1.0561953073325919E-2</v>
      </c>
      <c r="R39" s="37">
        <f t="shared" si="25"/>
        <v>6.5393566039755411E-3</v>
      </c>
      <c r="S39" s="37">
        <f t="shared" si="25"/>
        <v>1.4520005613014687E-2</v>
      </c>
      <c r="T39" s="37">
        <f t="shared" si="25"/>
        <v>1.4593710697569E-2</v>
      </c>
      <c r="U39" s="37">
        <f t="shared" ref="U39" si="26">U20/U$25*100</f>
        <v>7.5429834117433274E-3</v>
      </c>
    </row>
    <row r="40" spans="1:23" x14ac:dyDescent="0.2">
      <c r="A40" s="105"/>
      <c r="B40" s="35" t="s">
        <v>798</v>
      </c>
      <c r="C40" s="37">
        <f t="shared" ref="C40:T40" si="27">IFERROR(C21/C$25*100,"--")</f>
        <v>0.47791361864482534</v>
      </c>
      <c r="D40" s="37">
        <f t="shared" si="27"/>
        <v>0.36183681909863485</v>
      </c>
      <c r="E40" s="37">
        <f t="shared" si="27"/>
        <v>0.3335850727838619</v>
      </c>
      <c r="F40" s="37">
        <f t="shared" si="27"/>
        <v>0.26812634611147901</v>
      </c>
      <c r="G40" s="37">
        <f t="shared" si="27"/>
        <v>0.193333902211627</v>
      </c>
      <c r="H40" s="37">
        <f t="shared" si="27"/>
        <v>0.16130835711349339</v>
      </c>
      <c r="I40" s="37">
        <f t="shared" si="27"/>
        <v>0.18064309555395944</v>
      </c>
      <c r="J40" s="37">
        <f t="shared" si="27"/>
        <v>0.26610453562061004</v>
      </c>
      <c r="K40" s="37">
        <f t="shared" si="27"/>
        <v>0.25871248162834209</v>
      </c>
      <c r="L40" s="37">
        <f t="shared" si="27"/>
        <v>0.10892410491469696</v>
      </c>
      <c r="M40" s="37">
        <f t="shared" si="27"/>
        <v>0.12926464378546887</v>
      </c>
      <c r="N40" s="37">
        <f t="shared" si="27"/>
        <v>0.15507259566152998</v>
      </c>
      <c r="O40" s="37" t="str">
        <f t="shared" si="27"/>
        <v>--</v>
      </c>
      <c r="P40" s="37">
        <f t="shared" si="27"/>
        <v>0.1601753057512918</v>
      </c>
      <c r="Q40" s="37">
        <f t="shared" si="27"/>
        <v>0.10111401253769023</v>
      </c>
      <c r="R40" s="37">
        <f t="shared" si="27"/>
        <v>9.7708721119479106E-2</v>
      </c>
      <c r="S40" s="37">
        <f t="shared" si="27"/>
        <v>9.2878749964578997E-2</v>
      </c>
      <c r="T40" s="37">
        <f t="shared" si="27"/>
        <v>0.11678512491698154</v>
      </c>
      <c r="U40" s="37">
        <f t="shared" ref="U40" si="28">U21/U$25*100</f>
        <v>0.13053644110749818</v>
      </c>
    </row>
    <row r="41" spans="1:23" x14ac:dyDescent="0.2">
      <c r="A41" s="105"/>
      <c r="B41" s="35" t="s">
        <v>799</v>
      </c>
      <c r="C41" s="37">
        <f t="shared" ref="C41:T41" si="29">IFERROR(C22/C$25*100,"--")</f>
        <v>0.49542548308004702</v>
      </c>
      <c r="D41" s="37">
        <f t="shared" si="29"/>
        <v>0.43553691686698409</v>
      </c>
      <c r="E41" s="37">
        <f t="shared" si="29"/>
        <v>0.37508025139183587</v>
      </c>
      <c r="F41" s="37">
        <f t="shared" si="29"/>
        <v>0.30228474335310834</v>
      </c>
      <c r="G41" s="37">
        <f t="shared" si="29"/>
        <v>0.25500112037002975</v>
      </c>
      <c r="H41" s="37">
        <f t="shared" si="29"/>
        <v>0.22125116795306227</v>
      </c>
      <c r="I41" s="37">
        <f t="shared" si="29"/>
        <v>0.27744922450301113</v>
      </c>
      <c r="J41" s="37">
        <f t="shared" si="29"/>
        <v>0.39531061643573129</v>
      </c>
      <c r="K41" s="37">
        <f t="shared" si="29"/>
        <v>0.33951175448369358</v>
      </c>
      <c r="L41" s="37">
        <f t="shared" si="29"/>
        <v>0.18085953648577008</v>
      </c>
      <c r="M41" s="37">
        <f t="shared" si="29"/>
        <v>0.20301436804460612</v>
      </c>
      <c r="N41" s="37">
        <f t="shared" si="29"/>
        <v>0.2263348974871647</v>
      </c>
      <c r="O41" s="37" t="str">
        <f t="shared" si="29"/>
        <v>--</v>
      </c>
      <c r="P41" s="37">
        <f t="shared" si="29"/>
        <v>0.23230891647121982</v>
      </c>
      <c r="Q41" s="37">
        <f t="shared" si="29"/>
        <v>0.17704051580097582</v>
      </c>
      <c r="R41" s="37">
        <f t="shared" si="29"/>
        <v>0.1932062318004053</v>
      </c>
      <c r="S41" s="37">
        <f t="shared" si="29"/>
        <v>0.20590959981839635</v>
      </c>
      <c r="T41" s="37">
        <f t="shared" si="29"/>
        <v>0.2316981597246888</v>
      </c>
      <c r="U41" s="37">
        <f t="shared" ref="U41" si="30">U22/U$25*100</f>
        <v>0.21231963594436329</v>
      </c>
    </row>
    <row r="42" spans="1:23" x14ac:dyDescent="0.2">
      <c r="A42" s="105"/>
      <c r="B42" s="35" t="s">
        <v>79</v>
      </c>
      <c r="C42" s="37">
        <f t="shared" ref="C42:T42" si="31">IFERROR(C23/C$25*100,"--")</f>
        <v>73.529957162981631</v>
      </c>
      <c r="D42" s="37">
        <f t="shared" si="31"/>
        <v>68.400874254690848</v>
      </c>
      <c r="E42" s="37">
        <f t="shared" si="31"/>
        <v>68.075927351066028</v>
      </c>
      <c r="F42" s="37">
        <f t="shared" si="31"/>
        <v>68.955736332235816</v>
      </c>
      <c r="G42" s="37">
        <f t="shared" si="31"/>
        <v>66.974087994531246</v>
      </c>
      <c r="H42" s="37">
        <f t="shared" si="31"/>
        <v>66.575280632659371</v>
      </c>
      <c r="I42" s="37">
        <f t="shared" si="31"/>
        <v>65.672682511731495</v>
      </c>
      <c r="J42" s="37">
        <f t="shared" si="31"/>
        <v>64.831722862316127</v>
      </c>
      <c r="K42" s="37">
        <f t="shared" si="31"/>
        <v>46.687816533763744</v>
      </c>
      <c r="L42" s="37">
        <f t="shared" si="31"/>
        <v>62.595862082209607</v>
      </c>
      <c r="M42" s="37">
        <f t="shared" si="31"/>
        <v>62.700086362802701</v>
      </c>
      <c r="N42" s="37">
        <f t="shared" si="31"/>
        <v>63.445440514030963</v>
      </c>
      <c r="O42" s="37">
        <f t="shared" si="31"/>
        <v>66.05820973994382</v>
      </c>
      <c r="P42" s="37">
        <f t="shared" si="31"/>
        <v>65.754399080986019</v>
      </c>
      <c r="Q42" s="37">
        <f t="shared" si="31"/>
        <v>67.551312416096636</v>
      </c>
      <c r="R42" s="37">
        <f t="shared" si="31"/>
        <v>61.991549406586479</v>
      </c>
      <c r="S42" s="37">
        <f t="shared" si="31"/>
        <v>56.155612658128703</v>
      </c>
      <c r="T42" s="37">
        <f t="shared" si="31"/>
        <v>54.985052129365997</v>
      </c>
      <c r="U42" s="37">
        <f t="shared" ref="U42" si="32">U23/U$25*100</f>
        <v>61.851240686515517</v>
      </c>
    </row>
    <row r="43" spans="1:23" x14ac:dyDescent="0.2">
      <c r="A43" s="105"/>
      <c r="B43" s="35" t="s">
        <v>80</v>
      </c>
      <c r="C43" s="37">
        <f t="shared" ref="C43:T43" si="33">IFERROR(C24/C$25*100,"--")</f>
        <v>26.470042837018369</v>
      </c>
      <c r="D43" s="37">
        <f t="shared" si="33"/>
        <v>32.908982145923794</v>
      </c>
      <c r="E43" s="37">
        <f t="shared" si="33"/>
        <v>31.924072648933961</v>
      </c>
      <c r="F43" s="37">
        <f t="shared" si="33"/>
        <v>31.044263667764195</v>
      </c>
      <c r="G43" s="37">
        <f t="shared" si="33"/>
        <v>33.025912005468754</v>
      </c>
      <c r="H43" s="37">
        <f t="shared" si="33"/>
        <v>33.424719367340607</v>
      </c>
      <c r="I43" s="37">
        <f t="shared" si="33"/>
        <v>34.327317488268527</v>
      </c>
      <c r="J43" s="37">
        <f t="shared" si="33"/>
        <v>35.168277137683873</v>
      </c>
      <c r="K43" s="37">
        <f t="shared" si="33"/>
        <v>29.967441584949562</v>
      </c>
      <c r="L43" s="37">
        <f t="shared" si="33"/>
        <v>37.404137917790401</v>
      </c>
      <c r="M43" s="37">
        <f t="shared" si="33"/>
        <v>37.299913637197299</v>
      </c>
      <c r="N43" s="37">
        <f t="shared" si="33"/>
        <v>36.554559485969044</v>
      </c>
      <c r="O43" s="37">
        <f t="shared" si="33"/>
        <v>33.941790260056187</v>
      </c>
      <c r="P43" s="37">
        <f t="shared" si="33"/>
        <v>34.245600919013981</v>
      </c>
      <c r="Q43" s="37">
        <f t="shared" si="33"/>
        <v>32.448687583903357</v>
      </c>
      <c r="R43" s="37">
        <f t="shared" si="33"/>
        <v>38.008450593413521</v>
      </c>
      <c r="S43" s="37">
        <f t="shared" si="33"/>
        <v>46.428580571162485</v>
      </c>
      <c r="T43" s="37">
        <f t="shared" si="33"/>
        <v>47.542492762708953</v>
      </c>
      <c r="U43" s="37">
        <f t="shared" ref="U43" si="34">U24/U$25*100</f>
        <v>37.630992929626579</v>
      </c>
    </row>
    <row r="44" spans="1:23" x14ac:dyDescent="0.2">
      <c r="A44" s="105"/>
      <c r="B44" s="35" t="s">
        <v>81</v>
      </c>
      <c r="C44" s="37">
        <f t="shared" ref="C44:T44" si="35">IFERROR(C25/C$25*100,"--")</f>
        <v>100</v>
      </c>
      <c r="D44" s="37">
        <f t="shared" si="35"/>
        <v>100</v>
      </c>
      <c r="E44" s="37">
        <f t="shared" si="35"/>
        <v>100</v>
      </c>
      <c r="F44" s="37">
        <f t="shared" si="35"/>
        <v>100</v>
      </c>
      <c r="G44" s="37">
        <f t="shared" si="35"/>
        <v>100</v>
      </c>
      <c r="H44" s="37">
        <f t="shared" si="35"/>
        <v>100</v>
      </c>
      <c r="I44" s="37">
        <f t="shared" si="35"/>
        <v>100</v>
      </c>
      <c r="J44" s="37">
        <f t="shared" si="35"/>
        <v>100</v>
      </c>
      <c r="K44" s="37">
        <f t="shared" si="35"/>
        <v>100</v>
      </c>
      <c r="L44" s="37">
        <f t="shared" si="35"/>
        <v>100</v>
      </c>
      <c r="M44" s="37">
        <f t="shared" si="35"/>
        <v>100</v>
      </c>
      <c r="N44" s="37">
        <f t="shared" si="35"/>
        <v>100</v>
      </c>
      <c r="O44" s="37">
        <f t="shared" si="35"/>
        <v>100</v>
      </c>
      <c r="P44" s="37">
        <f t="shared" si="35"/>
        <v>100</v>
      </c>
      <c r="Q44" s="37">
        <f t="shared" si="35"/>
        <v>100</v>
      </c>
      <c r="R44" s="37">
        <f t="shared" si="35"/>
        <v>100</v>
      </c>
      <c r="S44" s="37">
        <f t="shared" si="35"/>
        <v>100</v>
      </c>
      <c r="T44" s="37">
        <f t="shared" si="35"/>
        <v>100</v>
      </c>
      <c r="U44" s="37">
        <f t="shared" ref="U44" si="36">U25/U$25*100</f>
        <v>100</v>
      </c>
      <c r="W44" s="70"/>
    </row>
    <row r="45" spans="1:23" x14ac:dyDescent="0.2">
      <c r="A45" s="105"/>
      <c r="B45" s="35"/>
      <c r="C45" s="202" t="s">
        <v>77</v>
      </c>
      <c r="D45" s="202"/>
      <c r="E45" s="202"/>
      <c r="F45" s="202"/>
      <c r="G45" s="202"/>
      <c r="H45" s="202"/>
      <c r="I45" s="202"/>
      <c r="J45" s="202"/>
      <c r="K45" s="202"/>
      <c r="L45" s="202"/>
      <c r="M45" s="202"/>
      <c r="N45" s="202"/>
      <c r="O45" s="202"/>
      <c r="P45" s="202"/>
      <c r="Q45" s="202"/>
      <c r="R45" s="202"/>
      <c r="S45" s="202"/>
      <c r="T45" s="202"/>
      <c r="U45" s="202"/>
    </row>
    <row r="46" spans="1:23" ht="13.5" thickBot="1" x14ac:dyDescent="0.25">
      <c r="A46" s="105"/>
      <c r="B46" s="35"/>
      <c r="C46" s="203"/>
      <c r="D46" s="203"/>
      <c r="E46" s="203"/>
      <c r="F46" s="203"/>
      <c r="G46" s="203"/>
      <c r="H46" s="203"/>
      <c r="I46" s="203"/>
      <c r="J46" s="203"/>
      <c r="K46" s="203"/>
      <c r="L46" s="203"/>
      <c r="M46" s="203"/>
      <c r="N46" s="203"/>
      <c r="O46" s="203"/>
      <c r="P46" s="203"/>
      <c r="Q46" s="203"/>
      <c r="R46" s="203"/>
      <c r="S46" s="203"/>
      <c r="T46" s="203"/>
      <c r="U46" s="203"/>
    </row>
    <row r="47" spans="1:23" ht="13.5" thickTop="1" x14ac:dyDescent="0.2">
      <c r="A47" s="105"/>
      <c r="B47" s="35" t="s">
        <v>41</v>
      </c>
      <c r="C47" s="38" t="s">
        <v>28</v>
      </c>
      <c r="D47" s="39">
        <f>IFERROR((D9/C9)*100-100,"--")</f>
        <v>132.86279321782501</v>
      </c>
      <c r="E47" s="39">
        <f t="shared" ref="E47:T47" si="37">IFERROR((E9/D9)*100-100,"--")</f>
        <v>14.469496115821315</v>
      </c>
      <c r="F47" s="39">
        <f t="shared" si="37"/>
        <v>46.792192655791496</v>
      </c>
      <c r="G47" s="39">
        <f t="shared" si="37"/>
        <v>120.11813449166081</v>
      </c>
      <c r="H47" s="39">
        <f t="shared" si="37"/>
        <v>64.305754360485565</v>
      </c>
      <c r="I47" s="39">
        <f t="shared" si="37"/>
        <v>20.728048539975049</v>
      </c>
      <c r="J47" s="39">
        <f t="shared" si="37"/>
        <v>11.673205505408845</v>
      </c>
      <c r="K47" s="39">
        <f t="shared" si="37"/>
        <v>4.4080342273432223</v>
      </c>
      <c r="L47" s="39">
        <f t="shared" si="37"/>
        <v>78.499740612763958</v>
      </c>
      <c r="M47" s="39">
        <f t="shared" si="37"/>
        <v>27.583471533359358</v>
      </c>
      <c r="N47" s="39">
        <f t="shared" si="37"/>
        <v>15.076176226166467</v>
      </c>
      <c r="O47" s="39">
        <f t="shared" si="37"/>
        <v>-8.5513946588085332</v>
      </c>
      <c r="P47" s="39">
        <f t="shared" si="37"/>
        <v>31.023251287525198</v>
      </c>
      <c r="Q47" s="39">
        <f t="shared" si="37"/>
        <v>22.195332266510519</v>
      </c>
      <c r="R47" s="39">
        <f t="shared" si="37"/>
        <v>-11.579231226527511</v>
      </c>
      <c r="S47" s="39">
        <f t="shared" si="37"/>
        <v>-5.6089733560509245</v>
      </c>
      <c r="T47" s="39">
        <f t="shared" si="37"/>
        <v>-13.902171116877298</v>
      </c>
      <c r="U47" s="39">
        <f>POWER(T9/C9,1/21)*100-100</f>
        <v>21.016909431606351</v>
      </c>
    </row>
    <row r="48" spans="1:23" x14ac:dyDescent="0.2">
      <c r="A48" s="105"/>
      <c r="B48" s="35" t="s">
        <v>34</v>
      </c>
      <c r="C48" s="38" t="s">
        <v>28</v>
      </c>
      <c r="D48" s="39">
        <f t="shared" ref="D48:T48" si="38">IFERROR((D10/C10)*100-100,"--")</f>
        <v>290.39073558645441</v>
      </c>
      <c r="E48" s="39">
        <f t="shared" si="38"/>
        <v>4.9871285779511538</v>
      </c>
      <c r="F48" s="39">
        <f t="shared" si="38"/>
        <v>47.643809570658448</v>
      </c>
      <c r="G48" s="39">
        <f t="shared" si="38"/>
        <v>126.7162765555446</v>
      </c>
      <c r="H48" s="39">
        <f t="shared" si="38"/>
        <v>35.630170932439256</v>
      </c>
      <c r="I48" s="39">
        <f t="shared" si="38"/>
        <v>20.092818484508186</v>
      </c>
      <c r="J48" s="39">
        <f t="shared" si="38"/>
        <v>13.117817864393984</v>
      </c>
      <c r="K48" s="39">
        <f t="shared" si="38"/>
        <v>3.6063583515173292</v>
      </c>
      <c r="L48" s="39">
        <f t="shared" si="38"/>
        <v>91.112886280181584</v>
      </c>
      <c r="M48" s="39">
        <f t="shared" si="38"/>
        <v>26.315098252276897</v>
      </c>
      <c r="N48" s="39">
        <f t="shared" si="38"/>
        <v>8.7819844961296951</v>
      </c>
      <c r="O48" s="39">
        <f t="shared" si="38"/>
        <v>-52.860119890672621</v>
      </c>
      <c r="P48" s="39">
        <f t="shared" si="38"/>
        <v>126.53442890090935</v>
      </c>
      <c r="Q48" s="39">
        <f t="shared" si="38"/>
        <v>2.9984784283799399</v>
      </c>
      <c r="R48" s="39">
        <f t="shared" si="38"/>
        <v>5.4979335197387087</v>
      </c>
      <c r="S48" s="39">
        <f t="shared" si="38"/>
        <v>-10.81129325777998</v>
      </c>
      <c r="T48" s="39">
        <f t="shared" si="38"/>
        <v>-4.5575537988732862</v>
      </c>
      <c r="U48" s="39">
        <f t="shared" ref="U48:U63" si="39">POWER(T10/C10,1/21)*100-100</f>
        <v>22.247977930209146</v>
      </c>
    </row>
    <row r="49" spans="1:21" x14ac:dyDescent="0.2">
      <c r="A49" s="105"/>
      <c r="B49" s="35" t="s">
        <v>29</v>
      </c>
      <c r="C49" s="38" t="s">
        <v>28</v>
      </c>
      <c r="D49" s="39">
        <f t="shared" ref="D49:T49" si="40">IFERROR((D11/C11)*100-100,"--")</f>
        <v>130.76476536569612</v>
      </c>
      <c r="E49" s="39">
        <f t="shared" si="40"/>
        <v>32.301348519571576</v>
      </c>
      <c r="F49" s="39">
        <f t="shared" si="40"/>
        <v>24.853442095684855</v>
      </c>
      <c r="G49" s="39">
        <f t="shared" si="40"/>
        <v>65.164737358883485</v>
      </c>
      <c r="H49" s="39">
        <f t="shared" si="40"/>
        <v>21.079218404465976</v>
      </c>
      <c r="I49" s="39">
        <f t="shared" si="40"/>
        <v>-1.7307201763535005</v>
      </c>
      <c r="J49" s="39">
        <f t="shared" si="40"/>
        <v>11.170638171615536</v>
      </c>
      <c r="K49" s="39">
        <f t="shared" si="40"/>
        <v>11.820619190051545</v>
      </c>
      <c r="L49" s="39">
        <f t="shared" si="40"/>
        <v>76.633774524883705</v>
      </c>
      <c r="M49" s="39">
        <f t="shared" si="40"/>
        <v>28.139371105008223</v>
      </c>
      <c r="N49" s="39">
        <f t="shared" si="40"/>
        <v>8.1744226237905764</v>
      </c>
      <c r="O49" s="39">
        <f t="shared" si="40"/>
        <v>-33.584396255858437</v>
      </c>
      <c r="P49" s="39">
        <f t="shared" si="40"/>
        <v>62.549719842531005</v>
      </c>
      <c r="Q49" s="39">
        <f t="shared" si="40"/>
        <v>1.0399041890455152</v>
      </c>
      <c r="R49" s="39">
        <f t="shared" si="40"/>
        <v>-0.90996600679882533</v>
      </c>
      <c r="S49" s="39">
        <f t="shared" si="40"/>
        <v>-19.862675793250432</v>
      </c>
      <c r="T49" s="39">
        <f t="shared" si="40"/>
        <v>-6.1286191298247843</v>
      </c>
      <c r="U49" s="39">
        <f t="shared" si="39"/>
        <v>14.917117658226829</v>
      </c>
    </row>
    <row r="50" spans="1:21" x14ac:dyDescent="0.2">
      <c r="A50" s="105"/>
      <c r="B50" s="35" t="s">
        <v>26</v>
      </c>
      <c r="C50" s="38" t="s">
        <v>28</v>
      </c>
      <c r="D50" s="39">
        <f t="shared" ref="D50:T50" si="41">IFERROR((D12/C12)*100-100,"--")</f>
        <v>618.83462070554219</v>
      </c>
      <c r="E50" s="39">
        <f t="shared" si="41"/>
        <v>2.3832204580707099</v>
      </c>
      <c r="F50" s="39">
        <f t="shared" si="41"/>
        <v>33.460716520753692</v>
      </c>
      <c r="G50" s="39">
        <f t="shared" si="41"/>
        <v>150.15619730721616</v>
      </c>
      <c r="H50" s="39">
        <f t="shared" si="41"/>
        <v>38.909626002106563</v>
      </c>
      <c r="I50" s="39">
        <f t="shared" si="41"/>
        <v>16.631566189881866</v>
      </c>
      <c r="J50" s="39">
        <f t="shared" si="41"/>
        <v>51.064731174662967</v>
      </c>
      <c r="K50" s="39">
        <f t="shared" si="41"/>
        <v>-0.30627286015571542</v>
      </c>
      <c r="L50" s="39">
        <f t="shared" si="41"/>
        <v>67.395669566858714</v>
      </c>
      <c r="M50" s="39">
        <f t="shared" si="41"/>
        <v>40.585455308256371</v>
      </c>
      <c r="N50" s="39">
        <f t="shared" si="41"/>
        <v>15.308088865796023</v>
      </c>
      <c r="O50" s="39">
        <f t="shared" si="41"/>
        <v>-64.483915109239888</v>
      </c>
      <c r="P50" s="39">
        <f t="shared" si="41"/>
        <v>184.53710400093138</v>
      </c>
      <c r="Q50" s="39">
        <f t="shared" si="41"/>
        <v>-0.76239889269531602</v>
      </c>
      <c r="R50" s="39">
        <f t="shared" si="41"/>
        <v>1.5965749264504154</v>
      </c>
      <c r="S50" s="39">
        <f t="shared" si="41"/>
        <v>-19.386572541487297</v>
      </c>
      <c r="T50" s="39">
        <f t="shared" si="41"/>
        <v>-4.2215699148373034</v>
      </c>
      <c r="U50" s="39">
        <f t="shared" si="39"/>
        <v>25.991147466168286</v>
      </c>
    </row>
    <row r="51" spans="1:21" x14ac:dyDescent="0.2">
      <c r="A51" s="105"/>
      <c r="B51" s="35" t="s">
        <v>31</v>
      </c>
      <c r="C51" s="38" t="s">
        <v>28</v>
      </c>
      <c r="D51" s="39">
        <f t="shared" ref="D51:T51" si="42">IFERROR((D13/C13)*100-100,"--")</f>
        <v>296.06774934720852</v>
      </c>
      <c r="E51" s="39">
        <f t="shared" si="42"/>
        <v>30.792112370470591</v>
      </c>
      <c r="F51" s="39">
        <f t="shared" si="42"/>
        <v>28.975520247393916</v>
      </c>
      <c r="G51" s="39">
        <f t="shared" si="42"/>
        <v>180.44289933086901</v>
      </c>
      <c r="H51" s="39">
        <f t="shared" si="42"/>
        <v>31.710696552848702</v>
      </c>
      <c r="I51" s="39">
        <f t="shared" si="42"/>
        <v>15.350256506443841</v>
      </c>
      <c r="J51" s="39">
        <f t="shared" si="42"/>
        <v>-8.1203324371916494</v>
      </c>
      <c r="K51" s="39">
        <f t="shared" si="42"/>
        <v>38.628994273463633</v>
      </c>
      <c r="L51" s="39">
        <f t="shared" si="42"/>
        <v>86.812674608618181</v>
      </c>
      <c r="M51" s="39">
        <f t="shared" si="42"/>
        <v>24.151780277420286</v>
      </c>
      <c r="N51" s="39">
        <f t="shared" si="42"/>
        <v>6.0677740492505023</v>
      </c>
      <c r="O51" s="39">
        <f t="shared" si="42"/>
        <v>1.4754122768678712</v>
      </c>
      <c r="P51" s="39">
        <f t="shared" si="42"/>
        <v>16.961636501483341</v>
      </c>
      <c r="Q51" s="39">
        <f t="shared" si="42"/>
        <v>12.479132000971106</v>
      </c>
      <c r="R51" s="39">
        <f t="shared" si="42"/>
        <v>5.8061504612794863</v>
      </c>
      <c r="S51" s="39">
        <f t="shared" si="42"/>
        <v>-2.3869130442717506</v>
      </c>
      <c r="T51" s="39">
        <f t="shared" si="42"/>
        <v>-12.122560682738808</v>
      </c>
      <c r="U51" s="39">
        <f t="shared" si="39"/>
        <v>24.981099848428912</v>
      </c>
    </row>
    <row r="52" spans="1:21" x14ac:dyDescent="0.2">
      <c r="A52" s="105"/>
      <c r="B52" s="35" t="s">
        <v>44</v>
      </c>
      <c r="C52" s="38" t="s">
        <v>28</v>
      </c>
      <c r="D52" s="39">
        <f t="shared" ref="D52:T52" si="43">IFERROR((D14/C14)*100-100,"--")</f>
        <v>418.82235706733684</v>
      </c>
      <c r="E52" s="39">
        <f t="shared" si="43"/>
        <v>64.687340189886868</v>
      </c>
      <c r="F52" s="39">
        <f t="shared" si="43"/>
        <v>57.190382717178323</v>
      </c>
      <c r="G52" s="39">
        <f t="shared" si="43"/>
        <v>103.91689686432653</v>
      </c>
      <c r="H52" s="39">
        <f t="shared" si="43"/>
        <v>29.799092950412302</v>
      </c>
      <c r="I52" s="39">
        <f t="shared" si="43"/>
        <v>33.845700623071366</v>
      </c>
      <c r="J52" s="39">
        <f t="shared" si="43"/>
        <v>40.978563074544866</v>
      </c>
      <c r="K52" s="39">
        <f t="shared" si="43"/>
        <v>16.906595073644098</v>
      </c>
      <c r="L52" s="39">
        <f t="shared" si="43"/>
        <v>91.993845804411308</v>
      </c>
      <c r="M52" s="39">
        <f t="shared" si="43"/>
        <v>37.793740838028214</v>
      </c>
      <c r="N52" s="39">
        <f t="shared" si="43"/>
        <v>16.091657997744818</v>
      </c>
      <c r="O52" s="39">
        <f t="shared" si="43"/>
        <v>-18.649642441838708</v>
      </c>
      <c r="P52" s="39">
        <f t="shared" si="43"/>
        <v>34.36521396234582</v>
      </c>
      <c r="Q52" s="39">
        <f t="shared" si="43"/>
        <v>12.10914485095951</v>
      </c>
      <c r="R52" s="39">
        <f t="shared" si="43"/>
        <v>8.5386620478792992</v>
      </c>
      <c r="S52" s="39">
        <f t="shared" si="43"/>
        <v>-17.559248484986341</v>
      </c>
      <c r="T52" s="39">
        <f t="shared" si="43"/>
        <v>2.5911487156670745</v>
      </c>
      <c r="U52" s="39">
        <f t="shared" si="39"/>
        <v>30.572236782334585</v>
      </c>
    </row>
    <row r="53" spans="1:21" x14ac:dyDescent="0.2">
      <c r="A53" s="105"/>
      <c r="B53" s="35" t="s">
        <v>792</v>
      </c>
      <c r="C53" s="38" t="s">
        <v>28</v>
      </c>
      <c r="D53" s="39">
        <f t="shared" ref="D53:T53" si="44">IFERROR((D15/C15)*100-100,"--")</f>
        <v>232.10794568121287</v>
      </c>
      <c r="E53" s="39">
        <f t="shared" si="44"/>
        <v>21.652522209425953</v>
      </c>
      <c r="F53" s="39">
        <f t="shared" si="44"/>
        <v>39.493305459663191</v>
      </c>
      <c r="G53" s="39">
        <f t="shared" si="44"/>
        <v>129.53107867325636</v>
      </c>
      <c r="H53" s="39">
        <f t="shared" si="44"/>
        <v>40.779466113976667</v>
      </c>
      <c r="I53" s="39">
        <f t="shared" si="44"/>
        <v>49.490165617173062</v>
      </c>
      <c r="J53" s="39">
        <f t="shared" si="44"/>
        <v>35.261097818005084</v>
      </c>
      <c r="K53" s="39">
        <f t="shared" si="44"/>
        <v>31.113937515841428</v>
      </c>
      <c r="L53" s="39">
        <f t="shared" si="44"/>
        <v>-10.011628910653599</v>
      </c>
      <c r="M53" s="39">
        <f t="shared" si="44"/>
        <v>46.95604847827056</v>
      </c>
      <c r="N53" s="39">
        <f t="shared" si="44"/>
        <v>-1.0278451765440764</v>
      </c>
      <c r="O53" s="39" t="str">
        <f t="shared" si="44"/>
        <v>--</v>
      </c>
      <c r="P53" s="39" t="str">
        <f t="shared" si="44"/>
        <v>--</v>
      </c>
      <c r="Q53" s="39">
        <f t="shared" si="44"/>
        <v>6.9711096345991024</v>
      </c>
      <c r="R53" s="39">
        <f t="shared" si="44"/>
        <v>-2.175684128560917</v>
      </c>
      <c r="S53" s="39">
        <f t="shared" si="44"/>
        <v>-7.8234717412525754</v>
      </c>
      <c r="T53" s="39">
        <f t="shared" si="44"/>
        <v>-5.2157301379866112</v>
      </c>
      <c r="U53" s="39">
        <f t="shared" si="39"/>
        <v>22.876333237383733</v>
      </c>
    </row>
    <row r="54" spans="1:21" x14ac:dyDescent="0.2">
      <c r="A54" s="105"/>
      <c r="B54" s="35" t="s">
        <v>793</v>
      </c>
      <c r="C54" s="38" t="s">
        <v>28</v>
      </c>
      <c r="D54" s="39">
        <f t="shared" ref="D54:T54" si="45">IFERROR((D16/C16)*100-100,"--")</f>
        <v>19315.783425505062</v>
      </c>
      <c r="E54" s="39">
        <f t="shared" si="45"/>
        <v>-63.075345851825844</v>
      </c>
      <c r="F54" s="39">
        <f t="shared" si="45"/>
        <v>8.9069097657931593</v>
      </c>
      <c r="G54" s="39">
        <f t="shared" si="45"/>
        <v>261.5191460669256</v>
      </c>
      <c r="H54" s="39">
        <f t="shared" si="45"/>
        <v>100.06813771677622</v>
      </c>
      <c r="I54" s="39">
        <f t="shared" si="45"/>
        <v>103.41338366018817</v>
      </c>
      <c r="J54" s="39">
        <f t="shared" si="45"/>
        <v>44.609016900607088</v>
      </c>
      <c r="K54" s="39">
        <f t="shared" si="45"/>
        <v>-53.966320026541588</v>
      </c>
      <c r="L54" s="39">
        <f t="shared" si="45"/>
        <v>121.26578918315874</v>
      </c>
      <c r="M54" s="39">
        <f t="shared" si="45"/>
        <v>-18.748407441461964</v>
      </c>
      <c r="N54" s="39">
        <f t="shared" si="45"/>
        <v>41.752818089892742</v>
      </c>
      <c r="O54" s="39" t="str">
        <f t="shared" si="45"/>
        <v>--</v>
      </c>
      <c r="P54" s="39" t="str">
        <f t="shared" si="45"/>
        <v>--</v>
      </c>
      <c r="Q54" s="39">
        <f t="shared" si="45"/>
        <v>17.954098429458142</v>
      </c>
      <c r="R54" s="39">
        <f t="shared" si="45"/>
        <v>14.366595591915114</v>
      </c>
      <c r="S54" s="39">
        <f t="shared" si="45"/>
        <v>10.174881213732419</v>
      </c>
      <c r="T54" s="39">
        <f t="shared" si="45"/>
        <v>15.634907875197968</v>
      </c>
      <c r="U54" s="39">
        <f t="shared" si="39"/>
        <v>47.150756248655995</v>
      </c>
    </row>
    <row r="55" spans="1:21" x14ac:dyDescent="0.2">
      <c r="A55" s="105"/>
      <c r="B55" s="35" t="s">
        <v>794</v>
      </c>
      <c r="C55" s="38" t="s">
        <v>28</v>
      </c>
      <c r="D55" s="39">
        <f t="shared" ref="D55:T55" si="46">IFERROR((D17/C17)*100-100,"--")</f>
        <v>390.84553834823038</v>
      </c>
      <c r="E55" s="39">
        <f t="shared" si="46"/>
        <v>66.800826405507109</v>
      </c>
      <c r="F55" s="39">
        <f t="shared" si="46"/>
        <v>8.112646887998423</v>
      </c>
      <c r="G55" s="39">
        <f t="shared" si="46"/>
        <v>167.72123678706691</v>
      </c>
      <c r="H55" s="39">
        <f t="shared" si="46"/>
        <v>14.314343285975824</v>
      </c>
      <c r="I55" s="39">
        <f t="shared" si="46"/>
        <v>70.567271328666237</v>
      </c>
      <c r="J55" s="39">
        <f t="shared" si="46"/>
        <v>89.785444068190174</v>
      </c>
      <c r="K55" s="39">
        <f t="shared" si="46"/>
        <v>-6.9205914171027132</v>
      </c>
      <c r="L55" s="39">
        <f t="shared" si="46"/>
        <v>-5.0107267966207019</v>
      </c>
      <c r="M55" s="39">
        <f t="shared" si="46"/>
        <v>49.098856469198637</v>
      </c>
      <c r="N55" s="39">
        <f t="shared" si="46"/>
        <v>15.844315165289743</v>
      </c>
      <c r="O55" s="39" t="str">
        <f t="shared" si="46"/>
        <v>--</v>
      </c>
      <c r="P55" s="39" t="str">
        <f t="shared" si="46"/>
        <v>--</v>
      </c>
      <c r="Q55" s="39">
        <f t="shared" si="46"/>
        <v>3.8176485842759575</v>
      </c>
      <c r="R55" s="39">
        <f t="shared" si="46"/>
        <v>5.6544038144793092</v>
      </c>
      <c r="S55" s="39">
        <f t="shared" si="46"/>
        <v>13.629927449774712</v>
      </c>
      <c r="T55" s="39">
        <f t="shared" si="46"/>
        <v>50.95078460066668</v>
      </c>
      <c r="U55" s="39">
        <f t="shared" si="39"/>
        <v>30.867190057615659</v>
      </c>
    </row>
    <row r="56" spans="1:21" x14ac:dyDescent="0.2">
      <c r="A56" s="105"/>
      <c r="B56" s="35" t="s">
        <v>795</v>
      </c>
      <c r="C56" s="38" t="s">
        <v>28</v>
      </c>
      <c r="D56" s="39">
        <f t="shared" ref="D56:T56" si="47">IFERROR((D18/C18)*100-100,"--")</f>
        <v>346.87298387993809</v>
      </c>
      <c r="E56" s="39">
        <f t="shared" si="47"/>
        <v>21.430072041511394</v>
      </c>
      <c r="F56" s="39">
        <f t="shared" si="47"/>
        <v>13.904978723290839</v>
      </c>
      <c r="G56" s="39">
        <f t="shared" si="47"/>
        <v>227.02404011322614</v>
      </c>
      <c r="H56" s="39">
        <f t="shared" si="47"/>
        <v>39.590119774483895</v>
      </c>
      <c r="I56" s="39">
        <f t="shared" si="47"/>
        <v>85.48753070469445</v>
      </c>
      <c r="J56" s="39">
        <f t="shared" si="47"/>
        <v>54.651337219998425</v>
      </c>
      <c r="K56" s="39">
        <f t="shared" si="47"/>
        <v>58.620846610075745</v>
      </c>
      <c r="L56" s="39">
        <f t="shared" si="47"/>
        <v>-13.15450234036642</v>
      </c>
      <c r="M56" s="39">
        <f t="shared" si="47"/>
        <v>98.41855291202549</v>
      </c>
      <c r="N56" s="39">
        <f t="shared" si="47"/>
        <v>-15.287909878257267</v>
      </c>
      <c r="O56" s="39" t="str">
        <f t="shared" si="47"/>
        <v>--</v>
      </c>
      <c r="P56" s="39" t="str">
        <f t="shared" si="47"/>
        <v>--</v>
      </c>
      <c r="Q56" s="39">
        <f t="shared" si="47"/>
        <v>-0.29922620416053292</v>
      </c>
      <c r="R56" s="39">
        <f t="shared" si="47"/>
        <v>73.063929637937804</v>
      </c>
      <c r="S56" s="39">
        <f t="shared" si="47"/>
        <v>-4.7494002014619241</v>
      </c>
      <c r="T56" s="39">
        <f t="shared" si="47"/>
        <v>-6.3918233819803731</v>
      </c>
      <c r="U56" s="39">
        <f t="shared" si="39"/>
        <v>30.505438885450957</v>
      </c>
    </row>
    <row r="57" spans="1:21" x14ac:dyDescent="0.2">
      <c r="A57" s="105"/>
      <c r="B57" s="35" t="s">
        <v>796</v>
      </c>
      <c r="C57" s="38" t="s">
        <v>28</v>
      </c>
      <c r="D57" s="39">
        <f t="shared" ref="D57:T57" si="48">IFERROR((D19/C19)*100-100,"--")</f>
        <v>121.53139234763626</v>
      </c>
      <c r="E57" s="39">
        <f t="shared" si="48"/>
        <v>33.868046321190349</v>
      </c>
      <c r="F57" s="39">
        <f t="shared" si="48"/>
        <v>38.777720927588405</v>
      </c>
      <c r="G57" s="39">
        <f t="shared" si="48"/>
        <v>1127.4606513274123</v>
      </c>
      <c r="H57" s="39">
        <f t="shared" si="48"/>
        <v>-31.315147772146574</v>
      </c>
      <c r="I57" s="39">
        <f t="shared" si="48"/>
        <v>87.560983302216812</v>
      </c>
      <c r="J57" s="39">
        <f t="shared" si="48"/>
        <v>25.580081096283564</v>
      </c>
      <c r="K57" s="39">
        <f t="shared" si="48"/>
        <v>65.04879983250666</v>
      </c>
      <c r="L57" s="39">
        <f t="shared" si="48"/>
        <v>6.8717781811023571</v>
      </c>
      <c r="M57" s="39">
        <f t="shared" si="48"/>
        <v>19.14572496424644</v>
      </c>
      <c r="N57" s="39">
        <f t="shared" si="48"/>
        <v>-10.606655017373143</v>
      </c>
      <c r="O57" s="39" t="str">
        <f t="shared" si="48"/>
        <v>--</v>
      </c>
      <c r="P57" s="39" t="str">
        <f t="shared" si="48"/>
        <v>--</v>
      </c>
      <c r="Q57" s="39">
        <f t="shared" si="48"/>
        <v>2.4817611849461656</v>
      </c>
      <c r="R57" s="39">
        <f t="shared" si="48"/>
        <v>91.216625379420464</v>
      </c>
      <c r="S57" s="39">
        <f t="shared" si="48"/>
        <v>31.637639884268935</v>
      </c>
      <c r="T57" s="39">
        <f t="shared" si="48"/>
        <v>-50.626508787425472</v>
      </c>
      <c r="U57" s="39">
        <f t="shared" si="39"/>
        <v>32.645259277621022</v>
      </c>
    </row>
    <row r="58" spans="1:21" x14ac:dyDescent="0.2">
      <c r="A58" s="105"/>
      <c r="B58" s="35" t="s">
        <v>797</v>
      </c>
      <c r="C58" s="38" t="s">
        <v>28</v>
      </c>
      <c r="D58" s="39">
        <f t="shared" ref="D58:T58" si="49">IFERROR((D20/C20)*100-100,"--")</f>
        <v>90.289996194569397</v>
      </c>
      <c r="E58" s="39">
        <f t="shared" si="49"/>
        <v>18.238229818870536</v>
      </c>
      <c r="F58" s="39">
        <f t="shared" si="49"/>
        <v>96.076597628647278</v>
      </c>
      <c r="G58" s="39">
        <f t="shared" si="49"/>
        <v>544.41333766319417</v>
      </c>
      <c r="H58" s="39">
        <f t="shared" si="49"/>
        <v>10.939289162638687</v>
      </c>
      <c r="I58" s="39">
        <f t="shared" si="49"/>
        <v>62.380859606500508</v>
      </c>
      <c r="J58" s="39">
        <f t="shared" si="49"/>
        <v>136.56369526941162</v>
      </c>
      <c r="K58" s="39">
        <f t="shared" si="49"/>
        <v>-1.0296832826404341</v>
      </c>
      <c r="L58" s="39">
        <f t="shared" si="49"/>
        <v>-27.920527286593995</v>
      </c>
      <c r="M58" s="39">
        <f t="shared" si="49"/>
        <v>120.76886652047207</v>
      </c>
      <c r="N58" s="39">
        <f t="shared" si="49"/>
        <v>10.183598229657662</v>
      </c>
      <c r="O58" s="39" t="str">
        <f t="shared" si="49"/>
        <v>--</v>
      </c>
      <c r="P58" s="39" t="str">
        <f t="shared" si="49"/>
        <v>--</v>
      </c>
      <c r="Q58" s="39">
        <f t="shared" si="49"/>
        <v>92.769001850543134</v>
      </c>
      <c r="R58" s="39">
        <f t="shared" si="49"/>
        <v>-34.816344015560446</v>
      </c>
      <c r="S58" s="39">
        <f t="shared" si="49"/>
        <v>121.70389405088193</v>
      </c>
      <c r="T58" s="39">
        <f t="shared" si="49"/>
        <v>-6.9868700105171229</v>
      </c>
      <c r="U58" s="39">
        <f t="shared" si="39"/>
        <v>36.387124754284713</v>
      </c>
    </row>
    <row r="59" spans="1:21" x14ac:dyDescent="0.2">
      <c r="A59" s="105"/>
      <c r="B59" s="35" t="s">
        <v>798</v>
      </c>
      <c r="C59" s="38" t="s">
        <v>28</v>
      </c>
      <c r="D59" s="39">
        <f t="shared" ref="D59:T59" si="50">IFERROR((D21/C21)*100-100,"--")</f>
        <v>137.84474606638665</v>
      </c>
      <c r="E59" s="39">
        <f t="shared" si="50"/>
        <v>7.2361849064428441</v>
      </c>
      <c r="F59" s="39">
        <f t="shared" si="50"/>
        <v>11.132590612689654</v>
      </c>
      <c r="G59" s="39">
        <f t="shared" si="50"/>
        <v>60.171845710984201</v>
      </c>
      <c r="H59" s="39">
        <f t="shared" si="50"/>
        <v>20.364978514417771</v>
      </c>
      <c r="I59" s="39">
        <f t="shared" si="50"/>
        <v>32.860474484044744</v>
      </c>
      <c r="J59" s="39">
        <f t="shared" si="50"/>
        <v>69.749682884580665</v>
      </c>
      <c r="K59" s="39">
        <f t="shared" si="50"/>
        <v>40.896128016589216</v>
      </c>
      <c r="L59" s="39">
        <f t="shared" si="50"/>
        <v>-41.501513848654383</v>
      </c>
      <c r="M59" s="39">
        <f t="shared" si="50"/>
        <v>51.903721348058042</v>
      </c>
      <c r="N59" s="39">
        <f t="shared" si="50"/>
        <v>32.473017767482673</v>
      </c>
      <c r="O59" s="39" t="str">
        <f t="shared" si="50"/>
        <v>--</v>
      </c>
      <c r="P59" s="39" t="str">
        <f t="shared" si="50"/>
        <v>--</v>
      </c>
      <c r="Q59" s="39">
        <f t="shared" si="50"/>
        <v>-31.309591995956822</v>
      </c>
      <c r="R59" s="39">
        <f t="shared" si="50"/>
        <v>1.7348881457280925</v>
      </c>
      <c r="S59" s="39">
        <f t="shared" si="50"/>
        <v>-5.0872426109000912</v>
      </c>
      <c r="T59" s="39">
        <f t="shared" si="50"/>
        <v>16.363420437917057</v>
      </c>
      <c r="U59" s="39">
        <f t="shared" si="39"/>
        <v>14.668092091623251</v>
      </c>
    </row>
    <row r="60" spans="1:21" x14ac:dyDescent="0.2">
      <c r="A60" s="105"/>
      <c r="B60" s="35" t="s">
        <v>799</v>
      </c>
      <c r="C60" s="38" t="s">
        <v>28</v>
      </c>
      <c r="D60" s="39">
        <f t="shared" ref="D60:T60" si="51">IFERROR((D22/C22)*100-100,"--")</f>
        <v>176.17021804271167</v>
      </c>
      <c r="E60" s="39">
        <f t="shared" si="51"/>
        <v>0.17208862446793205</v>
      </c>
      <c r="F60" s="39">
        <f t="shared" si="51"/>
        <v>11.429603987308084</v>
      </c>
      <c r="G60" s="39">
        <f t="shared" si="51"/>
        <v>87.38874965849152</v>
      </c>
      <c r="H60" s="39">
        <f t="shared" si="51"/>
        <v>25.168421322760935</v>
      </c>
      <c r="I60" s="39">
        <f t="shared" si="51"/>
        <v>48.774754948216724</v>
      </c>
      <c r="J60" s="39">
        <f t="shared" si="51"/>
        <v>64.184828688835353</v>
      </c>
      <c r="K60" s="39">
        <f t="shared" si="51"/>
        <v>24.465873263815467</v>
      </c>
      <c r="L60" s="39">
        <f t="shared" si="51"/>
        <v>-25.984170958095973</v>
      </c>
      <c r="M60" s="39">
        <f t="shared" si="51"/>
        <v>43.68056314507038</v>
      </c>
      <c r="N60" s="39">
        <f t="shared" si="51"/>
        <v>23.111003831052074</v>
      </c>
      <c r="O60" s="39" t="str">
        <f t="shared" si="51"/>
        <v>--</v>
      </c>
      <c r="P60" s="39" t="str">
        <f t="shared" si="51"/>
        <v>--</v>
      </c>
      <c r="Q60" s="39">
        <f t="shared" si="51"/>
        <v>-17.074690764484785</v>
      </c>
      <c r="R60" s="39">
        <f t="shared" si="51"/>
        <v>14.893746689667921</v>
      </c>
      <c r="S60" s="39">
        <f t="shared" si="51"/>
        <v>6.4135721660559568</v>
      </c>
      <c r="T60" s="39">
        <f t="shared" si="51"/>
        <v>4.1337002010052686</v>
      </c>
      <c r="U60" s="39">
        <f t="shared" si="39"/>
        <v>18.267846097729418</v>
      </c>
    </row>
    <row r="61" spans="1:21" x14ac:dyDescent="0.2">
      <c r="A61" s="105"/>
      <c r="B61" s="35" t="s">
        <v>79</v>
      </c>
      <c r="C61" s="38" t="s">
        <v>28</v>
      </c>
      <c r="D61" s="39">
        <f t="shared" ref="D61:T61" si="52">IFERROR((D23/C23)*100-100,"--")</f>
        <v>192.23185278282381</v>
      </c>
      <c r="E61" s="39">
        <f t="shared" si="52"/>
        <v>15.765570578147987</v>
      </c>
      <c r="F61" s="39">
        <f t="shared" si="52"/>
        <v>40.050734652113249</v>
      </c>
      <c r="G61" s="39">
        <f t="shared" si="52"/>
        <v>115.75161798224906</v>
      </c>
      <c r="H61" s="39">
        <f t="shared" si="52"/>
        <v>43.402752958015753</v>
      </c>
      <c r="I61" s="39">
        <f t="shared" si="52"/>
        <v>17.031575239159409</v>
      </c>
      <c r="J61" s="39">
        <f t="shared" si="52"/>
        <v>13.757717160600151</v>
      </c>
      <c r="K61" s="39">
        <f t="shared" si="52"/>
        <v>4.3638169114424272</v>
      </c>
      <c r="L61" s="39">
        <f t="shared" si="52"/>
        <v>86.285937085430731</v>
      </c>
      <c r="M61" s="39">
        <f t="shared" si="52"/>
        <v>28.21391852297927</v>
      </c>
      <c r="N61" s="39">
        <f t="shared" si="52"/>
        <v>11.738903493735165</v>
      </c>
      <c r="O61" s="39">
        <f t="shared" si="52"/>
        <v>-28.915817390629385</v>
      </c>
      <c r="P61" s="39">
        <f t="shared" si="52"/>
        <v>58.478801871625961</v>
      </c>
      <c r="Q61" s="39">
        <f t="shared" si="52"/>
        <v>11.786482464168685</v>
      </c>
      <c r="R61" s="39">
        <f t="shared" si="52"/>
        <v>-3.3845395452929807</v>
      </c>
      <c r="S61" s="39">
        <f t="shared" si="52"/>
        <v>-9.5513193106373961</v>
      </c>
      <c r="T61" s="39">
        <f t="shared" si="52"/>
        <v>-9.3856911940556387</v>
      </c>
      <c r="U61" s="39">
        <f t="shared" si="39"/>
        <v>20.940892086744782</v>
      </c>
    </row>
    <row r="62" spans="1:21" x14ac:dyDescent="0.2">
      <c r="A62" s="105"/>
      <c r="B62" s="35" t="s">
        <v>80</v>
      </c>
      <c r="C62" s="38" t="s">
        <v>28</v>
      </c>
      <c r="D62" s="39">
        <f t="shared" ref="D62:T62" si="53">IFERROR((D24/C24)*100-100,"--")</f>
        <v>290.5620285827921</v>
      </c>
      <c r="E62" s="39">
        <f t="shared" si="53"/>
        <v>12.836951278258681</v>
      </c>
      <c r="F62" s="39">
        <f t="shared" si="53"/>
        <v>34.453350788419357</v>
      </c>
      <c r="G62" s="39">
        <f t="shared" si="53"/>
        <v>136.31490213486757</v>
      </c>
      <c r="H62" s="39">
        <f t="shared" si="53"/>
        <v>46.003827690084762</v>
      </c>
      <c r="I62" s="39">
        <f t="shared" si="53"/>
        <v>21.843789435086762</v>
      </c>
      <c r="J62" s="39">
        <f t="shared" si="53"/>
        <v>18.056332625323307</v>
      </c>
      <c r="K62" s="39">
        <f t="shared" si="53"/>
        <v>23.490209608791318</v>
      </c>
      <c r="L62" s="39">
        <f t="shared" si="53"/>
        <v>73.423517895105334</v>
      </c>
      <c r="M62" s="39">
        <f t="shared" si="53"/>
        <v>27.64412659710591</v>
      </c>
      <c r="N62" s="39">
        <f t="shared" si="53"/>
        <v>8.2195828543125486</v>
      </c>
      <c r="O62" s="39">
        <f t="shared" si="53"/>
        <v>-36.607222240800262</v>
      </c>
      <c r="P62" s="39">
        <f t="shared" si="53"/>
        <v>60.636122157327435</v>
      </c>
      <c r="Q62" s="39">
        <f t="shared" si="53"/>
        <v>3.1033217398142483</v>
      </c>
      <c r="R62" s="39">
        <f t="shared" si="53"/>
        <v>23.319273602748837</v>
      </c>
      <c r="S62" s="39">
        <f t="shared" si="53"/>
        <v>21.968251613443911</v>
      </c>
      <c r="T62" s="39">
        <f t="shared" si="53"/>
        <v>-5.236334024099861</v>
      </c>
      <c r="U62" s="39">
        <f t="shared" si="39"/>
        <v>26.094008869679584</v>
      </c>
    </row>
    <row r="63" spans="1:21" x14ac:dyDescent="0.2">
      <c r="A63" s="105"/>
      <c r="B63" s="35" t="s">
        <v>81</v>
      </c>
      <c r="C63" s="38" t="s">
        <v>28</v>
      </c>
      <c r="D63" s="39">
        <f t="shared" ref="D63:T63" si="54">IFERROR((D25/C25)*100-100,"--")</f>
        <v>214.14504347956023</v>
      </c>
      <c r="E63" s="39">
        <f t="shared" si="54"/>
        <v>16.318154511551256</v>
      </c>
      <c r="F63" s="39">
        <f t="shared" si="54"/>
        <v>38.263821761027884</v>
      </c>
      <c r="G63" s="39">
        <f t="shared" si="54"/>
        <v>122.13533813333956</v>
      </c>
      <c r="H63" s="39">
        <f t="shared" si="54"/>
        <v>44.26178161022537</v>
      </c>
      <c r="I63" s="39">
        <f t="shared" si="54"/>
        <v>18.640044329503411</v>
      </c>
      <c r="J63" s="39">
        <f t="shared" si="54"/>
        <v>15.233316538775483</v>
      </c>
      <c r="K63" s="39">
        <f t="shared" si="54"/>
        <v>44.921878065619836</v>
      </c>
      <c r="L63" s="39">
        <f t="shared" si="54"/>
        <v>38.943427954428699</v>
      </c>
      <c r="M63" s="39">
        <f t="shared" si="54"/>
        <v>28.00079276518116</v>
      </c>
      <c r="N63" s="39">
        <f t="shared" si="54"/>
        <v>10.426199934614459</v>
      </c>
      <c r="O63" s="39">
        <f t="shared" si="54"/>
        <v>-31.727376551891808</v>
      </c>
      <c r="P63" s="39">
        <f t="shared" si="54"/>
        <v>59.211034998236414</v>
      </c>
      <c r="Q63" s="39">
        <f t="shared" si="54"/>
        <v>8.8128818953497046</v>
      </c>
      <c r="R63" s="39">
        <f t="shared" si="54"/>
        <v>5.2804973561044051</v>
      </c>
      <c r="S63" s="39">
        <f t="shared" si="54"/>
        <v>-0.15149702220286088</v>
      </c>
      <c r="T63" s="39">
        <f t="shared" si="54"/>
        <v>-7.456629947013468</v>
      </c>
      <c r="U63" s="39">
        <f t="shared" si="39"/>
        <v>22.626301070785985</v>
      </c>
    </row>
    <row r="64" spans="1:21" ht="13.5" thickBot="1" x14ac:dyDescent="0.25">
      <c r="A64" s="107"/>
      <c r="B64" s="107"/>
      <c r="C64" s="107"/>
      <c r="D64" s="107"/>
      <c r="E64" s="107"/>
      <c r="F64" s="107"/>
      <c r="G64" s="107"/>
      <c r="H64" s="107"/>
      <c r="I64" s="107"/>
      <c r="J64" s="107"/>
      <c r="K64" s="107"/>
      <c r="L64" s="107"/>
      <c r="M64" s="107"/>
      <c r="N64" s="107"/>
      <c r="O64" s="107"/>
      <c r="P64" s="107"/>
      <c r="Q64" s="107"/>
      <c r="R64" s="107"/>
      <c r="S64" s="107"/>
      <c r="T64" s="107"/>
      <c r="U64" s="107"/>
    </row>
    <row r="65" spans="1:21" ht="13.5" thickTop="1" x14ac:dyDescent="0.2">
      <c r="A65" s="13" t="s">
        <v>668</v>
      </c>
      <c r="B65" s="13"/>
      <c r="C65" s="37"/>
      <c r="D65" s="37"/>
      <c r="E65" s="37"/>
      <c r="F65" s="37"/>
      <c r="G65" s="37"/>
      <c r="H65" s="37"/>
      <c r="I65" s="37"/>
      <c r="J65" s="37"/>
      <c r="K65" s="37"/>
      <c r="L65" s="37"/>
      <c r="M65" s="37"/>
      <c r="N65" s="37"/>
      <c r="O65" s="37"/>
      <c r="P65" s="37"/>
      <c r="Q65" s="37"/>
      <c r="R65" s="37"/>
      <c r="S65" s="37"/>
      <c r="T65" s="37"/>
      <c r="U65" s="37"/>
    </row>
  </sheetData>
  <mergeCells count="5">
    <mergeCell ref="C2:U2"/>
    <mergeCell ref="C7:U8"/>
    <mergeCell ref="C26:U27"/>
    <mergeCell ref="C45:U46"/>
    <mergeCell ref="C4:U4"/>
  </mergeCells>
  <phoneticPr fontId="7" type="noConversion"/>
  <hyperlinks>
    <hyperlink ref="A1" location="INDICE!A1" display="ÍNDICE"/>
  </hyperlinks>
  <pageMargins left="0.75" right="0.75" top="1" bottom="1" header="0" footer="0"/>
  <headerFooter alignWithMargins="0"/>
  <ignoredErrors>
    <ignoredError sqref="L23:U2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zoomScale="55" zoomScaleNormal="55" workbookViewId="0">
      <selection activeCell="U49" sqref="U49:U66"/>
    </sheetView>
  </sheetViews>
  <sheetFormatPr baseColWidth="10" defaultColWidth="10.85546875" defaultRowHeight="12.75" x14ac:dyDescent="0.2"/>
  <cols>
    <col min="1" max="1" width="10.85546875" style="1"/>
    <col min="2" max="2" width="16.7109375" style="1" customWidth="1"/>
    <col min="3" max="20" width="10.85546875" style="1"/>
    <col min="21" max="29" width="11.42578125" style="1" bestFit="1" customWidth="1"/>
    <col min="30" max="16384" width="10.85546875" style="1"/>
  </cols>
  <sheetData>
    <row r="1" spans="1:21" x14ac:dyDescent="0.2">
      <c r="A1" s="5" t="s">
        <v>75</v>
      </c>
    </row>
    <row r="2" spans="1:21" x14ac:dyDescent="0.2">
      <c r="B2" s="110"/>
      <c r="C2" s="201" t="s">
        <v>96</v>
      </c>
      <c r="D2" s="201"/>
      <c r="E2" s="201"/>
      <c r="F2" s="201"/>
      <c r="G2" s="201"/>
      <c r="H2" s="201"/>
      <c r="I2" s="201"/>
      <c r="J2" s="201"/>
      <c r="K2" s="201"/>
      <c r="L2" s="201"/>
      <c r="M2" s="201"/>
      <c r="N2" s="201"/>
      <c r="O2" s="201"/>
      <c r="P2" s="201"/>
      <c r="Q2" s="201"/>
      <c r="R2" s="201"/>
      <c r="S2" s="201"/>
      <c r="T2" s="201"/>
      <c r="U2" s="201"/>
    </row>
    <row r="3" spans="1:21" x14ac:dyDescent="0.2">
      <c r="A3" s="105"/>
      <c r="B3" s="105"/>
      <c r="C3" s="105"/>
      <c r="D3" s="105"/>
      <c r="E3" s="105"/>
      <c r="F3" s="105"/>
      <c r="G3" s="30"/>
      <c r="H3" s="30"/>
      <c r="I3" s="30"/>
      <c r="J3" s="30"/>
      <c r="K3" s="30"/>
      <c r="L3" s="30"/>
      <c r="M3" s="30"/>
      <c r="N3" s="30"/>
      <c r="O3" s="30"/>
      <c r="P3" s="30"/>
      <c r="Q3" s="30"/>
      <c r="R3" s="30"/>
      <c r="S3" s="30"/>
      <c r="T3" s="30"/>
      <c r="U3" s="30"/>
    </row>
    <row r="4" spans="1:21" x14ac:dyDescent="0.2">
      <c r="B4" s="110"/>
      <c r="C4" s="201" t="s">
        <v>673</v>
      </c>
      <c r="D4" s="201"/>
      <c r="E4" s="201"/>
      <c r="F4" s="201"/>
      <c r="G4" s="201"/>
      <c r="H4" s="201"/>
      <c r="I4" s="201"/>
      <c r="J4" s="201"/>
      <c r="K4" s="201"/>
      <c r="L4" s="201"/>
      <c r="M4" s="201"/>
      <c r="N4" s="201"/>
      <c r="O4" s="201"/>
      <c r="P4" s="201"/>
      <c r="Q4" s="201"/>
      <c r="R4" s="201"/>
      <c r="S4" s="201"/>
      <c r="T4" s="201"/>
      <c r="U4" s="201"/>
    </row>
    <row r="5" spans="1:21" ht="13.5" thickBot="1" x14ac:dyDescent="0.25">
      <c r="A5" s="34"/>
      <c r="B5" s="32"/>
      <c r="C5" s="31"/>
      <c r="D5" s="31"/>
      <c r="E5" s="31"/>
      <c r="F5" s="31"/>
      <c r="G5" s="31"/>
      <c r="H5" s="31"/>
      <c r="I5" s="31"/>
      <c r="J5" s="31"/>
      <c r="K5" s="31"/>
      <c r="L5" s="31"/>
      <c r="M5" s="31"/>
      <c r="N5" s="31"/>
      <c r="O5" s="31"/>
      <c r="P5" s="31"/>
      <c r="Q5" s="31"/>
      <c r="R5" s="31"/>
      <c r="S5" s="31"/>
      <c r="T5" s="31"/>
      <c r="U5" s="31"/>
    </row>
    <row r="6" spans="1:21" ht="13.5" thickTop="1" x14ac:dyDescent="0.2">
      <c r="A6" s="116"/>
      <c r="B6" s="54"/>
      <c r="C6" s="33">
        <v>1995</v>
      </c>
      <c r="D6" s="33">
        <v>2000</v>
      </c>
      <c r="E6" s="33">
        <v>2001</v>
      </c>
      <c r="F6" s="33">
        <v>2002</v>
      </c>
      <c r="G6" s="33">
        <v>2004</v>
      </c>
      <c r="H6" s="33">
        <v>2005</v>
      </c>
      <c r="I6" s="33">
        <v>2006</v>
      </c>
      <c r="J6" s="33">
        <v>2007</v>
      </c>
      <c r="K6" s="33">
        <v>2008</v>
      </c>
      <c r="L6" s="33">
        <v>2009</v>
      </c>
      <c r="M6" s="33">
        <v>2010</v>
      </c>
      <c r="N6" s="33">
        <v>2011</v>
      </c>
      <c r="O6" s="33">
        <v>2012</v>
      </c>
      <c r="P6" s="33" t="s">
        <v>263</v>
      </c>
      <c r="Q6" s="33">
        <v>2013</v>
      </c>
      <c r="R6" s="33">
        <v>2014</v>
      </c>
      <c r="S6" s="33">
        <v>2015</v>
      </c>
      <c r="T6" s="33">
        <v>2016</v>
      </c>
      <c r="U6" s="33" t="s">
        <v>666</v>
      </c>
    </row>
    <row r="7" spans="1:21" x14ac:dyDescent="0.2">
      <c r="A7" s="109"/>
      <c r="C7" s="204" t="s">
        <v>27</v>
      </c>
      <c r="D7" s="204"/>
      <c r="E7" s="204"/>
      <c r="F7" s="204"/>
      <c r="G7" s="204"/>
      <c r="H7" s="204"/>
      <c r="I7" s="204"/>
      <c r="J7" s="204"/>
      <c r="K7" s="204"/>
      <c r="L7" s="204"/>
      <c r="M7" s="204"/>
      <c r="N7" s="204"/>
      <c r="O7" s="204"/>
      <c r="P7" s="204"/>
      <c r="Q7" s="204"/>
      <c r="R7" s="204"/>
      <c r="S7" s="204"/>
      <c r="T7" s="204"/>
      <c r="U7" s="204"/>
    </row>
    <row r="8" spans="1:21" ht="13.5" thickBot="1" x14ac:dyDescent="0.25">
      <c r="A8" s="109"/>
      <c r="C8" s="205"/>
      <c r="D8" s="205"/>
      <c r="E8" s="205"/>
      <c r="F8" s="205"/>
      <c r="G8" s="205"/>
      <c r="H8" s="205"/>
      <c r="I8" s="205"/>
      <c r="J8" s="205"/>
      <c r="K8" s="205"/>
      <c r="L8" s="205"/>
      <c r="M8" s="205"/>
      <c r="N8" s="205"/>
      <c r="O8" s="205"/>
      <c r="P8" s="205"/>
      <c r="Q8" s="205"/>
      <c r="R8" s="205"/>
      <c r="S8" s="205"/>
      <c r="T8" s="205"/>
      <c r="U8" s="205"/>
    </row>
    <row r="9" spans="1:21" ht="13.5" thickTop="1" x14ac:dyDescent="0.2">
      <c r="A9" s="105"/>
      <c r="B9" s="93" t="s">
        <v>30</v>
      </c>
      <c r="C9" s="71">
        <v>556.45370549999996</v>
      </c>
      <c r="D9" s="71">
        <v>4225.9328335</v>
      </c>
      <c r="E9" s="71">
        <v>4739.6409624999997</v>
      </c>
      <c r="F9" s="71">
        <v>9761.6791675000004</v>
      </c>
      <c r="G9" s="71">
        <v>38936.611485000001</v>
      </c>
      <c r="H9" s="71">
        <v>68607.904554499997</v>
      </c>
      <c r="I9" s="71">
        <v>95311.898453500005</v>
      </c>
      <c r="J9" s="71">
        <v>60378.505377000001</v>
      </c>
      <c r="K9" s="71">
        <v>43042.764857499998</v>
      </c>
      <c r="L9" s="71">
        <v>83601.264163999993</v>
      </c>
      <c r="M9" s="71">
        <v>100971.700578</v>
      </c>
      <c r="N9" s="71">
        <v>116733.64399</v>
      </c>
      <c r="O9" s="174" t="s">
        <v>28</v>
      </c>
      <c r="P9" s="71">
        <v>140485.82257799999</v>
      </c>
      <c r="Q9" s="71">
        <v>158326.30862900001</v>
      </c>
      <c r="R9" s="71">
        <v>144142.84781899999</v>
      </c>
      <c r="S9" s="71">
        <f>VLOOKUP(B9,'[4]2015m'!$A$11:$C$18,3,FALSE)</f>
        <v>125278.630879</v>
      </c>
      <c r="T9" s="71">
        <v>112378.381532</v>
      </c>
      <c r="U9" s="71">
        <f>(SUM(C9:T9))</f>
        <v>1307479.9915654999</v>
      </c>
    </row>
    <row r="10" spans="1:21" x14ac:dyDescent="0.2">
      <c r="A10" s="105"/>
      <c r="B10" s="93" t="s">
        <v>29</v>
      </c>
      <c r="C10" s="71">
        <v>8026.8860610000002</v>
      </c>
      <c r="D10" s="71">
        <v>14590.477618000001</v>
      </c>
      <c r="E10" s="71">
        <v>14407.056595</v>
      </c>
      <c r="F10" s="71">
        <v>19026.919562499999</v>
      </c>
      <c r="G10" s="71">
        <v>43349.466624000001</v>
      </c>
      <c r="H10" s="71">
        <v>42493.176849000003</v>
      </c>
      <c r="I10" s="71">
        <v>44890.454068500003</v>
      </c>
      <c r="J10" s="71">
        <v>56251.679512499999</v>
      </c>
      <c r="K10" s="71">
        <v>34063.442247999999</v>
      </c>
      <c r="L10" s="71">
        <v>59888.101812000001</v>
      </c>
      <c r="M10" s="71">
        <v>71846.137143999993</v>
      </c>
      <c r="N10" s="71">
        <v>76531.145896000002</v>
      </c>
      <c r="O10" s="16">
        <v>61798.527501999997</v>
      </c>
      <c r="P10" s="71">
        <v>74640.425841999997</v>
      </c>
      <c r="Q10" s="71">
        <v>67181.645252999995</v>
      </c>
      <c r="R10" s="71">
        <v>67096.663108000095</v>
      </c>
      <c r="S10" s="71">
        <f>VLOOKUP(B10,'[4]2015m'!$A$11:$C$18,3,FALSE)</f>
        <v>55543.602895999997</v>
      </c>
      <c r="T10" s="71">
        <v>56582.331398000002</v>
      </c>
      <c r="U10" s="71">
        <f t="shared" ref="U10:U26" si="0">(SUM(C10:T10))</f>
        <v>868208.13998950005</v>
      </c>
    </row>
    <row r="11" spans="1:21" x14ac:dyDescent="0.2">
      <c r="A11" s="105"/>
      <c r="B11" s="93" t="s">
        <v>32</v>
      </c>
      <c r="C11" s="71">
        <v>1454.4005075</v>
      </c>
      <c r="D11" s="71">
        <v>4690.6278725000002</v>
      </c>
      <c r="E11" s="71">
        <v>6153.6301949999997</v>
      </c>
      <c r="F11" s="71">
        <v>10706.346462</v>
      </c>
      <c r="G11" s="71">
        <v>24303.946867999999</v>
      </c>
      <c r="H11" s="71">
        <v>27987.706603999999</v>
      </c>
      <c r="I11" s="71">
        <v>33891.554570499997</v>
      </c>
      <c r="J11" s="71">
        <v>37989.420296999997</v>
      </c>
      <c r="K11" s="71">
        <v>32683.608145999999</v>
      </c>
      <c r="L11" s="71">
        <v>55436.423324000003</v>
      </c>
      <c r="M11" s="71">
        <v>75601.090375</v>
      </c>
      <c r="N11" s="71">
        <v>80341.727398000003</v>
      </c>
      <c r="O11" s="174" t="s">
        <v>28</v>
      </c>
      <c r="P11" s="173">
        <v>90674.422477</v>
      </c>
      <c r="Q11" s="173">
        <v>114410.673777</v>
      </c>
      <c r="R11" s="173">
        <v>111509.676766</v>
      </c>
      <c r="S11" s="71">
        <f>VLOOKUP(B11,'[4]2015m'!$A$11:$C$18,3,FALSE)</f>
        <v>108141.839982</v>
      </c>
      <c r="T11" s="71">
        <v>107024.39918199999</v>
      </c>
      <c r="U11" s="71">
        <f t="shared" si="0"/>
        <v>923001.4948034999</v>
      </c>
    </row>
    <row r="12" spans="1:21" x14ac:dyDescent="0.2">
      <c r="A12" s="105"/>
      <c r="B12" s="93" t="s">
        <v>31</v>
      </c>
      <c r="C12" s="71">
        <v>1497.6263174999999</v>
      </c>
      <c r="D12" s="71">
        <v>4699.284748</v>
      </c>
      <c r="E12" s="71">
        <v>5715.4952599999997</v>
      </c>
      <c r="F12" s="71">
        <v>10599.015616000001</v>
      </c>
      <c r="G12" s="71">
        <v>38498.049848499999</v>
      </c>
      <c r="H12" s="71">
        <v>50675.794680999999</v>
      </c>
      <c r="I12" s="71">
        <v>58174.221535999997</v>
      </c>
      <c r="J12" s="71">
        <v>36578.073464000001</v>
      </c>
      <c r="K12" s="71">
        <v>29641.647972499999</v>
      </c>
      <c r="L12" s="71">
        <v>55664.433856000003</v>
      </c>
      <c r="M12" s="71">
        <v>77691.730968000003</v>
      </c>
      <c r="N12" s="71">
        <v>86357.494223999995</v>
      </c>
      <c r="O12" s="16">
        <v>92496.354338000005</v>
      </c>
      <c r="P12" s="71">
        <v>97001.164558000004</v>
      </c>
      <c r="Q12" s="71">
        <v>109562.428562</v>
      </c>
      <c r="R12" s="71">
        <v>108610.988659</v>
      </c>
      <c r="S12" s="71">
        <f>VLOOKUP(B12,'[4]2015m'!$A$11:$C$18,3,FALSE)</f>
        <v>106775.500925</v>
      </c>
      <c r="T12" s="71">
        <v>94305.290720000005</v>
      </c>
      <c r="U12" s="71">
        <f t="shared" si="0"/>
        <v>1064544.5962535001</v>
      </c>
    </row>
    <row r="13" spans="1:21" x14ac:dyDescent="0.2">
      <c r="A13" s="105"/>
      <c r="B13" s="93" t="s">
        <v>42</v>
      </c>
      <c r="C13" s="71">
        <v>199.34812149999999</v>
      </c>
      <c r="D13" s="71">
        <v>2257.4537355000002</v>
      </c>
      <c r="E13" s="71">
        <v>2794.6566764999998</v>
      </c>
      <c r="F13" s="71">
        <v>3569.1050559999999</v>
      </c>
      <c r="G13" s="71">
        <v>7236.8300454999999</v>
      </c>
      <c r="H13" s="71">
        <v>9583.8077350000003</v>
      </c>
      <c r="I13" s="71">
        <v>10358.2648455</v>
      </c>
      <c r="J13" s="71">
        <v>11439.195693</v>
      </c>
      <c r="K13" s="71">
        <v>10555.2801205</v>
      </c>
      <c r="L13" s="71">
        <v>22585.990117000001</v>
      </c>
      <c r="M13" s="71">
        <v>35317.717276000003</v>
      </c>
      <c r="N13" s="71">
        <v>40888.354088</v>
      </c>
      <c r="O13" s="16">
        <v>34226.504718000004</v>
      </c>
      <c r="P13" s="71">
        <v>39398.420375000002</v>
      </c>
      <c r="Q13" s="71">
        <v>40009.458454</v>
      </c>
      <c r="R13" s="71">
        <v>36980.826203000099</v>
      </c>
      <c r="S13" s="71">
        <f>VLOOKUP(B13,'[4]2015m'!$A$11:$C$18,3,FALSE)</f>
        <v>35345.920961000003</v>
      </c>
      <c r="T13" s="71">
        <v>34651.946719</v>
      </c>
      <c r="U13" s="71">
        <f t="shared" si="0"/>
        <v>377399.08094000013</v>
      </c>
    </row>
    <row r="14" spans="1:21" x14ac:dyDescent="0.2">
      <c r="A14" s="105"/>
      <c r="B14" s="93" t="s">
        <v>34</v>
      </c>
      <c r="C14" s="71">
        <v>2619.7827139999999</v>
      </c>
      <c r="D14" s="71">
        <v>6017.9063205000002</v>
      </c>
      <c r="E14" s="71">
        <v>9165.0968324999994</v>
      </c>
      <c r="F14" s="71">
        <v>8005.3120589999999</v>
      </c>
      <c r="G14" s="71">
        <v>8896.2594714999996</v>
      </c>
      <c r="H14" s="71">
        <v>9256.3359999999993</v>
      </c>
      <c r="I14" s="71">
        <v>11558.511161</v>
      </c>
      <c r="J14" s="71">
        <v>11096.366427499999</v>
      </c>
      <c r="K14" s="71">
        <v>10277.626996499999</v>
      </c>
      <c r="L14" s="71">
        <v>18964.930033000001</v>
      </c>
      <c r="M14" s="71">
        <v>23067.949028999999</v>
      </c>
      <c r="N14" s="71">
        <v>22888.423038000001</v>
      </c>
      <c r="O14" s="16">
        <v>21838.036356000001</v>
      </c>
      <c r="P14" s="71">
        <v>24732.214644</v>
      </c>
      <c r="Q14" s="71">
        <v>34529.952597000003</v>
      </c>
      <c r="R14" s="71">
        <v>33031.961820999997</v>
      </c>
      <c r="S14" s="71">
        <f>VLOOKUP(B14,'[4]2015m'!$A$11:$C$18,3,FALSE)</f>
        <v>32132.162241000002</v>
      </c>
      <c r="T14" s="71">
        <v>28708.713069000001</v>
      </c>
      <c r="U14" s="71">
        <f t="shared" si="0"/>
        <v>316787.54081049998</v>
      </c>
    </row>
    <row r="15" spans="1:21" x14ac:dyDescent="0.2">
      <c r="A15" s="105"/>
      <c r="B15" s="93" t="s">
        <v>44</v>
      </c>
      <c r="C15" s="71">
        <v>3.0078420000000001</v>
      </c>
      <c r="D15" s="71">
        <v>168.82443799999999</v>
      </c>
      <c r="E15" s="71">
        <v>274.85982999999999</v>
      </c>
      <c r="F15" s="71">
        <v>406.44326949999999</v>
      </c>
      <c r="G15" s="71">
        <v>633.23784450000005</v>
      </c>
      <c r="H15" s="71">
        <v>716.44223099999999</v>
      </c>
      <c r="I15" s="71">
        <v>878.87192600000003</v>
      </c>
      <c r="J15" s="71">
        <v>1100.0664300000001</v>
      </c>
      <c r="K15" s="71">
        <v>962.43281049999996</v>
      </c>
      <c r="L15" s="71">
        <v>1935.4987659999999</v>
      </c>
      <c r="M15" s="71">
        <v>2587.5435200000002</v>
      </c>
      <c r="N15" s="71">
        <v>2844.7370999999998</v>
      </c>
      <c r="O15" s="16">
        <v>2297.03872</v>
      </c>
      <c r="P15" s="71">
        <v>2769.893415</v>
      </c>
      <c r="Q15" s="71">
        <v>3034.9951150000002</v>
      </c>
      <c r="R15" s="71">
        <v>4228.9810219999999</v>
      </c>
      <c r="S15" s="71">
        <f>VLOOKUP(B15,'[4]2015m'!$A$11:$C$18,3,FALSE)</f>
        <v>4551.2384069999998</v>
      </c>
      <c r="T15" s="71">
        <v>5074.5139170000002</v>
      </c>
      <c r="U15" s="71">
        <f t="shared" si="0"/>
        <v>34468.626603500001</v>
      </c>
    </row>
    <row r="16" spans="1:21" x14ac:dyDescent="0.2">
      <c r="B16" s="90" t="s">
        <v>792</v>
      </c>
      <c r="C16" s="71">
        <v>10.391902000000002</v>
      </c>
      <c r="D16" s="71">
        <v>422.1976249999999</v>
      </c>
      <c r="E16" s="71">
        <v>673.51643999999987</v>
      </c>
      <c r="F16" s="71">
        <v>1135.1022349999996</v>
      </c>
      <c r="G16" s="71">
        <v>1839.0451559999999</v>
      </c>
      <c r="H16" s="71">
        <v>2331.0296050000006</v>
      </c>
      <c r="I16" s="71">
        <v>3407.9687860000008</v>
      </c>
      <c r="J16" s="71">
        <v>4255.1888739999986</v>
      </c>
      <c r="K16" s="71">
        <v>4312.6625740000009</v>
      </c>
      <c r="L16" s="71">
        <v>4649.0476600000002</v>
      </c>
      <c r="M16" s="71">
        <v>5799.0053710000011</v>
      </c>
      <c r="N16" s="71">
        <v>6851.7575629999992</v>
      </c>
      <c r="O16" s="16" t="s">
        <v>28</v>
      </c>
      <c r="P16" s="71">
        <v>8209.8946239999987</v>
      </c>
      <c r="Q16" s="71">
        <v>7906.9312460000001</v>
      </c>
      <c r="R16" s="71">
        <v>8480.9521519999998</v>
      </c>
      <c r="S16" s="71">
        <v>5542.5152169999983</v>
      </c>
      <c r="T16" s="71">
        <v>6006.0962629999985</v>
      </c>
      <c r="U16" s="71">
        <f t="shared" si="0"/>
        <v>71833.30329299999</v>
      </c>
    </row>
    <row r="17" spans="1:29" x14ac:dyDescent="0.2">
      <c r="B17" s="90" t="s">
        <v>793</v>
      </c>
      <c r="C17" s="71">
        <v>0.18465400000000001</v>
      </c>
      <c r="D17" s="71">
        <v>8.2557170000000006</v>
      </c>
      <c r="E17" s="71">
        <v>30.962297000000003</v>
      </c>
      <c r="F17" s="71">
        <v>191.46737400000001</v>
      </c>
      <c r="G17" s="71">
        <v>636.85593800000004</v>
      </c>
      <c r="H17" s="71">
        <v>941.85553100000004</v>
      </c>
      <c r="I17" s="71">
        <v>1753.9272799999999</v>
      </c>
      <c r="J17" s="71">
        <v>2288.3172279999999</v>
      </c>
      <c r="K17" s="71">
        <v>2247.8501879999999</v>
      </c>
      <c r="L17" s="71">
        <v>2601.746576</v>
      </c>
      <c r="M17" s="71">
        <v>3021.1955230000003</v>
      </c>
      <c r="N17" s="71">
        <v>3760.2480680000003</v>
      </c>
      <c r="O17" s="16" t="s">
        <v>28</v>
      </c>
      <c r="P17" s="71">
        <v>5181.1387619999996</v>
      </c>
      <c r="Q17" s="71">
        <v>4628.0559549999998</v>
      </c>
      <c r="R17" s="71">
        <v>4005.8064060000002</v>
      </c>
      <c r="S17" s="71">
        <v>586.17439000000013</v>
      </c>
      <c r="T17" s="71">
        <v>472.344019</v>
      </c>
      <c r="U17" s="71">
        <f t="shared" si="0"/>
        <v>32356.385906</v>
      </c>
    </row>
    <row r="18" spans="1:29" x14ac:dyDescent="0.2">
      <c r="B18" s="90" t="s">
        <v>794</v>
      </c>
      <c r="C18" s="71">
        <v>1.684E-3</v>
      </c>
      <c r="D18" s="71">
        <v>0.43428</v>
      </c>
      <c r="E18" s="71">
        <v>0.38952000000000003</v>
      </c>
      <c r="F18" s="71">
        <v>1.9546760000000001</v>
      </c>
      <c r="G18" s="71">
        <v>1.0367089999999999</v>
      </c>
      <c r="H18" s="71">
        <v>1.2379680000000002</v>
      </c>
      <c r="I18" s="71">
        <v>2.5085459999999999</v>
      </c>
      <c r="J18" s="71">
        <v>2.4826809999999999</v>
      </c>
      <c r="K18" s="71">
        <v>2.8698540000000001</v>
      </c>
      <c r="L18" s="71">
        <v>2.3079470000000004</v>
      </c>
      <c r="M18" s="71">
        <v>4.9381690000000003</v>
      </c>
      <c r="N18" s="71">
        <v>4.7731149999999998</v>
      </c>
      <c r="O18" s="16" t="s">
        <v>28</v>
      </c>
      <c r="P18" s="71">
        <v>4.3033189999999992</v>
      </c>
      <c r="Q18" s="71">
        <v>3.8896100000000002</v>
      </c>
      <c r="R18" s="71">
        <v>4.0502729999999998</v>
      </c>
      <c r="S18" s="71">
        <v>10.754918999999999</v>
      </c>
      <c r="T18" s="71">
        <v>38.341692000000002</v>
      </c>
      <c r="U18" s="71">
        <f t="shared" si="0"/>
        <v>86.274962000000002</v>
      </c>
    </row>
    <row r="19" spans="1:29" x14ac:dyDescent="0.2">
      <c r="B19" s="90" t="s">
        <v>795</v>
      </c>
      <c r="C19" s="71">
        <v>2.8642000000000001E-2</v>
      </c>
      <c r="D19" s="71">
        <v>1.2E-5</v>
      </c>
      <c r="E19" s="71">
        <v>4.5693999999999999E-2</v>
      </c>
      <c r="F19" s="71">
        <v>6.8999999999999997E-5</v>
      </c>
      <c r="G19" s="71">
        <v>1.861E-3</v>
      </c>
      <c r="H19" s="71">
        <v>1.0609E-2</v>
      </c>
      <c r="I19" s="71">
        <v>1.5209999999999998E-3</v>
      </c>
      <c r="J19" s="71">
        <v>1.1580000000000002E-3</v>
      </c>
      <c r="K19" s="71">
        <v>3.4000000000000002E-4</v>
      </c>
      <c r="L19" s="71">
        <v>1.7163999999999999E-2</v>
      </c>
      <c r="M19" s="71">
        <v>3.797E-3</v>
      </c>
      <c r="N19" s="71">
        <v>3.7790000000000002E-3</v>
      </c>
      <c r="O19" s="16" t="s">
        <v>28</v>
      </c>
      <c r="P19" s="71">
        <v>2.346E-3</v>
      </c>
      <c r="Q19" s="71">
        <v>1.3849999999999999E-3</v>
      </c>
      <c r="R19" s="71">
        <v>1.3125000000000001E-2</v>
      </c>
      <c r="S19" s="71">
        <v>1.7249999999999998E-3</v>
      </c>
      <c r="T19" s="71">
        <v>7.45E-4</v>
      </c>
      <c r="U19" s="71">
        <f t="shared" si="0"/>
        <v>0.13397199999999998</v>
      </c>
    </row>
    <row r="20" spans="1:29" x14ac:dyDescent="0.2">
      <c r="B20" s="90" t="s">
        <v>796</v>
      </c>
      <c r="C20" s="71">
        <v>0</v>
      </c>
      <c r="D20" s="71">
        <v>0</v>
      </c>
      <c r="E20" s="71">
        <v>1.341E-3</v>
      </c>
      <c r="F20" s="71">
        <v>6.5120000000000004E-3</v>
      </c>
      <c r="G20" s="71">
        <v>9.9885000000000002E-2</v>
      </c>
      <c r="H20" s="71">
        <v>0.41506699999999996</v>
      </c>
      <c r="I20" s="71">
        <v>0.499309</v>
      </c>
      <c r="J20" s="71">
        <v>0.253415</v>
      </c>
      <c r="K20" s="71">
        <v>0.27982100000000004</v>
      </c>
      <c r="L20" s="71">
        <v>0.12173299999999999</v>
      </c>
      <c r="M20" s="71">
        <v>1.9236609999999998</v>
      </c>
      <c r="N20" s="71">
        <v>1.0970609999999998</v>
      </c>
      <c r="O20" s="16" t="s">
        <v>28</v>
      </c>
      <c r="P20" s="71">
        <v>1.0538620000000001</v>
      </c>
      <c r="Q20" s="71">
        <v>2.13015</v>
      </c>
      <c r="R20" s="71">
        <v>2.8748370000000003</v>
      </c>
      <c r="S20" s="71">
        <v>3.9169779999999998</v>
      </c>
      <c r="T20" s="71">
        <v>4.6461740000000002</v>
      </c>
      <c r="U20" s="71">
        <f t="shared" si="0"/>
        <v>19.319806</v>
      </c>
    </row>
    <row r="21" spans="1:29" x14ac:dyDescent="0.2">
      <c r="B21" s="90" t="s">
        <v>797</v>
      </c>
      <c r="C21" s="71">
        <v>1.94E-4</v>
      </c>
      <c r="D21" s="71">
        <v>0</v>
      </c>
      <c r="E21" s="71">
        <v>0</v>
      </c>
      <c r="F21" s="71">
        <v>0</v>
      </c>
      <c r="G21" s="71">
        <v>1.155E-3</v>
      </c>
      <c r="H21" s="71">
        <v>8.3299999999999997E-4</v>
      </c>
      <c r="I21" s="71">
        <v>1.2239E-2</v>
      </c>
      <c r="J21" s="71">
        <v>8.3031000000000008E-2</v>
      </c>
      <c r="K21" s="71">
        <v>1.4E-2</v>
      </c>
      <c r="L21" s="71">
        <v>3.0530000000000002E-3</v>
      </c>
      <c r="M21" s="71">
        <v>2.2335000000000001E-2</v>
      </c>
      <c r="N21" s="71">
        <v>1.908E-2</v>
      </c>
      <c r="O21" s="16" t="s">
        <v>28</v>
      </c>
      <c r="P21" s="71">
        <v>1.178E-3</v>
      </c>
      <c r="Q21" s="71">
        <v>6.1321000000000007E-2</v>
      </c>
      <c r="R21" s="71">
        <v>4.3395640000000002</v>
      </c>
      <c r="S21" s="71">
        <v>7.0730000000000001E-2</v>
      </c>
      <c r="T21" s="71">
        <v>2.5460000000000001E-3</v>
      </c>
      <c r="U21" s="71">
        <f t="shared" si="0"/>
        <v>4.631259</v>
      </c>
    </row>
    <row r="22" spans="1:29" x14ac:dyDescent="0.2">
      <c r="B22" s="90" t="s">
        <v>798</v>
      </c>
      <c r="C22" s="71">
        <v>6.6650000000000001E-2</v>
      </c>
      <c r="D22" s="71">
        <v>3.4999999999999997E-5</v>
      </c>
      <c r="E22" s="71">
        <v>7.1000000000000005E-5</v>
      </c>
      <c r="F22" s="71">
        <v>0.36972899999999997</v>
      </c>
      <c r="G22" s="71">
        <v>9.4982000000000011E-2</v>
      </c>
      <c r="H22" s="71">
        <v>4.4460000000000003E-3</v>
      </c>
      <c r="I22" s="71">
        <v>7.399E-2</v>
      </c>
      <c r="J22" s="71">
        <v>5.7289999999999997E-3</v>
      </c>
      <c r="K22" s="71">
        <v>1.462E-3</v>
      </c>
      <c r="L22" s="71">
        <v>1.0440000000000001E-2</v>
      </c>
      <c r="M22" s="71">
        <v>2.7785000000000001E-2</v>
      </c>
      <c r="N22" s="71">
        <v>0.57065100000000002</v>
      </c>
      <c r="O22" s="16" t="s">
        <v>28</v>
      </c>
      <c r="P22" s="71">
        <v>3.3634339999999998</v>
      </c>
      <c r="Q22" s="71">
        <v>5.1592960000000003</v>
      </c>
      <c r="R22" s="71">
        <v>0.157278</v>
      </c>
      <c r="S22" s="71">
        <v>2.3840000000000004E-2</v>
      </c>
      <c r="T22" s="71">
        <v>4.5226999999999996E-2</v>
      </c>
      <c r="U22" s="71">
        <f t="shared" si="0"/>
        <v>9.9750449999999997</v>
      </c>
    </row>
    <row r="23" spans="1:29" x14ac:dyDescent="0.2">
      <c r="B23" s="90" t="s">
        <v>799</v>
      </c>
      <c r="C23" s="71">
        <v>0.28182400000000002</v>
      </c>
      <c r="D23" s="71">
        <v>8.6900440000000003</v>
      </c>
      <c r="E23" s="71">
        <v>31.398923</v>
      </c>
      <c r="F23" s="71">
        <v>193.79836</v>
      </c>
      <c r="G23" s="71">
        <v>638.09053000000017</v>
      </c>
      <c r="H23" s="71">
        <v>943.52445399999988</v>
      </c>
      <c r="I23" s="71">
        <v>1757.0228849999999</v>
      </c>
      <c r="J23" s="71">
        <v>2291.1432419999996</v>
      </c>
      <c r="K23" s="71">
        <v>2251.0156649999999</v>
      </c>
      <c r="L23" s="71">
        <v>2604.206913</v>
      </c>
      <c r="M23" s="71">
        <v>3028.1112700000003</v>
      </c>
      <c r="N23" s="71">
        <v>3766.7117540000004</v>
      </c>
      <c r="O23" s="16" t="s">
        <v>28</v>
      </c>
      <c r="P23" s="71">
        <v>5189.8629009999995</v>
      </c>
      <c r="Q23" s="71">
        <v>4639.2977169999995</v>
      </c>
      <c r="R23" s="71">
        <v>4017.2414830000002</v>
      </c>
      <c r="S23" s="71">
        <v>600.94258200000002</v>
      </c>
      <c r="T23" s="71">
        <v>515.380403</v>
      </c>
      <c r="U23" s="71">
        <f t="shared" si="0"/>
        <v>32476.720949999999</v>
      </c>
    </row>
    <row r="24" spans="1:29" x14ac:dyDescent="0.2">
      <c r="A24" s="105"/>
      <c r="B24" s="35" t="s">
        <v>79</v>
      </c>
      <c r="C24" s="71">
        <f>SUM(C9:C15)</f>
        <v>14357.505268999999</v>
      </c>
      <c r="D24" s="71">
        <f t="shared" ref="D24:T24" si="1">SUM(D9:D15)</f>
        <v>36650.507566</v>
      </c>
      <c r="E24" s="71">
        <f t="shared" si="1"/>
        <v>43250.4363515</v>
      </c>
      <c r="F24" s="71">
        <f t="shared" si="1"/>
        <v>62074.821192500007</v>
      </c>
      <c r="G24" s="71">
        <f t="shared" si="1"/>
        <v>161854.402187</v>
      </c>
      <c r="H24" s="71">
        <f t="shared" si="1"/>
        <v>209321.16865450001</v>
      </c>
      <c r="I24" s="71">
        <f t="shared" si="1"/>
        <v>255063.77656100001</v>
      </c>
      <c r="J24" s="71">
        <f t="shared" si="1"/>
        <v>214833.30720100002</v>
      </c>
      <c r="K24" s="71">
        <f t="shared" si="1"/>
        <v>161226.80315150003</v>
      </c>
      <c r="L24" s="71">
        <f t="shared" si="1"/>
        <v>298076.64207200002</v>
      </c>
      <c r="M24" s="71">
        <f t="shared" si="1"/>
        <v>387083.86889000004</v>
      </c>
      <c r="N24" s="71">
        <f t="shared" si="1"/>
        <v>426585.52573400002</v>
      </c>
      <c r="O24" s="71">
        <f t="shared" si="1"/>
        <v>212656.46163400001</v>
      </c>
      <c r="P24" s="71">
        <f t="shared" si="1"/>
        <v>469702.36388899997</v>
      </c>
      <c r="Q24" s="71">
        <f t="shared" si="1"/>
        <v>527055.46238699998</v>
      </c>
      <c r="R24" s="71">
        <f t="shared" si="1"/>
        <v>505601.94539800019</v>
      </c>
      <c r="S24" s="71">
        <f t="shared" si="1"/>
        <v>467768.89629100007</v>
      </c>
      <c r="T24" s="71">
        <f t="shared" si="1"/>
        <v>438725.57653699996</v>
      </c>
      <c r="U24" s="71">
        <f t="shared" si="0"/>
        <v>4891889.4709660001</v>
      </c>
    </row>
    <row r="25" spans="1:29" x14ac:dyDescent="0.2">
      <c r="A25" s="105"/>
      <c r="B25" s="35" t="s">
        <v>80</v>
      </c>
      <c r="C25" s="71">
        <f>C26-C24</f>
        <v>6565.5472160000045</v>
      </c>
      <c r="D25" s="71">
        <f t="shared" ref="D25:T25" si="2">D26-D24</f>
        <v>25936.793886000021</v>
      </c>
      <c r="E25" s="71">
        <f t="shared" si="2"/>
        <v>23696.042949499999</v>
      </c>
      <c r="F25" s="71">
        <f t="shared" si="2"/>
        <v>24442.335206999982</v>
      </c>
      <c r="G25" s="71">
        <f t="shared" si="2"/>
        <v>37906.371731000021</v>
      </c>
      <c r="H25" s="71">
        <f t="shared" si="2"/>
        <v>43120.623109500011</v>
      </c>
      <c r="I25" s="71">
        <f t="shared" si="2"/>
        <v>48714.795873999916</v>
      </c>
      <c r="J25" s="71">
        <f t="shared" si="2"/>
        <v>47705.061840499955</v>
      </c>
      <c r="K25" s="71">
        <f t="shared" si="2"/>
        <v>36639.762304999924</v>
      </c>
      <c r="L25" s="71">
        <f t="shared" si="2"/>
        <v>72190.319946800009</v>
      </c>
      <c r="M25" s="71">
        <f t="shared" si="2"/>
        <v>95858.572745999903</v>
      </c>
      <c r="N25" s="71">
        <f t="shared" si="2"/>
        <v>106752.11449900002</v>
      </c>
      <c r="O25" s="71">
        <f t="shared" si="2"/>
        <v>176196.76301300002</v>
      </c>
      <c r="P25" s="71">
        <f t="shared" si="2"/>
        <v>112049.27969900012</v>
      </c>
      <c r="Q25" s="71">
        <f t="shared" si="2"/>
        <v>111191.17787700007</v>
      </c>
      <c r="R25" s="71">
        <f t="shared" si="2"/>
        <v>130351.43435799971</v>
      </c>
      <c r="S25" s="71">
        <f t="shared" si="2"/>
        <v>167299.20702499989</v>
      </c>
      <c r="T25" s="71">
        <f t="shared" si="2"/>
        <v>165687.82291700022</v>
      </c>
      <c r="U25" s="71">
        <f t="shared" si="0"/>
        <v>1432304.0261992996</v>
      </c>
    </row>
    <row r="26" spans="1:29" x14ac:dyDescent="0.2">
      <c r="A26" s="105"/>
      <c r="B26" s="35" t="s">
        <v>81</v>
      </c>
      <c r="C26" s="71">
        <f>[3]A2!C34</f>
        <v>20923.052485000004</v>
      </c>
      <c r="D26" s="71">
        <f>[3]A2!D34</f>
        <v>62587.301452000022</v>
      </c>
      <c r="E26" s="71">
        <f>[3]A2!E34</f>
        <v>66946.479300999999</v>
      </c>
      <c r="F26" s="71">
        <f>[3]A2!F34</f>
        <v>86517.156399499989</v>
      </c>
      <c r="G26" s="71">
        <f>[3]A2!G34</f>
        <v>199760.77391800002</v>
      </c>
      <c r="H26" s="71">
        <f>[3]A2!H34</f>
        <v>252441.79176400002</v>
      </c>
      <c r="I26" s="71">
        <f>[3]A2!I34</f>
        <v>303778.57243499992</v>
      </c>
      <c r="J26" s="71">
        <f>[3]A2!J34</f>
        <v>262538.36904149997</v>
      </c>
      <c r="K26" s="71">
        <f>[3]A2!K34</f>
        <v>197866.56545649996</v>
      </c>
      <c r="L26" s="71">
        <f>[3]A2!L34</f>
        <v>370266.96201880003</v>
      </c>
      <c r="M26" s="71">
        <f>[3]A2!M34</f>
        <v>482942.44163599994</v>
      </c>
      <c r="N26" s="71">
        <f>[3]A2!N34</f>
        <v>533337.64023300004</v>
      </c>
      <c r="O26" s="71">
        <f>[3]A2!O34</f>
        <v>388853.22464700002</v>
      </c>
      <c r="P26" s="71">
        <f>[3]A2!P34</f>
        <v>581751.64358800009</v>
      </c>
      <c r="Q26" s="71">
        <f>[3]A2!Q34</f>
        <v>638246.64026400005</v>
      </c>
      <c r="R26" s="71">
        <f>[3]A2!R34</f>
        <v>635953.37975599989</v>
      </c>
      <c r="S26" s="71">
        <f>[3]A2!S34</f>
        <v>635068.10331599996</v>
      </c>
      <c r="T26" s="71">
        <f>[3]A2!T34</f>
        <v>604413.39945400017</v>
      </c>
      <c r="U26" s="71">
        <f t="shared" si="0"/>
        <v>6324193.4971653</v>
      </c>
      <c r="W26" s="69"/>
      <c r="X26" s="69"/>
      <c r="Y26" s="69"/>
      <c r="Z26" s="69"/>
      <c r="AA26" s="69"/>
      <c r="AB26" s="69"/>
      <c r="AC26" s="69"/>
    </row>
    <row r="27" spans="1:29" x14ac:dyDescent="0.2">
      <c r="A27" s="105"/>
      <c r="B27" s="35"/>
      <c r="C27" s="202" t="s">
        <v>76</v>
      </c>
      <c r="D27" s="202"/>
      <c r="E27" s="202"/>
      <c r="F27" s="202"/>
      <c r="G27" s="202"/>
      <c r="H27" s="202"/>
      <c r="I27" s="202"/>
      <c r="J27" s="202"/>
      <c r="K27" s="202"/>
      <c r="L27" s="202"/>
      <c r="M27" s="202"/>
      <c r="N27" s="202"/>
      <c r="O27" s="202"/>
      <c r="P27" s="202"/>
      <c r="Q27" s="202"/>
      <c r="R27" s="202"/>
      <c r="S27" s="202"/>
      <c r="T27" s="202"/>
      <c r="U27" s="202"/>
    </row>
    <row r="28" spans="1:29" ht="13.5" thickBot="1" x14ac:dyDescent="0.25">
      <c r="A28" s="105"/>
      <c r="B28" s="45"/>
      <c r="C28" s="203"/>
      <c r="D28" s="203"/>
      <c r="E28" s="203"/>
      <c r="F28" s="203"/>
      <c r="G28" s="203"/>
      <c r="H28" s="203"/>
      <c r="I28" s="203"/>
      <c r="J28" s="203"/>
      <c r="K28" s="203"/>
      <c r="L28" s="203"/>
      <c r="M28" s="203"/>
      <c r="N28" s="203"/>
      <c r="O28" s="203"/>
      <c r="P28" s="203"/>
      <c r="Q28" s="203"/>
      <c r="R28" s="203"/>
      <c r="S28" s="203"/>
      <c r="T28" s="203"/>
      <c r="U28" s="203"/>
    </row>
    <row r="29" spans="1:29" ht="13.5" thickTop="1" x14ac:dyDescent="0.2">
      <c r="A29" s="105"/>
      <c r="B29" s="93" t="s">
        <v>30</v>
      </c>
      <c r="C29" s="37">
        <f>IFERROR(C9/C$26*100,"--")</f>
        <v>2.6595244928957116</v>
      </c>
      <c r="D29" s="37">
        <f t="shared" ref="D29:T29" si="3">IFERROR(D9/D$26*100,"--")</f>
        <v>6.7520610977947149</v>
      </c>
      <c r="E29" s="37">
        <f t="shared" si="3"/>
        <v>7.0797464063643485</v>
      </c>
      <c r="F29" s="37">
        <f t="shared" si="3"/>
        <v>11.282940371300063</v>
      </c>
      <c r="G29" s="37">
        <f t="shared" si="3"/>
        <v>19.491620262235831</v>
      </c>
      <c r="H29" s="37">
        <f t="shared" si="3"/>
        <v>27.177712562997254</v>
      </c>
      <c r="I29" s="37">
        <f t="shared" si="3"/>
        <v>31.375451431451463</v>
      </c>
      <c r="J29" s="37">
        <f t="shared" si="3"/>
        <v>22.997973819002375</v>
      </c>
      <c r="K29" s="37">
        <f t="shared" si="3"/>
        <v>21.753430024014214</v>
      </c>
      <c r="L29" s="37">
        <f t="shared" si="3"/>
        <v>22.578645339617204</v>
      </c>
      <c r="M29" s="37">
        <f t="shared" si="3"/>
        <v>20.907605518361898</v>
      </c>
      <c r="N29" s="37">
        <f t="shared" si="3"/>
        <v>21.88738149795735</v>
      </c>
      <c r="O29" s="37" t="str">
        <f t="shared" si="3"/>
        <v>--</v>
      </c>
      <c r="P29" s="37">
        <f t="shared" si="3"/>
        <v>24.148762470449135</v>
      </c>
      <c r="Q29" s="37">
        <f t="shared" si="3"/>
        <v>24.80644607287098</v>
      </c>
      <c r="R29" s="37">
        <f t="shared" si="3"/>
        <v>22.665631225091399</v>
      </c>
      <c r="S29" s="37">
        <f t="shared" si="3"/>
        <v>19.726802562569155</v>
      </c>
      <c r="T29" s="37">
        <f t="shared" si="3"/>
        <v>18.592966607543374</v>
      </c>
      <c r="U29" s="37">
        <f t="shared" ref="U29:U34" si="4">U9/U$26*100</f>
        <v>20.6742566012813</v>
      </c>
    </row>
    <row r="30" spans="1:29" x14ac:dyDescent="0.2">
      <c r="A30" s="105"/>
      <c r="B30" s="93" t="s">
        <v>29</v>
      </c>
      <c r="C30" s="37">
        <f t="shared" ref="C30:T30" si="5">IFERROR(C10/C$26*100,"--")</f>
        <v>38.363838482719359</v>
      </c>
      <c r="D30" s="37">
        <f t="shared" si="5"/>
        <v>23.312201164624188</v>
      </c>
      <c r="E30" s="37">
        <f t="shared" si="5"/>
        <v>21.520260281685637</v>
      </c>
      <c r="F30" s="37">
        <f t="shared" si="5"/>
        <v>21.992076894716298</v>
      </c>
      <c r="G30" s="37">
        <f t="shared" si="5"/>
        <v>21.700690167427243</v>
      </c>
      <c r="H30" s="37">
        <f t="shared" si="5"/>
        <v>16.832861370563222</v>
      </c>
      <c r="I30" s="37">
        <f t="shared" si="5"/>
        <v>14.777360268919329</v>
      </c>
      <c r="J30" s="37">
        <f t="shared" si="5"/>
        <v>21.426079440452447</v>
      </c>
      <c r="K30" s="37">
        <f t="shared" si="5"/>
        <v>17.215360346206992</v>
      </c>
      <c r="L30" s="37">
        <f t="shared" si="5"/>
        <v>16.174303395980338</v>
      </c>
      <c r="M30" s="37">
        <f t="shared" si="5"/>
        <v>14.876749473625964</v>
      </c>
      <c r="N30" s="37">
        <f t="shared" si="5"/>
        <v>14.349473977228708</v>
      </c>
      <c r="O30" s="37">
        <f t="shared" si="5"/>
        <v>15.892507399958056</v>
      </c>
      <c r="P30" s="37">
        <f t="shared" si="5"/>
        <v>12.830290496757202</v>
      </c>
      <c r="Q30" s="37">
        <f t="shared" si="5"/>
        <v>10.525969275014347</v>
      </c>
      <c r="R30" s="37">
        <f t="shared" si="5"/>
        <v>10.550563177090666</v>
      </c>
      <c r="S30" s="37">
        <f t="shared" si="5"/>
        <v>8.7460860663572593</v>
      </c>
      <c r="T30" s="37">
        <f t="shared" si="5"/>
        <v>9.3615282932367041</v>
      </c>
      <c r="U30" s="37">
        <f t="shared" si="4"/>
        <v>13.728361416813984</v>
      </c>
    </row>
    <row r="31" spans="1:29" x14ac:dyDescent="0.2">
      <c r="A31" s="105"/>
      <c r="B31" s="93" t="s">
        <v>32</v>
      </c>
      <c r="C31" s="37">
        <f t="shared" ref="C31:T31" si="6">IFERROR(C11/C$26*100,"--")</f>
        <v>6.9511870151005821</v>
      </c>
      <c r="D31" s="37">
        <f t="shared" si="6"/>
        <v>7.4945360539268107</v>
      </c>
      <c r="E31" s="37">
        <f t="shared" si="6"/>
        <v>9.1918652918736541</v>
      </c>
      <c r="F31" s="37">
        <f t="shared" si="6"/>
        <v>12.374824725586883</v>
      </c>
      <c r="G31" s="37">
        <f t="shared" si="6"/>
        <v>12.16652618595508</v>
      </c>
      <c r="H31" s="37">
        <f t="shared" si="6"/>
        <v>11.086796052440015</v>
      </c>
      <c r="I31" s="37">
        <f t="shared" si="6"/>
        <v>11.156663980225872</v>
      </c>
      <c r="J31" s="37">
        <f t="shared" si="6"/>
        <v>14.470045058821452</v>
      </c>
      <c r="K31" s="37">
        <f t="shared" si="6"/>
        <v>16.518004479733762</v>
      </c>
      <c r="L31" s="37">
        <f t="shared" si="6"/>
        <v>14.972014522101828</v>
      </c>
      <c r="M31" s="37">
        <f t="shared" si="6"/>
        <v>15.654265158161754</v>
      </c>
      <c r="N31" s="37">
        <f t="shared" si="6"/>
        <v>15.063952239129605</v>
      </c>
      <c r="O31" s="37" t="str">
        <f t="shared" si="6"/>
        <v>--</v>
      </c>
      <c r="P31" s="37">
        <f t="shared" si="6"/>
        <v>15.586448869788869</v>
      </c>
      <c r="Q31" s="37">
        <f t="shared" si="6"/>
        <v>17.925777678935521</v>
      </c>
      <c r="R31" s="37">
        <f t="shared" si="6"/>
        <v>17.53425334554926</v>
      </c>
      <c r="S31" s="37">
        <f t="shared" si="6"/>
        <v>17.028384738162533</v>
      </c>
      <c r="T31" s="37">
        <f t="shared" si="6"/>
        <v>17.707151972256245</v>
      </c>
      <c r="U31" s="37">
        <f t="shared" si="4"/>
        <v>14.594769992683144</v>
      </c>
    </row>
    <row r="32" spans="1:29" x14ac:dyDescent="0.2">
      <c r="A32" s="105"/>
      <c r="B32" s="93" t="s">
        <v>31</v>
      </c>
      <c r="C32" s="37">
        <f t="shared" ref="C32:T32" si="7">IFERROR(C12/C$26*100,"--")</f>
        <v>7.1577812012547728</v>
      </c>
      <c r="D32" s="37">
        <f t="shared" si="7"/>
        <v>7.5083677343143087</v>
      </c>
      <c r="E32" s="37">
        <f t="shared" si="7"/>
        <v>8.5374097632564006</v>
      </c>
      <c r="F32" s="37">
        <f t="shared" si="7"/>
        <v>12.250767428206014</v>
      </c>
      <c r="G32" s="37">
        <f t="shared" si="7"/>
        <v>19.272076841423882</v>
      </c>
      <c r="H32" s="37">
        <f t="shared" si="7"/>
        <v>20.074249325711975</v>
      </c>
      <c r="I32" s="37">
        <f t="shared" si="7"/>
        <v>19.150205713883143</v>
      </c>
      <c r="J32" s="37">
        <f t="shared" si="7"/>
        <v>13.932467698928239</v>
      </c>
      <c r="K32" s="37">
        <f t="shared" si="7"/>
        <v>14.980624899468717</v>
      </c>
      <c r="L32" s="37">
        <f t="shared" si="7"/>
        <v>15.033594559045127</v>
      </c>
      <c r="M32" s="37">
        <f t="shared" si="7"/>
        <v>16.087161589032029</v>
      </c>
      <c r="N32" s="37">
        <f t="shared" si="7"/>
        <v>16.191899410338422</v>
      </c>
      <c r="O32" s="37">
        <f t="shared" si="7"/>
        <v>23.786958285344799</v>
      </c>
      <c r="P32" s="37">
        <f t="shared" si="7"/>
        <v>16.673982038063102</v>
      </c>
      <c r="Q32" s="37">
        <f t="shared" si="7"/>
        <v>17.166158292142569</v>
      </c>
      <c r="R32" s="37">
        <f t="shared" si="7"/>
        <v>17.078451363946119</v>
      </c>
      <c r="S32" s="37">
        <f t="shared" si="7"/>
        <v>16.813236307645287</v>
      </c>
      <c r="T32" s="37">
        <f t="shared" si="7"/>
        <v>15.602779621562188</v>
      </c>
      <c r="U32" s="37">
        <f t="shared" si="4"/>
        <v>16.832890972274363</v>
      </c>
    </row>
    <row r="33" spans="1:21" x14ac:dyDescent="0.2">
      <c r="A33" s="105"/>
      <c r="B33" s="93" t="s">
        <v>42</v>
      </c>
      <c r="C33" s="37">
        <f t="shared" ref="C33:T33" si="8">IFERROR(C13/C$26*100,"--")</f>
        <v>0.95276786999848684</v>
      </c>
      <c r="D33" s="37">
        <f t="shared" si="8"/>
        <v>3.6068877921367251</v>
      </c>
      <c r="E33" s="37">
        <f t="shared" si="8"/>
        <v>4.1744639982259013</v>
      </c>
      <c r="F33" s="37">
        <f t="shared" si="8"/>
        <v>4.1253147982804332</v>
      </c>
      <c r="G33" s="37">
        <f t="shared" si="8"/>
        <v>3.6227483021619911</v>
      </c>
      <c r="H33" s="37">
        <f t="shared" si="8"/>
        <v>3.7964426048598185</v>
      </c>
      <c r="I33" s="37">
        <f t="shared" si="8"/>
        <v>3.4098075984988632</v>
      </c>
      <c r="J33" s="37">
        <f t="shared" si="8"/>
        <v>4.3571519602118736</v>
      </c>
      <c r="K33" s="37">
        <f t="shared" si="8"/>
        <v>5.3345445685317303</v>
      </c>
      <c r="L33" s="37">
        <f t="shared" si="8"/>
        <v>6.0999204449283848</v>
      </c>
      <c r="M33" s="37">
        <f t="shared" si="8"/>
        <v>7.3130282682049783</v>
      </c>
      <c r="N33" s="37">
        <f t="shared" si="8"/>
        <v>7.6665044811270109</v>
      </c>
      <c r="O33" s="37">
        <f t="shared" si="8"/>
        <v>8.8019084190624213</v>
      </c>
      <c r="P33" s="37">
        <f t="shared" si="8"/>
        <v>6.7723780085960863</v>
      </c>
      <c r="Q33" s="37">
        <f t="shared" si="8"/>
        <v>6.2686516355888307</v>
      </c>
      <c r="R33" s="37">
        <f t="shared" si="8"/>
        <v>5.8150215692208063</v>
      </c>
      <c r="S33" s="37">
        <f t="shared" si="8"/>
        <v>5.5656898490794502</v>
      </c>
      <c r="T33" s="37">
        <f t="shared" si="8"/>
        <v>5.7331532938056977</v>
      </c>
      <c r="U33" s="37">
        <f t="shared" si="4"/>
        <v>5.9675448119853094</v>
      </c>
    </row>
    <row r="34" spans="1:21" x14ac:dyDescent="0.2">
      <c r="A34" s="105"/>
      <c r="B34" s="93" t="s">
        <v>34</v>
      </c>
      <c r="C34" s="37">
        <f t="shared" ref="C34:T34" si="9">IFERROR(C14/C$26*100,"--")</f>
        <v>12.521034948787491</v>
      </c>
      <c r="D34" s="37">
        <f t="shared" si="9"/>
        <v>9.6152193510297028</v>
      </c>
      <c r="E34" s="37">
        <f t="shared" si="9"/>
        <v>13.690184948027726</v>
      </c>
      <c r="F34" s="37">
        <f t="shared" si="9"/>
        <v>9.2528608106753083</v>
      </c>
      <c r="G34" s="37">
        <f t="shared" si="9"/>
        <v>4.4534566506794935</v>
      </c>
      <c r="H34" s="37">
        <f t="shared" si="9"/>
        <v>3.6667209241857464</v>
      </c>
      <c r="I34" s="37">
        <f t="shared" si="9"/>
        <v>3.80491325255444</v>
      </c>
      <c r="J34" s="37">
        <f t="shared" si="9"/>
        <v>4.2265694222188053</v>
      </c>
      <c r="K34" s="37">
        <f t="shared" si="9"/>
        <v>5.1942211524157109</v>
      </c>
      <c r="L34" s="37">
        <f t="shared" si="9"/>
        <v>5.1219611735267563</v>
      </c>
      <c r="M34" s="37">
        <f t="shared" si="9"/>
        <v>4.7765420969951977</v>
      </c>
      <c r="N34" s="37">
        <f t="shared" si="9"/>
        <v>4.2915446635269738</v>
      </c>
      <c r="O34" s="37">
        <f t="shared" si="9"/>
        <v>5.6160100963093509</v>
      </c>
      <c r="P34" s="37">
        <f t="shared" si="9"/>
        <v>4.2513355856568058</v>
      </c>
      <c r="Q34" s="37">
        <f t="shared" si="9"/>
        <v>5.4101268097106265</v>
      </c>
      <c r="R34" s="37">
        <f t="shared" si="9"/>
        <v>5.194085427091145</v>
      </c>
      <c r="S34" s="37">
        <f t="shared" si="9"/>
        <v>5.0596403871053086</v>
      </c>
      <c r="T34" s="37">
        <f t="shared" si="9"/>
        <v>4.749847222932873</v>
      </c>
      <c r="U34" s="37">
        <f t="shared" si="4"/>
        <v>5.0091373856997574</v>
      </c>
    </row>
    <row r="35" spans="1:21" x14ac:dyDescent="0.2">
      <c r="A35" s="105"/>
      <c r="B35" s="93" t="s">
        <v>44</v>
      </c>
      <c r="C35" s="37">
        <f t="shared" ref="C35:T35" si="10">IFERROR(C15/C$26*100,"--")</f>
        <v>1.4375732231978864E-2</v>
      </c>
      <c r="D35" s="37">
        <f t="shared" si="10"/>
        <v>0.26974231846291735</v>
      </c>
      <c r="E35" s="37">
        <f t="shared" si="10"/>
        <v>0.41056651950910639</v>
      </c>
      <c r="F35" s="37">
        <f t="shared" si="10"/>
        <v>0.46978343534918693</v>
      </c>
      <c r="G35" s="37">
        <f t="shared" si="10"/>
        <v>0.31699809330931927</v>
      </c>
      <c r="H35" s="37">
        <f t="shared" si="10"/>
        <v>0.28380492231245907</v>
      </c>
      <c r="I35" s="37">
        <f t="shared" si="10"/>
        <v>0.28931333732831138</v>
      </c>
      <c r="J35" s="37">
        <f t="shared" si="10"/>
        <v>0.41901167970846592</v>
      </c>
      <c r="K35" s="37">
        <f t="shared" si="10"/>
        <v>0.48640497108723824</v>
      </c>
      <c r="L35" s="37">
        <f t="shared" si="10"/>
        <v>0.52273061454014536</v>
      </c>
      <c r="M35" s="37">
        <f t="shared" si="10"/>
        <v>0.53578714499279101</v>
      </c>
      <c r="N35" s="37">
        <f t="shared" si="10"/>
        <v>0.53338389894199389</v>
      </c>
      <c r="O35" s="37">
        <f t="shared" si="10"/>
        <v>0.59072127332497915</v>
      </c>
      <c r="P35" s="37">
        <f t="shared" si="10"/>
        <v>0.47612988214635021</v>
      </c>
      <c r="Q35" s="37">
        <f t="shared" si="10"/>
        <v>0.47552073501626663</v>
      </c>
      <c r="R35" s="37">
        <f t="shared" si="10"/>
        <v>0.66498286770998194</v>
      </c>
      <c r="S35" s="37">
        <f t="shared" si="10"/>
        <v>0.71665359718678467</v>
      </c>
      <c r="T35" s="37">
        <f t="shared" si="10"/>
        <v>0.83957667410816617</v>
      </c>
      <c r="U35" s="37">
        <f t="shared" ref="U35" si="11">U15/U$26*100</f>
        <v>0.5450280200779738</v>
      </c>
    </row>
    <row r="36" spans="1:21" x14ac:dyDescent="0.2">
      <c r="A36" s="105"/>
      <c r="B36" s="93"/>
      <c r="C36" s="37">
        <f t="shared" ref="C36:T36" si="12">IFERROR(C16/C$26*100,"--")</f>
        <v>4.9667236687620443E-2</v>
      </c>
      <c r="D36" s="37">
        <f t="shared" si="12"/>
        <v>0.67457393944967459</v>
      </c>
      <c r="E36" s="37">
        <f t="shared" si="12"/>
        <v>1.0060520688052663</v>
      </c>
      <c r="F36" s="37">
        <f t="shared" si="12"/>
        <v>1.3119966978093605</v>
      </c>
      <c r="G36" s="37">
        <f t="shared" si="12"/>
        <v>0.92062376408038504</v>
      </c>
      <c r="H36" s="37">
        <f t="shared" si="12"/>
        <v>0.92339290919754191</v>
      </c>
      <c r="I36" s="37">
        <f t="shared" si="12"/>
        <v>1.1218595040073835</v>
      </c>
      <c r="J36" s="37">
        <f t="shared" si="12"/>
        <v>1.6207874260570927</v>
      </c>
      <c r="K36" s="37">
        <f t="shared" si="12"/>
        <v>2.1795812567172295</v>
      </c>
      <c r="L36" s="37">
        <f t="shared" si="12"/>
        <v>1.2555934330873268</v>
      </c>
      <c r="M36" s="37">
        <f t="shared" si="12"/>
        <v>1.2007653233696922</v>
      </c>
      <c r="N36" s="37">
        <f t="shared" si="12"/>
        <v>1.2846941685958375</v>
      </c>
      <c r="O36" s="37" t="str">
        <f t="shared" si="12"/>
        <v>--</v>
      </c>
      <c r="P36" s="37">
        <f t="shared" si="12"/>
        <v>1.4112370312122906</v>
      </c>
      <c r="Q36" s="37">
        <f t="shared" si="12"/>
        <v>1.2388519965775973</v>
      </c>
      <c r="R36" s="37">
        <f t="shared" si="12"/>
        <v>1.3335807972675509</v>
      </c>
      <c r="S36" s="37">
        <f t="shared" si="12"/>
        <v>0.87274344090969547</v>
      </c>
      <c r="T36" s="37">
        <f t="shared" si="12"/>
        <v>0.99370666971077015</v>
      </c>
      <c r="U36" s="37">
        <f t="shared" ref="U36" si="13">U16/U$26*100</f>
        <v>1.1358492323993234</v>
      </c>
    </row>
    <row r="37" spans="1:21" x14ac:dyDescent="0.2">
      <c r="A37" s="105"/>
      <c r="B37" s="93"/>
      <c r="C37" s="37">
        <f t="shared" ref="C37:T37" si="14">IFERROR(C17/C$26*100,"--")</f>
        <v>8.825385308017593E-4</v>
      </c>
      <c r="D37" s="37">
        <f t="shared" si="14"/>
        <v>1.319072209293373E-2</v>
      </c>
      <c r="E37" s="37">
        <f t="shared" si="14"/>
        <v>4.6249328304165969E-2</v>
      </c>
      <c r="F37" s="37">
        <f t="shared" si="14"/>
        <v>0.22130567157788206</v>
      </c>
      <c r="G37" s="37">
        <f t="shared" si="14"/>
        <v>0.31880930650650346</v>
      </c>
      <c r="H37" s="37">
        <f t="shared" si="14"/>
        <v>0.37309810092003759</v>
      </c>
      <c r="I37" s="37">
        <f t="shared" si="14"/>
        <v>0.57737030822846835</v>
      </c>
      <c r="J37" s="37">
        <f t="shared" si="14"/>
        <v>0.8716124947200693</v>
      </c>
      <c r="K37" s="37">
        <f t="shared" si="14"/>
        <v>1.1360434658649692</v>
      </c>
      <c r="L37" s="37">
        <f t="shared" si="14"/>
        <v>0.70266776215046112</v>
      </c>
      <c r="M37" s="37">
        <f t="shared" si="14"/>
        <v>0.62558086896763465</v>
      </c>
      <c r="N37" s="37">
        <f t="shared" si="14"/>
        <v>0.70504081923736994</v>
      </c>
      <c r="O37" s="37" t="str">
        <f t="shared" si="14"/>
        <v>--</v>
      </c>
      <c r="P37" s="37">
        <f t="shared" si="14"/>
        <v>0.89061007718773422</v>
      </c>
      <c r="Q37" s="37">
        <f t="shared" si="14"/>
        <v>0.72512030037254593</v>
      </c>
      <c r="R37" s="37">
        <f t="shared" si="14"/>
        <v>0.62988994689153666</v>
      </c>
      <c r="S37" s="37">
        <f t="shared" si="14"/>
        <v>9.2301028336850499E-2</v>
      </c>
      <c r="T37" s="37">
        <f t="shared" si="14"/>
        <v>7.814916403684867E-2</v>
      </c>
      <c r="U37" s="37">
        <f t="shared" ref="U37" si="15">U17/U$26*100</f>
        <v>0.51162865147157721</v>
      </c>
    </row>
    <row r="38" spans="1:21" x14ac:dyDescent="0.2">
      <c r="A38" s="105"/>
      <c r="B38" s="93"/>
      <c r="C38" s="37">
        <f t="shared" ref="C38:T38" si="16">IFERROR(C18/C$26*100,"--")</f>
        <v>8.0485388124284478E-6</v>
      </c>
      <c r="D38" s="37">
        <f t="shared" si="16"/>
        <v>6.9387877400827337E-4</v>
      </c>
      <c r="E38" s="37">
        <f t="shared" si="16"/>
        <v>5.8183791599953738E-4</v>
      </c>
      <c r="F38" s="37">
        <f t="shared" si="16"/>
        <v>2.2592929325764301E-3</v>
      </c>
      <c r="G38" s="37">
        <f t="shared" si="16"/>
        <v>5.1897526209302705E-4</v>
      </c>
      <c r="H38" s="37">
        <f t="shared" si="16"/>
        <v>4.9039740660585147E-4</v>
      </c>
      <c r="I38" s="37">
        <f t="shared" si="16"/>
        <v>8.2578108781413751E-4</v>
      </c>
      <c r="J38" s="37">
        <f t="shared" si="16"/>
        <v>9.4564501526539057E-4</v>
      </c>
      <c r="K38" s="37">
        <f t="shared" si="16"/>
        <v>1.4503986529401422E-3</v>
      </c>
      <c r="L38" s="37">
        <f t="shared" si="16"/>
        <v>6.2331972245550124E-4</v>
      </c>
      <c r="M38" s="37">
        <f t="shared" si="16"/>
        <v>1.0225170898775476E-3</v>
      </c>
      <c r="N38" s="37">
        <f t="shared" si="16"/>
        <v>8.949518353729472E-4</v>
      </c>
      <c r="O38" s="37" t="str">
        <f t="shared" si="16"/>
        <v>--</v>
      </c>
      <c r="P38" s="37">
        <f t="shared" si="16"/>
        <v>7.3971754913470167E-4</v>
      </c>
      <c r="Q38" s="37">
        <f t="shared" si="16"/>
        <v>6.0942114766027254E-4</v>
      </c>
      <c r="R38" s="37">
        <f t="shared" si="16"/>
        <v>6.3688206225965692E-4</v>
      </c>
      <c r="S38" s="37">
        <f t="shared" si="16"/>
        <v>1.6935064040916757E-3</v>
      </c>
      <c r="T38" s="37">
        <f t="shared" si="16"/>
        <v>6.3436204482951834E-3</v>
      </c>
      <c r="U38" s="37">
        <f t="shared" ref="U38" si="17">U18/U$26*100</f>
        <v>1.3642049699882067E-3</v>
      </c>
    </row>
    <row r="39" spans="1:21" x14ac:dyDescent="0.2">
      <c r="A39" s="105"/>
      <c r="B39" s="93"/>
      <c r="C39" s="37">
        <f t="shared" ref="C39:T39" si="18">IFERROR(C19/C$26*100,"--")</f>
        <v>1.3689207165414229E-4</v>
      </c>
      <c r="D39" s="37">
        <f t="shared" si="18"/>
        <v>1.9173218403102333E-8</v>
      </c>
      <c r="E39" s="37">
        <f t="shared" si="18"/>
        <v>6.825452283241644E-5</v>
      </c>
      <c r="F39" s="37">
        <f t="shared" si="18"/>
        <v>7.9752967933188757E-8</v>
      </c>
      <c r="G39" s="37">
        <f t="shared" si="18"/>
        <v>9.316143322331759E-7</v>
      </c>
      <c r="H39" s="37">
        <f t="shared" si="18"/>
        <v>4.2025529631472524E-6</v>
      </c>
      <c r="I39" s="37">
        <f t="shared" si="18"/>
        <v>5.0069364267799074E-7</v>
      </c>
      <c r="J39" s="37">
        <f t="shared" si="18"/>
        <v>4.410783856956744E-7</v>
      </c>
      <c r="K39" s="37">
        <f t="shared" si="18"/>
        <v>1.7183297199078712E-7</v>
      </c>
      <c r="L39" s="37">
        <f t="shared" si="18"/>
        <v>4.6355742641517425E-6</v>
      </c>
      <c r="M39" s="37">
        <f t="shared" si="18"/>
        <v>7.8622205725746684E-7</v>
      </c>
      <c r="N39" s="37">
        <f t="shared" si="18"/>
        <v>7.0855677809446609E-7</v>
      </c>
      <c r="O39" s="37" t="str">
        <f t="shared" si="18"/>
        <v>--</v>
      </c>
      <c r="P39" s="37">
        <f t="shared" si="18"/>
        <v>4.032648684120351E-7</v>
      </c>
      <c r="Q39" s="37">
        <f t="shared" si="18"/>
        <v>2.1700075059182731E-7</v>
      </c>
      <c r="R39" s="37">
        <f t="shared" si="18"/>
        <v>2.0638305287465806E-6</v>
      </c>
      <c r="S39" s="37">
        <f t="shared" si="18"/>
        <v>2.7162441177456944E-7</v>
      </c>
      <c r="T39" s="37">
        <f t="shared" si="18"/>
        <v>1.2326000725215547E-7</v>
      </c>
      <c r="U39" s="37">
        <f t="shared" ref="U39" si="19">U19/U$26*100</f>
        <v>2.1184045058085337E-6</v>
      </c>
    </row>
    <row r="40" spans="1:21" x14ac:dyDescent="0.2">
      <c r="A40" s="105"/>
      <c r="B40" s="93"/>
      <c r="C40" s="37">
        <f t="shared" ref="C40:T40" si="20">IFERROR(C20/C$26*100,"--")</f>
        <v>0</v>
      </c>
      <c r="D40" s="37">
        <f t="shared" si="20"/>
        <v>0</v>
      </c>
      <c r="E40" s="37">
        <f t="shared" si="20"/>
        <v>2.0030926405714198E-6</v>
      </c>
      <c r="F40" s="37">
        <f t="shared" si="20"/>
        <v>7.5268308287090624E-6</v>
      </c>
      <c r="G40" s="37">
        <f t="shared" si="20"/>
        <v>5.0002309282703262E-5</v>
      </c>
      <c r="H40" s="37">
        <f t="shared" si="20"/>
        <v>1.6442087385753988E-4</v>
      </c>
      <c r="I40" s="37">
        <f t="shared" si="20"/>
        <v>1.6436610258507885E-4</v>
      </c>
      <c r="J40" s="37">
        <f t="shared" si="20"/>
        <v>9.6524938783306829E-5</v>
      </c>
      <c r="K40" s="37">
        <f t="shared" si="20"/>
        <v>1.4141904133951191E-4</v>
      </c>
      <c r="L40" s="37">
        <f t="shared" si="20"/>
        <v>3.2877089367162898E-5</v>
      </c>
      <c r="M40" s="37">
        <f t="shared" si="20"/>
        <v>3.9832096625914032E-4</v>
      </c>
      <c r="N40" s="37">
        <f t="shared" si="20"/>
        <v>2.0569727640462897E-4</v>
      </c>
      <c r="O40" s="37" t="str">
        <f t="shared" si="20"/>
        <v>--</v>
      </c>
      <c r="P40" s="37">
        <f t="shared" si="20"/>
        <v>1.8115324840342888E-4</v>
      </c>
      <c r="Q40" s="37">
        <f t="shared" si="20"/>
        <v>3.3375028799507653E-4</v>
      </c>
      <c r="R40" s="37">
        <f t="shared" si="20"/>
        <v>4.5205153263011295E-4</v>
      </c>
      <c r="S40" s="37">
        <f t="shared" si="20"/>
        <v>6.1678077981677077E-4</v>
      </c>
      <c r="T40" s="37">
        <f t="shared" si="20"/>
        <v>7.687079744090955E-4</v>
      </c>
      <c r="U40" s="37">
        <f t="shared" ref="U40" si="21">U20/U$26*100</f>
        <v>3.0549043144647198E-4</v>
      </c>
    </row>
    <row r="41" spans="1:21" x14ac:dyDescent="0.2">
      <c r="A41" s="105"/>
      <c r="B41" s="93"/>
      <c r="C41" s="37">
        <f t="shared" ref="C41:T41" si="22">IFERROR(C21/C$26*100,"--")</f>
        <v>9.2720696532726775E-7</v>
      </c>
      <c r="D41" s="37">
        <f t="shared" si="22"/>
        <v>0</v>
      </c>
      <c r="E41" s="37">
        <f t="shared" si="22"/>
        <v>0</v>
      </c>
      <c r="F41" s="37">
        <f t="shared" si="22"/>
        <v>0</v>
      </c>
      <c r="G41" s="37">
        <f t="shared" si="22"/>
        <v>5.7819159254665137E-7</v>
      </c>
      <c r="H41" s="37">
        <f t="shared" si="22"/>
        <v>3.2997705894067881E-7</v>
      </c>
      <c r="I41" s="37">
        <f t="shared" si="22"/>
        <v>4.0289214284917355E-6</v>
      </c>
      <c r="J41" s="37">
        <f t="shared" si="22"/>
        <v>3.1626234406474555E-5</v>
      </c>
      <c r="K41" s="37">
        <f t="shared" si="22"/>
        <v>7.0754753172677043E-6</v>
      </c>
      <c r="L41" s="37">
        <f t="shared" si="22"/>
        <v>8.245402137296242E-7</v>
      </c>
      <c r="M41" s="37">
        <f t="shared" si="22"/>
        <v>4.6247747297459898E-6</v>
      </c>
      <c r="N41" s="37">
        <f t="shared" si="22"/>
        <v>3.5774711103578762E-6</v>
      </c>
      <c r="O41" s="37" t="str">
        <f t="shared" si="22"/>
        <v>--</v>
      </c>
      <c r="P41" s="37">
        <f t="shared" si="22"/>
        <v>2.0249190749760331E-7</v>
      </c>
      <c r="Q41" s="37">
        <f t="shared" si="22"/>
        <v>9.6077278173584423E-6</v>
      </c>
      <c r="R41" s="37">
        <f t="shared" si="22"/>
        <v>6.8237140302092379E-4</v>
      </c>
      <c r="S41" s="37">
        <f t="shared" si="22"/>
        <v>1.1137388199892926E-5</v>
      </c>
      <c r="T41" s="37">
        <f t="shared" si="22"/>
        <v>4.212348704214602E-7</v>
      </c>
      <c r="U41" s="37">
        <f t="shared" ref="U41" si="23">U21/U$26*100</f>
        <v>7.3230823852493985E-5</v>
      </c>
    </row>
    <row r="42" spans="1:21" x14ac:dyDescent="0.2">
      <c r="A42" s="105"/>
      <c r="B42" s="93"/>
      <c r="C42" s="37">
        <f t="shared" ref="C42:T42" si="24">IFERROR(C22/C$26*100,"--")</f>
        <v>3.1854816618073398E-4</v>
      </c>
      <c r="D42" s="37">
        <f t="shared" si="24"/>
        <v>5.5921887009048452E-8</v>
      </c>
      <c r="E42" s="37">
        <f t="shared" si="24"/>
        <v>1.060548676216039E-7</v>
      </c>
      <c r="F42" s="37">
        <f t="shared" si="24"/>
        <v>4.2734760986912966E-4</v>
      </c>
      <c r="G42" s="37">
        <f t="shared" si="24"/>
        <v>4.7547873457373199E-5</v>
      </c>
      <c r="H42" s="37">
        <f t="shared" si="24"/>
        <v>1.7611980840939472E-6</v>
      </c>
      <c r="I42" s="37">
        <f t="shared" si="24"/>
        <v>2.4356556621791284E-5</v>
      </c>
      <c r="J42" s="37">
        <f t="shared" si="24"/>
        <v>2.1821572294045923E-6</v>
      </c>
      <c r="K42" s="37">
        <f t="shared" si="24"/>
        <v>7.3888177956038451E-7</v>
      </c>
      <c r="L42" s="37">
        <f t="shared" si="24"/>
        <v>2.8195872359440801E-6</v>
      </c>
      <c r="M42" s="37">
        <f t="shared" si="24"/>
        <v>5.7532736004473837E-6</v>
      </c>
      <c r="N42" s="37">
        <f t="shared" si="24"/>
        <v>1.0699619845895348E-4</v>
      </c>
      <c r="O42" s="37" t="str">
        <f t="shared" si="24"/>
        <v>--</v>
      </c>
      <c r="P42" s="37">
        <f t="shared" si="24"/>
        <v>5.7815633820228673E-4</v>
      </c>
      <c r="Q42" s="37">
        <f t="shared" si="24"/>
        <v>8.0835458810499087E-4</v>
      </c>
      <c r="R42" s="37">
        <f t="shared" si="24"/>
        <v>2.4731058125729881E-5</v>
      </c>
      <c r="S42" s="37">
        <f t="shared" si="24"/>
        <v>3.7539281024381086E-6</v>
      </c>
      <c r="T42" s="37">
        <f t="shared" si="24"/>
        <v>7.4827924134137384E-6</v>
      </c>
      <c r="U42" s="37">
        <f t="shared" ref="U42" si="25">U22/U$26*100</f>
        <v>1.5772833333564391E-4</v>
      </c>
    </row>
    <row r="43" spans="1:21" x14ac:dyDescent="0.2">
      <c r="A43" s="105"/>
      <c r="B43" s="93"/>
      <c r="C43" s="37">
        <f t="shared" ref="C43:T43" si="26">IFERROR(C23/C$26*100,"--")</f>
        <v>1.3469545144143911E-3</v>
      </c>
      <c r="D43" s="37">
        <f t="shared" si="26"/>
        <v>1.3884675962047417E-2</v>
      </c>
      <c r="E43" s="37">
        <f t="shared" si="26"/>
        <v>4.6901529890506111E-2</v>
      </c>
      <c r="F43" s="37">
        <f t="shared" si="26"/>
        <v>0.22399991870412425</v>
      </c>
      <c r="G43" s="37">
        <f t="shared" si="26"/>
        <v>0.3194273417572614</v>
      </c>
      <c r="H43" s="37">
        <f t="shared" si="26"/>
        <v>0.37375921292860714</v>
      </c>
      <c r="I43" s="37">
        <f t="shared" si="26"/>
        <v>0.57838934159056044</v>
      </c>
      <c r="J43" s="37">
        <f t="shared" si="26"/>
        <v>0.87268891414413952</v>
      </c>
      <c r="K43" s="37">
        <f t="shared" si="26"/>
        <v>1.1376432697493177</v>
      </c>
      <c r="L43" s="37">
        <f t="shared" si="26"/>
        <v>0.70333223866399763</v>
      </c>
      <c r="M43" s="37">
        <f t="shared" si="26"/>
        <v>0.62701287129415884</v>
      </c>
      <c r="N43" s="37">
        <f t="shared" si="26"/>
        <v>0.70625275057549486</v>
      </c>
      <c r="O43" s="37" t="str">
        <f t="shared" si="26"/>
        <v>--</v>
      </c>
      <c r="P43" s="37">
        <f t="shared" si="26"/>
        <v>0.89210971008025042</v>
      </c>
      <c r="Q43" s="37">
        <f t="shared" si="26"/>
        <v>0.72688165112487413</v>
      </c>
      <c r="R43" s="37">
        <f t="shared" si="26"/>
        <v>0.63168804677810186</v>
      </c>
      <c r="S43" s="37">
        <f t="shared" si="26"/>
        <v>9.4626478461473026E-2</v>
      </c>
      <c r="T43" s="37">
        <f t="shared" si="26"/>
        <v>8.5269519746844033E-2</v>
      </c>
      <c r="U43" s="37">
        <f t="shared" ref="U43" si="27">U23/U$26*100</f>
        <v>0.51353142443470579</v>
      </c>
    </row>
    <row r="44" spans="1:21" x14ac:dyDescent="0.2">
      <c r="A44" s="105"/>
      <c r="B44" s="35" t="s">
        <v>79</v>
      </c>
      <c r="C44" s="37">
        <f t="shared" ref="C44:T44" si="28">IFERROR(C24/C$26*100,"--")</f>
        <v>68.620509742988375</v>
      </c>
      <c r="D44" s="37">
        <f t="shared" si="28"/>
        <v>58.559015512289371</v>
      </c>
      <c r="E44" s="37">
        <f t="shared" si="28"/>
        <v>64.604497208942774</v>
      </c>
      <c r="F44" s="37">
        <f t="shared" si="28"/>
        <v>71.748568464114186</v>
      </c>
      <c r="G44" s="37">
        <f t="shared" si="28"/>
        <v>81.024116503192843</v>
      </c>
      <c r="H44" s="37">
        <f t="shared" si="28"/>
        <v>82.918587763070491</v>
      </c>
      <c r="I44" s="37">
        <f t="shared" si="28"/>
        <v>83.963715582861425</v>
      </c>
      <c r="J44" s="37">
        <f t="shared" si="28"/>
        <v>81.82929907934367</v>
      </c>
      <c r="K44" s="37">
        <f t="shared" si="28"/>
        <v>81.482590441458385</v>
      </c>
      <c r="L44" s="37">
        <f t="shared" si="28"/>
        <v>80.503170049739794</v>
      </c>
      <c r="M44" s="37">
        <f t="shared" si="28"/>
        <v>80.151139249374609</v>
      </c>
      <c r="N44" s="37">
        <f t="shared" si="28"/>
        <v>79.984140168250079</v>
      </c>
      <c r="O44" s="37">
        <f t="shared" si="28"/>
        <v>54.688105473999606</v>
      </c>
      <c r="P44" s="37">
        <f t="shared" si="28"/>
        <v>80.739327351457547</v>
      </c>
      <c r="Q44" s="37">
        <f t="shared" si="28"/>
        <v>82.578650499279135</v>
      </c>
      <c r="R44" s="37">
        <f t="shared" si="28"/>
        <v>79.502988975699367</v>
      </c>
      <c r="S44" s="37">
        <f t="shared" si="28"/>
        <v>73.656493508105797</v>
      </c>
      <c r="T44" s="37">
        <f t="shared" si="28"/>
        <v>72.587003685445239</v>
      </c>
      <c r="U44" s="37">
        <f t="shared" ref="U44" si="29">U24/U$26*100</f>
        <v>77.351989200815837</v>
      </c>
    </row>
    <row r="45" spans="1:21" x14ac:dyDescent="0.2">
      <c r="A45" s="105"/>
      <c r="B45" s="35" t="s">
        <v>80</v>
      </c>
      <c r="C45" s="37">
        <f t="shared" ref="C45:T45" si="30">IFERROR(C25/C$26*100,"--")</f>
        <v>31.379490257011621</v>
      </c>
      <c r="D45" s="37">
        <f t="shared" si="30"/>
        <v>41.440984487710637</v>
      </c>
      <c r="E45" s="37">
        <f t="shared" si="30"/>
        <v>35.395502791057218</v>
      </c>
      <c r="F45" s="37">
        <f t="shared" si="30"/>
        <v>28.2514315358858</v>
      </c>
      <c r="G45" s="37">
        <f t="shared" si="30"/>
        <v>18.975883496807157</v>
      </c>
      <c r="H45" s="37">
        <f t="shared" si="30"/>
        <v>17.081412236929509</v>
      </c>
      <c r="I45" s="37">
        <f t="shared" si="30"/>
        <v>16.036284417138578</v>
      </c>
      <c r="J45" s="37">
        <f t="shared" si="30"/>
        <v>18.170700920656333</v>
      </c>
      <c r="K45" s="37">
        <f t="shared" si="30"/>
        <v>18.517409558541615</v>
      </c>
      <c r="L45" s="37">
        <f t="shared" si="30"/>
        <v>19.496829950260214</v>
      </c>
      <c r="M45" s="37">
        <f t="shared" si="30"/>
        <v>19.848860750625384</v>
      </c>
      <c r="N45" s="37">
        <f t="shared" si="30"/>
        <v>20.015859831749932</v>
      </c>
      <c r="O45" s="37">
        <f t="shared" si="30"/>
        <v>45.311894526000394</v>
      </c>
      <c r="P45" s="37">
        <f t="shared" si="30"/>
        <v>19.260672648542453</v>
      </c>
      <c r="Q45" s="37">
        <f t="shared" si="30"/>
        <v>17.421349500720865</v>
      </c>
      <c r="R45" s="37">
        <f t="shared" si="30"/>
        <v>20.497011024300622</v>
      </c>
      <c r="S45" s="37">
        <f t="shared" si="30"/>
        <v>26.343506491894214</v>
      </c>
      <c r="T45" s="37">
        <f t="shared" si="30"/>
        <v>27.412996314554761</v>
      </c>
      <c r="U45" s="37">
        <f t="shared" ref="U45" si="31">U25/U$26*100</f>
        <v>22.648010799184163</v>
      </c>
    </row>
    <row r="46" spans="1:21" x14ac:dyDescent="0.2">
      <c r="A46" s="105"/>
      <c r="B46" s="35" t="s">
        <v>81</v>
      </c>
      <c r="C46" s="37">
        <f t="shared" ref="C46:T46" si="32">IFERROR(C26/C$26*100,"--")</f>
        <v>100</v>
      </c>
      <c r="D46" s="37">
        <f t="shared" si="32"/>
        <v>100</v>
      </c>
      <c r="E46" s="37">
        <f t="shared" si="32"/>
        <v>100</v>
      </c>
      <c r="F46" s="37">
        <f t="shared" si="32"/>
        <v>100</v>
      </c>
      <c r="G46" s="37">
        <f t="shared" si="32"/>
        <v>100</v>
      </c>
      <c r="H46" s="37">
        <f t="shared" si="32"/>
        <v>100</v>
      </c>
      <c r="I46" s="37">
        <f t="shared" si="32"/>
        <v>100</v>
      </c>
      <c r="J46" s="37">
        <f t="shared" si="32"/>
        <v>100</v>
      </c>
      <c r="K46" s="37">
        <f t="shared" si="32"/>
        <v>100</v>
      </c>
      <c r="L46" s="37">
        <f t="shared" si="32"/>
        <v>100</v>
      </c>
      <c r="M46" s="37">
        <f t="shared" si="32"/>
        <v>100</v>
      </c>
      <c r="N46" s="37">
        <f t="shared" si="32"/>
        <v>100</v>
      </c>
      <c r="O46" s="37">
        <f t="shared" si="32"/>
        <v>100</v>
      </c>
      <c r="P46" s="37">
        <f t="shared" si="32"/>
        <v>100</v>
      </c>
      <c r="Q46" s="37">
        <f t="shared" si="32"/>
        <v>100</v>
      </c>
      <c r="R46" s="37">
        <f t="shared" si="32"/>
        <v>100</v>
      </c>
      <c r="S46" s="37">
        <f t="shared" si="32"/>
        <v>100</v>
      </c>
      <c r="T46" s="37">
        <f t="shared" si="32"/>
        <v>100</v>
      </c>
      <c r="U46" s="37">
        <f t="shared" ref="U46" si="33">U26/U$26*100</f>
        <v>100</v>
      </c>
    </row>
    <row r="47" spans="1:21" x14ac:dyDescent="0.2">
      <c r="A47" s="105"/>
      <c r="B47" s="35"/>
      <c r="C47" s="202" t="s">
        <v>77</v>
      </c>
      <c r="D47" s="202"/>
      <c r="E47" s="202"/>
      <c r="F47" s="202"/>
      <c r="G47" s="202"/>
      <c r="H47" s="202"/>
      <c r="I47" s="202"/>
      <c r="J47" s="202"/>
      <c r="K47" s="202"/>
      <c r="L47" s="202"/>
      <c r="M47" s="202"/>
      <c r="N47" s="202"/>
      <c r="O47" s="202"/>
      <c r="P47" s="202"/>
      <c r="Q47" s="202"/>
      <c r="R47" s="202"/>
      <c r="S47" s="202"/>
      <c r="T47" s="202"/>
      <c r="U47" s="202"/>
    </row>
    <row r="48" spans="1:21" ht="13.5" thickBot="1" x14ac:dyDescent="0.25">
      <c r="A48" s="105"/>
      <c r="B48" s="35"/>
      <c r="C48" s="203"/>
      <c r="D48" s="203"/>
      <c r="E48" s="203"/>
      <c r="F48" s="203"/>
      <c r="G48" s="203"/>
      <c r="H48" s="203"/>
      <c r="I48" s="203"/>
      <c r="J48" s="203"/>
      <c r="K48" s="203"/>
      <c r="L48" s="203"/>
      <c r="M48" s="203"/>
      <c r="N48" s="203"/>
      <c r="O48" s="203"/>
      <c r="P48" s="203"/>
      <c r="Q48" s="203"/>
      <c r="R48" s="203"/>
      <c r="S48" s="203"/>
      <c r="T48" s="203"/>
      <c r="U48" s="203"/>
    </row>
    <row r="49" spans="1:21" ht="13.5" thickTop="1" x14ac:dyDescent="0.2">
      <c r="A49" s="105"/>
      <c r="B49" s="93" t="s">
        <v>30</v>
      </c>
      <c r="C49" s="38" t="s">
        <v>28</v>
      </c>
      <c r="D49" s="39">
        <f>IFERROR(IF(C9=0,"--",(D9/C9)*100-100),"--")</f>
        <v>659.44014600510195</v>
      </c>
      <c r="E49" s="39">
        <f t="shared" ref="E49:T49" si="34">IFERROR(IF(D9=0,"--",(E9/D9)*100-100),"--")</f>
        <v>12.156088353504103</v>
      </c>
      <c r="F49" s="39">
        <f t="shared" si="34"/>
        <v>105.95819904364751</v>
      </c>
      <c r="G49" s="39">
        <f t="shared" si="34"/>
        <v>298.87206716067271</v>
      </c>
      <c r="H49" s="39">
        <f t="shared" si="34"/>
        <v>76.204096704538898</v>
      </c>
      <c r="I49" s="39">
        <f t="shared" si="34"/>
        <v>38.922619882359442</v>
      </c>
      <c r="J49" s="39">
        <f t="shared" si="34"/>
        <v>-36.651660121472688</v>
      </c>
      <c r="K49" s="39">
        <f t="shared" si="34"/>
        <v>-28.71177484645672</v>
      </c>
      <c r="L49" s="39">
        <f t="shared" si="34"/>
        <v>94.22837831346439</v>
      </c>
      <c r="M49" s="39">
        <f t="shared" si="34"/>
        <v>20.777719796108045</v>
      </c>
      <c r="N49" s="39">
        <f t="shared" si="34"/>
        <v>15.6102584405063</v>
      </c>
      <c r="O49" s="39" t="str">
        <f t="shared" si="34"/>
        <v>--</v>
      </c>
      <c r="P49" s="39" t="str">
        <f t="shared" si="34"/>
        <v>--</v>
      </c>
      <c r="Q49" s="39">
        <f t="shared" si="34"/>
        <v>12.699136271273701</v>
      </c>
      <c r="R49" s="39">
        <f t="shared" si="34"/>
        <v>-8.9583727005444018</v>
      </c>
      <c r="S49" s="39">
        <f t="shared" si="34"/>
        <v>-13.087168198374826</v>
      </c>
      <c r="T49" s="39">
        <f t="shared" si="34"/>
        <v>-10.297246431005206</v>
      </c>
      <c r="U49" s="39">
        <f>IFERROR(POWER(T11/C11,1/21)*100-100,"--")</f>
        <v>22.714301603246966</v>
      </c>
    </row>
    <row r="50" spans="1:21" x14ac:dyDescent="0.2">
      <c r="A50" s="105"/>
      <c r="B50" s="93" t="s">
        <v>29</v>
      </c>
      <c r="C50" s="38" t="s">
        <v>28</v>
      </c>
      <c r="D50" s="39">
        <f t="shared" ref="D50:T50" si="35">IFERROR(IF(C10=0,"--",(D10/C10)*100-100),"--")</f>
        <v>81.770085025752792</v>
      </c>
      <c r="E50" s="39">
        <f t="shared" si="35"/>
        <v>-1.2571282983479364</v>
      </c>
      <c r="F50" s="39">
        <f t="shared" si="35"/>
        <v>32.06666772658707</v>
      </c>
      <c r="G50" s="39">
        <f t="shared" si="35"/>
        <v>127.83229035895602</v>
      </c>
      <c r="H50" s="39">
        <f t="shared" si="35"/>
        <v>-1.9753179028180341</v>
      </c>
      <c r="I50" s="39">
        <f t="shared" si="35"/>
        <v>5.6415580035796182</v>
      </c>
      <c r="J50" s="39">
        <f t="shared" si="35"/>
        <v>25.308778179573508</v>
      </c>
      <c r="K50" s="39">
        <f t="shared" si="35"/>
        <v>-39.444577400696858</v>
      </c>
      <c r="L50" s="39">
        <f t="shared" si="35"/>
        <v>75.813417140824271</v>
      </c>
      <c r="M50" s="39">
        <f t="shared" si="35"/>
        <v>19.967297293105915</v>
      </c>
      <c r="N50" s="39">
        <f t="shared" si="35"/>
        <v>6.520891641828868</v>
      </c>
      <c r="O50" s="39">
        <f t="shared" si="35"/>
        <v>-19.250487133722672</v>
      </c>
      <c r="P50" s="39">
        <f t="shared" si="35"/>
        <v>20.780265904530481</v>
      </c>
      <c r="Q50" s="39">
        <f t="shared" si="35"/>
        <v>-9.9929502074236041</v>
      </c>
      <c r="R50" s="39">
        <f t="shared" si="35"/>
        <v>-0.12649607594434542</v>
      </c>
      <c r="S50" s="39">
        <f t="shared" si="35"/>
        <v>-17.218531707611248</v>
      </c>
      <c r="T50" s="39">
        <f t="shared" si="35"/>
        <v>1.8701136545731885</v>
      </c>
      <c r="U50" s="39">
        <f t="shared" ref="U50:U66" si="36">IFERROR(POWER(T12/C12,1/21)*100-100,"--")</f>
        <v>21.8072057765349</v>
      </c>
    </row>
    <row r="51" spans="1:21" x14ac:dyDescent="0.2">
      <c r="A51" s="105"/>
      <c r="B51" s="93" t="s">
        <v>32</v>
      </c>
      <c r="C51" s="38" t="s">
        <v>28</v>
      </c>
      <c r="D51" s="39">
        <f t="shared" ref="D51:T51" si="37">IFERROR(IF(C11=0,"--",(D11/C11)*100-100),"--")</f>
        <v>222.51280498814043</v>
      </c>
      <c r="E51" s="39">
        <f t="shared" si="37"/>
        <v>31.189903830939613</v>
      </c>
      <c r="F51" s="39">
        <f t="shared" si="37"/>
        <v>73.984235690653151</v>
      </c>
      <c r="G51" s="39">
        <f t="shared" si="37"/>
        <v>127.00504746658368</v>
      </c>
      <c r="H51" s="39">
        <f t="shared" si="37"/>
        <v>15.15704324078429</v>
      </c>
      <c r="I51" s="39">
        <f t="shared" si="37"/>
        <v>21.094432816643234</v>
      </c>
      <c r="J51" s="39">
        <f t="shared" si="37"/>
        <v>12.091111719221288</v>
      </c>
      <c r="K51" s="39">
        <f t="shared" si="37"/>
        <v>-13.96655202822086</v>
      </c>
      <c r="L51" s="39">
        <f t="shared" si="37"/>
        <v>69.615371339546016</v>
      </c>
      <c r="M51" s="39">
        <f t="shared" si="37"/>
        <v>36.374401236434267</v>
      </c>
      <c r="N51" s="39">
        <f t="shared" si="37"/>
        <v>6.2705934524029772</v>
      </c>
      <c r="O51" s="39" t="str">
        <f t="shared" si="37"/>
        <v>--</v>
      </c>
      <c r="P51" s="39" t="str">
        <f t="shared" si="37"/>
        <v>--</v>
      </c>
      <c r="Q51" s="39">
        <f t="shared" si="37"/>
        <v>26.177449661750885</v>
      </c>
      <c r="R51" s="39">
        <f t="shared" si="37"/>
        <v>-2.5355999709034052</v>
      </c>
      <c r="S51" s="39">
        <f t="shared" si="37"/>
        <v>-3.0202193044351731</v>
      </c>
      <c r="T51" s="39">
        <f t="shared" si="37"/>
        <v>-1.0333103266839174</v>
      </c>
      <c r="U51" s="39">
        <f t="shared" si="36"/>
        <v>27.841590815070248</v>
      </c>
    </row>
    <row r="52" spans="1:21" x14ac:dyDescent="0.2">
      <c r="A52" s="105"/>
      <c r="B52" s="93" t="s">
        <v>31</v>
      </c>
      <c r="C52" s="38" t="s">
        <v>28</v>
      </c>
      <c r="D52" s="39">
        <f t="shared" ref="D52:T52" si="38">IFERROR(IF(C12=0,"--",(D12/C12)*100-100),"--")</f>
        <v>213.7821960717514</v>
      </c>
      <c r="E52" s="39">
        <f t="shared" si="38"/>
        <v>21.624791143641488</v>
      </c>
      <c r="F52" s="39">
        <f t="shared" si="38"/>
        <v>85.443520357324246</v>
      </c>
      <c r="G52" s="39">
        <f t="shared" si="38"/>
        <v>263.2228807209637</v>
      </c>
      <c r="H52" s="39">
        <f t="shared" si="38"/>
        <v>31.632108328662468</v>
      </c>
      <c r="I52" s="39">
        <f t="shared" si="38"/>
        <v>14.796860912003424</v>
      </c>
      <c r="J52" s="39">
        <f t="shared" si="38"/>
        <v>-37.123226580068</v>
      </c>
      <c r="K52" s="39">
        <f t="shared" si="38"/>
        <v>-18.963342884438148</v>
      </c>
      <c r="L52" s="39">
        <f t="shared" si="38"/>
        <v>87.791292534216097</v>
      </c>
      <c r="M52" s="39">
        <f t="shared" si="38"/>
        <v>39.571582042823024</v>
      </c>
      <c r="N52" s="39">
        <f t="shared" si="38"/>
        <v>11.154035504202227</v>
      </c>
      <c r="O52" s="39">
        <f t="shared" si="38"/>
        <v>7.1086593805936644</v>
      </c>
      <c r="P52" s="39">
        <f t="shared" si="38"/>
        <v>4.8702570520115103</v>
      </c>
      <c r="Q52" s="39">
        <f t="shared" si="38"/>
        <v>12.949601235446224</v>
      </c>
      <c r="R52" s="39">
        <f t="shared" si="38"/>
        <v>-0.86839979314770233</v>
      </c>
      <c r="S52" s="39">
        <f t="shared" si="38"/>
        <v>-1.6899650363765488</v>
      </c>
      <c r="T52" s="39">
        <f t="shared" si="38"/>
        <v>-11.678905832302462</v>
      </c>
      <c r="U52" s="39">
        <f t="shared" si="36"/>
        <v>12.075795746413661</v>
      </c>
    </row>
    <row r="53" spans="1:21" x14ac:dyDescent="0.2">
      <c r="A53" s="105"/>
      <c r="B53" s="93" t="s">
        <v>42</v>
      </c>
      <c r="C53" s="38" t="s">
        <v>28</v>
      </c>
      <c r="D53" s="39">
        <f t="shared" ref="D53:T53" si="39">IFERROR(IF(C13=0,"--",(D13/C13)*100-100),"--")</f>
        <v>1032.4178620363875</v>
      </c>
      <c r="E53" s="39">
        <f t="shared" si="39"/>
        <v>23.796852735102235</v>
      </c>
      <c r="F53" s="39">
        <f t="shared" si="39"/>
        <v>27.711753862728898</v>
      </c>
      <c r="G53" s="39">
        <f t="shared" si="39"/>
        <v>102.76315580383968</v>
      </c>
      <c r="H53" s="39">
        <f t="shared" si="39"/>
        <v>32.431018481073721</v>
      </c>
      <c r="I53" s="39">
        <f t="shared" si="39"/>
        <v>8.0808915612078351</v>
      </c>
      <c r="J53" s="39">
        <f t="shared" si="39"/>
        <v>10.435443229370549</v>
      </c>
      <c r="K53" s="39">
        <f t="shared" si="39"/>
        <v>-7.7270779888912671</v>
      </c>
      <c r="L53" s="39">
        <f t="shared" si="39"/>
        <v>113.97812146296795</v>
      </c>
      <c r="M53" s="39">
        <f t="shared" si="39"/>
        <v>56.370020056889615</v>
      </c>
      <c r="N53" s="39">
        <f t="shared" si="39"/>
        <v>15.772924304441105</v>
      </c>
      <c r="O53" s="39">
        <f t="shared" si="39"/>
        <v>-16.292779493305972</v>
      </c>
      <c r="P53" s="39">
        <f t="shared" si="39"/>
        <v>15.110849616730064</v>
      </c>
      <c r="Q53" s="39">
        <f t="shared" si="39"/>
        <v>1.5509202480303657</v>
      </c>
      <c r="R53" s="39">
        <f t="shared" si="39"/>
        <v>-7.5697906645799833</v>
      </c>
      <c r="S53" s="39">
        <f t="shared" si="39"/>
        <v>-4.4209538019122476</v>
      </c>
      <c r="T53" s="39">
        <f t="shared" si="39"/>
        <v>-1.9633785826820684</v>
      </c>
      <c r="U53" s="39">
        <f t="shared" si="36"/>
        <v>42.453559715565461</v>
      </c>
    </row>
    <row r="54" spans="1:21" x14ac:dyDescent="0.2">
      <c r="A54" s="105"/>
      <c r="B54" s="93" t="s">
        <v>34</v>
      </c>
      <c r="C54" s="38" t="s">
        <v>28</v>
      </c>
      <c r="D54" s="39">
        <f t="shared" ref="D54:T54" si="40">IFERROR(IF(C14=0,"--",(D14/C14)*100-100),"--")</f>
        <v>129.71013162048064</v>
      </c>
      <c r="E54" s="39">
        <f t="shared" si="40"/>
        <v>52.297100426423953</v>
      </c>
      <c r="F54" s="39">
        <f t="shared" si="40"/>
        <v>-12.654364647707055</v>
      </c>
      <c r="G54" s="39">
        <f t="shared" si="40"/>
        <v>11.129452617632182</v>
      </c>
      <c r="H54" s="39">
        <f t="shared" si="40"/>
        <v>4.0475047929249257</v>
      </c>
      <c r="I54" s="39">
        <f t="shared" si="40"/>
        <v>24.871343920531856</v>
      </c>
      <c r="J54" s="39">
        <f t="shared" si="40"/>
        <v>-3.9983067634120601</v>
      </c>
      <c r="K54" s="39">
        <f t="shared" si="40"/>
        <v>-7.3784462359761989</v>
      </c>
      <c r="L54" s="39">
        <f t="shared" si="40"/>
        <v>84.526350678599471</v>
      </c>
      <c r="M54" s="39">
        <f t="shared" si="40"/>
        <v>21.634770014234306</v>
      </c>
      <c r="N54" s="39">
        <f t="shared" si="40"/>
        <v>-0.77824860274446905</v>
      </c>
      <c r="O54" s="39">
        <f t="shared" si="40"/>
        <v>-4.589161430021278</v>
      </c>
      <c r="P54" s="39">
        <f t="shared" si="40"/>
        <v>13.252923664104173</v>
      </c>
      <c r="Q54" s="39">
        <f t="shared" si="40"/>
        <v>39.615287567370842</v>
      </c>
      <c r="R54" s="39">
        <f t="shared" si="40"/>
        <v>-4.3382358310279017</v>
      </c>
      <c r="S54" s="39">
        <f t="shared" si="40"/>
        <v>-2.7240270646836109</v>
      </c>
      <c r="T54" s="39">
        <f t="shared" si="40"/>
        <v>-10.654275757489316</v>
      </c>
      <c r="U54" s="39">
        <f t="shared" si="36"/>
        <v>35.368905175868179</v>
      </c>
    </row>
    <row r="55" spans="1:21" x14ac:dyDescent="0.2">
      <c r="A55" s="105"/>
      <c r="B55" s="93" t="s">
        <v>44</v>
      </c>
      <c r="C55" s="38" t="s">
        <v>28</v>
      </c>
      <c r="D55" s="39">
        <f t="shared" ref="D55:T55" si="41">IFERROR(IF(C15=0,"--",(D15/C15)*100-100),"--")</f>
        <v>5512.8093829396621</v>
      </c>
      <c r="E55" s="39">
        <f t="shared" si="41"/>
        <v>62.808082322773686</v>
      </c>
      <c r="F55" s="39">
        <f t="shared" si="41"/>
        <v>47.872924719483393</v>
      </c>
      <c r="G55" s="39">
        <f t="shared" si="41"/>
        <v>55.799810703963459</v>
      </c>
      <c r="H55" s="39">
        <f t="shared" si="41"/>
        <v>13.139515779524743</v>
      </c>
      <c r="I55" s="39">
        <f t="shared" si="41"/>
        <v>22.671708614005468</v>
      </c>
      <c r="J55" s="39">
        <f t="shared" si="41"/>
        <v>25.168002009885583</v>
      </c>
      <c r="K55" s="39">
        <f t="shared" si="41"/>
        <v>-12.511391652956831</v>
      </c>
      <c r="L55" s="39">
        <f t="shared" si="41"/>
        <v>101.10481946209586</v>
      </c>
      <c r="M55" s="39">
        <f t="shared" si="41"/>
        <v>33.688719696140595</v>
      </c>
      <c r="N55" s="39">
        <f t="shared" si="41"/>
        <v>9.9396813236980677</v>
      </c>
      <c r="O55" s="39">
        <f t="shared" si="41"/>
        <v>-19.253040289733619</v>
      </c>
      <c r="P55" s="39">
        <f t="shared" si="41"/>
        <v>20.585403758452969</v>
      </c>
      <c r="Q55" s="39">
        <f t="shared" si="41"/>
        <v>9.57082675327419</v>
      </c>
      <c r="R55" s="39">
        <f t="shared" si="41"/>
        <v>39.340620388444989</v>
      </c>
      <c r="S55" s="39">
        <f t="shared" si="41"/>
        <v>7.6202135531834472</v>
      </c>
      <c r="T55" s="39">
        <f t="shared" si="41"/>
        <v>11.497431318807202</v>
      </c>
      <c r="U55" s="39">
        <f t="shared" si="36"/>
        <v>45.30512691706565</v>
      </c>
    </row>
    <row r="56" spans="1:21" x14ac:dyDescent="0.2">
      <c r="A56" s="105"/>
      <c r="B56" s="93"/>
      <c r="C56" s="38" t="s">
        <v>28</v>
      </c>
      <c r="D56" s="39">
        <f t="shared" ref="D56:T56" si="42">IFERROR(IF(C16=0,"--",(D16/C16)*100-100),"--")</f>
        <v>3962.7560286846419</v>
      </c>
      <c r="E56" s="39">
        <f t="shared" si="42"/>
        <v>59.526345038061265</v>
      </c>
      <c r="F56" s="39">
        <f t="shared" si="42"/>
        <v>68.53370869462367</v>
      </c>
      <c r="G56" s="39">
        <f t="shared" si="42"/>
        <v>62.01581666342156</v>
      </c>
      <c r="H56" s="39">
        <f t="shared" si="42"/>
        <v>26.752167960360879</v>
      </c>
      <c r="I56" s="39">
        <f t="shared" si="42"/>
        <v>46.200150297962438</v>
      </c>
      <c r="J56" s="39">
        <f t="shared" si="42"/>
        <v>24.859972059614918</v>
      </c>
      <c r="K56" s="39">
        <f t="shared" si="42"/>
        <v>1.350673300336382</v>
      </c>
      <c r="L56" s="39">
        <f t="shared" si="42"/>
        <v>7.7999398336420711</v>
      </c>
      <c r="M56" s="39">
        <f t="shared" si="42"/>
        <v>24.735339258707484</v>
      </c>
      <c r="N56" s="39">
        <f t="shared" si="42"/>
        <v>18.154013053077378</v>
      </c>
      <c r="O56" s="39" t="str">
        <f t="shared" si="42"/>
        <v>--</v>
      </c>
      <c r="P56" s="39" t="str">
        <f t="shared" si="42"/>
        <v>--</v>
      </c>
      <c r="Q56" s="39">
        <f t="shared" si="42"/>
        <v>-3.6902224921906424</v>
      </c>
      <c r="R56" s="39">
        <f t="shared" si="42"/>
        <v>7.2597179378584826</v>
      </c>
      <c r="S56" s="39">
        <f t="shared" si="42"/>
        <v>-34.647488658535252</v>
      </c>
      <c r="T56" s="39">
        <f t="shared" si="42"/>
        <v>8.3640915333548378</v>
      </c>
      <c r="U56" s="39">
        <f t="shared" si="36"/>
        <v>61.247082689988986</v>
      </c>
    </row>
    <row r="57" spans="1:21" x14ac:dyDescent="0.2">
      <c r="A57" s="105"/>
      <c r="B57" s="93"/>
      <c r="C57" s="38" t="s">
        <v>28</v>
      </c>
      <c r="D57" s="39">
        <f t="shared" ref="D57:T57" si="43">IFERROR(IF(C17=0,"--",(D17/C17)*100-100),"--")</f>
        <v>4370.9115426689923</v>
      </c>
      <c r="E57" s="39">
        <f t="shared" si="43"/>
        <v>275.04067787207339</v>
      </c>
      <c r="F57" s="39">
        <f t="shared" si="43"/>
        <v>518.38879072828479</v>
      </c>
      <c r="G57" s="39">
        <f t="shared" si="43"/>
        <v>232.61851598800325</v>
      </c>
      <c r="H57" s="39">
        <f t="shared" si="43"/>
        <v>47.891457832336329</v>
      </c>
      <c r="I57" s="39">
        <f t="shared" si="43"/>
        <v>86.220415156217825</v>
      </c>
      <c r="J57" s="39">
        <f t="shared" si="43"/>
        <v>30.468192957235942</v>
      </c>
      <c r="K57" s="39">
        <f t="shared" si="43"/>
        <v>-1.7684191468229358</v>
      </c>
      <c r="L57" s="39">
        <f t="shared" si="43"/>
        <v>15.74377108800455</v>
      </c>
      <c r="M57" s="39">
        <f t="shared" si="43"/>
        <v>16.121821812671428</v>
      </c>
      <c r="N57" s="39">
        <f t="shared" si="43"/>
        <v>24.462254739015776</v>
      </c>
      <c r="O57" s="39" t="str">
        <f t="shared" si="43"/>
        <v>--</v>
      </c>
      <c r="P57" s="39" t="str">
        <f t="shared" si="43"/>
        <v>--</v>
      </c>
      <c r="Q57" s="39">
        <f t="shared" si="43"/>
        <v>-10.67492750930495</v>
      </c>
      <c r="R57" s="39">
        <f t="shared" si="43"/>
        <v>-13.44516045290554</v>
      </c>
      <c r="S57" s="39">
        <f t="shared" si="43"/>
        <v>-85.366881706464568</v>
      </c>
      <c r="T57" s="39">
        <f t="shared" si="43"/>
        <v>-19.419198952038855</v>
      </c>
      <c r="U57" s="39">
        <f t="shared" si="36"/>
        <v>-15.951282288462281</v>
      </c>
    </row>
    <row r="58" spans="1:21" x14ac:dyDescent="0.2">
      <c r="A58" s="105"/>
      <c r="B58" s="93"/>
      <c r="C58" s="38" t="s">
        <v>28</v>
      </c>
      <c r="D58" s="39">
        <f t="shared" ref="D58:T58" si="44">IFERROR(IF(C18=0,"--",(D18/C18)*100-100),"--")</f>
        <v>25688.598574821855</v>
      </c>
      <c r="E58" s="39">
        <f t="shared" si="44"/>
        <v>-10.306714562033704</v>
      </c>
      <c r="F58" s="39">
        <f t="shared" si="44"/>
        <v>401.81659478332301</v>
      </c>
      <c r="G58" s="39">
        <f t="shared" si="44"/>
        <v>-46.962616822429915</v>
      </c>
      <c r="H58" s="39">
        <f t="shared" si="44"/>
        <v>19.413258686863941</v>
      </c>
      <c r="I58" s="39">
        <f t="shared" si="44"/>
        <v>102.6341553255011</v>
      </c>
      <c r="J58" s="39">
        <f t="shared" si="44"/>
        <v>-1.0310753719485319</v>
      </c>
      <c r="K58" s="39">
        <f t="shared" si="44"/>
        <v>15.594955614515115</v>
      </c>
      <c r="L58" s="39">
        <f t="shared" si="44"/>
        <v>-19.57963715227325</v>
      </c>
      <c r="M58" s="39">
        <f t="shared" si="44"/>
        <v>113.96370887199745</v>
      </c>
      <c r="N58" s="39">
        <f t="shared" si="44"/>
        <v>-3.3424129469850214</v>
      </c>
      <c r="O58" s="39" t="str">
        <f t="shared" si="44"/>
        <v>--</v>
      </c>
      <c r="P58" s="39" t="str">
        <f t="shared" si="44"/>
        <v>--</v>
      </c>
      <c r="Q58" s="39">
        <f t="shared" si="44"/>
        <v>-9.6137190851991079</v>
      </c>
      <c r="R58" s="39">
        <f t="shared" si="44"/>
        <v>4.130568360324034</v>
      </c>
      <c r="S58" s="39">
        <f t="shared" si="44"/>
        <v>165.53565648537767</v>
      </c>
      <c r="T58" s="39">
        <f t="shared" si="44"/>
        <v>256.50377283176198</v>
      </c>
      <c r="U58" s="39" t="str">
        <f t="shared" si="36"/>
        <v>--</v>
      </c>
    </row>
    <row r="59" spans="1:21" x14ac:dyDescent="0.2">
      <c r="A59" s="105"/>
      <c r="B59" s="93"/>
      <c r="C59" s="38" t="s">
        <v>28</v>
      </c>
      <c r="D59" s="39">
        <f t="shared" ref="D59:T59" si="45">IFERROR(IF(C19=0,"--",(D19/C19)*100-100),"--")</f>
        <v>-99.958103484393547</v>
      </c>
      <c r="E59" s="39">
        <f t="shared" si="45"/>
        <v>380683.33333333331</v>
      </c>
      <c r="F59" s="39">
        <f t="shared" si="45"/>
        <v>-99.848995491749463</v>
      </c>
      <c r="G59" s="39">
        <f t="shared" si="45"/>
        <v>2597.1014492753625</v>
      </c>
      <c r="H59" s="39">
        <f t="shared" si="45"/>
        <v>470.06985491671139</v>
      </c>
      <c r="I59" s="39">
        <f t="shared" si="45"/>
        <v>-85.663116222075601</v>
      </c>
      <c r="J59" s="39">
        <f t="shared" si="45"/>
        <v>-23.865877712031534</v>
      </c>
      <c r="K59" s="39">
        <f t="shared" si="45"/>
        <v>-70.639032815198618</v>
      </c>
      <c r="L59" s="39">
        <f t="shared" si="45"/>
        <v>4948.2352941176468</v>
      </c>
      <c r="M59" s="39">
        <f t="shared" si="45"/>
        <v>-77.878116989046845</v>
      </c>
      <c r="N59" s="39">
        <f t="shared" si="45"/>
        <v>-0.47405846721095202</v>
      </c>
      <c r="O59" s="39" t="str">
        <f t="shared" si="45"/>
        <v>--</v>
      </c>
      <c r="P59" s="39" t="str">
        <f t="shared" si="45"/>
        <v>--</v>
      </c>
      <c r="Q59" s="39">
        <f t="shared" si="45"/>
        <v>-40.963341858482529</v>
      </c>
      <c r="R59" s="39">
        <f t="shared" si="45"/>
        <v>847.6534296028882</v>
      </c>
      <c r="S59" s="39">
        <f t="shared" si="45"/>
        <v>-86.857142857142861</v>
      </c>
      <c r="T59" s="39">
        <f t="shared" si="45"/>
        <v>-56.811594202898547</v>
      </c>
      <c r="U59" s="39">
        <f t="shared" si="36"/>
        <v>13.042250163812071</v>
      </c>
    </row>
    <row r="60" spans="1:21" x14ac:dyDescent="0.2">
      <c r="A60" s="105"/>
      <c r="B60" s="93"/>
      <c r="C60" s="38" t="s">
        <v>28</v>
      </c>
      <c r="D60" s="39" t="str">
        <f t="shared" ref="D60:T60" si="46">IFERROR(IF(C20=0,"--",(D20/C20)*100-100),"--")</f>
        <v>--</v>
      </c>
      <c r="E60" s="39" t="str">
        <f t="shared" si="46"/>
        <v>--</v>
      </c>
      <c r="F60" s="39">
        <f t="shared" si="46"/>
        <v>385.60775540641316</v>
      </c>
      <c r="G60" s="39">
        <f t="shared" si="46"/>
        <v>1433.8605651105649</v>
      </c>
      <c r="H60" s="39">
        <f t="shared" si="46"/>
        <v>315.54487660809929</v>
      </c>
      <c r="I60" s="39">
        <f t="shared" si="46"/>
        <v>20.29600040475394</v>
      </c>
      <c r="J60" s="39">
        <f t="shared" si="46"/>
        <v>-49.246859159358237</v>
      </c>
      <c r="K60" s="39">
        <f t="shared" si="46"/>
        <v>10.420061953712306</v>
      </c>
      <c r="L60" s="39">
        <f t="shared" si="46"/>
        <v>-56.496117160613402</v>
      </c>
      <c r="M60" s="39">
        <f t="shared" si="46"/>
        <v>1480.2296829947509</v>
      </c>
      <c r="N60" s="39">
        <f t="shared" si="46"/>
        <v>-42.970149106313436</v>
      </c>
      <c r="O60" s="39" t="str">
        <f t="shared" si="46"/>
        <v>--</v>
      </c>
      <c r="P60" s="39" t="str">
        <f t="shared" si="46"/>
        <v>--</v>
      </c>
      <c r="Q60" s="39">
        <f t="shared" si="46"/>
        <v>102.12798260113752</v>
      </c>
      <c r="R60" s="39">
        <f t="shared" si="46"/>
        <v>34.959369058517012</v>
      </c>
      <c r="S60" s="39">
        <f t="shared" si="46"/>
        <v>36.250437850911169</v>
      </c>
      <c r="T60" s="39">
        <f t="shared" si="46"/>
        <v>18.616290415723569</v>
      </c>
      <c r="U60" s="39">
        <f t="shared" si="36"/>
        <v>-1.8295369685866945</v>
      </c>
    </row>
    <row r="61" spans="1:21" x14ac:dyDescent="0.2">
      <c r="A61" s="105"/>
      <c r="B61" s="93"/>
      <c r="C61" s="38" t="s">
        <v>28</v>
      </c>
      <c r="D61" s="39">
        <f t="shared" ref="D61:T61" si="47">IFERROR(IF(C21=0,"--",(D21/C21)*100-100),"--")</f>
        <v>-100</v>
      </c>
      <c r="E61" s="39" t="str">
        <f t="shared" si="47"/>
        <v>--</v>
      </c>
      <c r="F61" s="39" t="str">
        <f t="shared" si="47"/>
        <v>--</v>
      </c>
      <c r="G61" s="39" t="str">
        <f t="shared" si="47"/>
        <v>--</v>
      </c>
      <c r="H61" s="39">
        <f t="shared" si="47"/>
        <v>-27.878787878787875</v>
      </c>
      <c r="I61" s="39">
        <f t="shared" si="47"/>
        <v>1369.2677070828331</v>
      </c>
      <c r="J61" s="39">
        <f t="shared" si="47"/>
        <v>578.4132690579296</v>
      </c>
      <c r="K61" s="39">
        <f t="shared" si="47"/>
        <v>-83.138827666775057</v>
      </c>
      <c r="L61" s="39">
        <f t="shared" si="47"/>
        <v>-78.19285714285715</v>
      </c>
      <c r="M61" s="39">
        <f t="shared" si="47"/>
        <v>631.57549950867997</v>
      </c>
      <c r="N61" s="39">
        <f t="shared" si="47"/>
        <v>-14.57353928811284</v>
      </c>
      <c r="O61" s="39" t="str">
        <f t="shared" si="47"/>
        <v>--</v>
      </c>
      <c r="P61" s="39" t="str">
        <f t="shared" si="47"/>
        <v>--</v>
      </c>
      <c r="Q61" s="39">
        <f t="shared" si="47"/>
        <v>5105.5178268251284</v>
      </c>
      <c r="R61" s="39">
        <f t="shared" si="47"/>
        <v>6976.7991389572899</v>
      </c>
      <c r="S61" s="39">
        <f t="shared" si="47"/>
        <v>-98.370112757871524</v>
      </c>
      <c r="T61" s="39">
        <f t="shared" si="47"/>
        <v>-96.400395871624482</v>
      </c>
      <c r="U61" s="39">
        <f t="shared" si="36"/>
        <v>43.001460386455278</v>
      </c>
    </row>
    <row r="62" spans="1:21" x14ac:dyDescent="0.2">
      <c r="A62" s="105"/>
      <c r="B62" s="93"/>
      <c r="C62" s="38" t="s">
        <v>28</v>
      </c>
      <c r="D62" s="39">
        <f t="shared" ref="D62:T62" si="48">IFERROR(IF(C22=0,"--",(D22/C22)*100-100),"--")</f>
        <v>-99.947486871717928</v>
      </c>
      <c r="E62" s="39">
        <f t="shared" si="48"/>
        <v>102.85714285714289</v>
      </c>
      <c r="F62" s="39">
        <f t="shared" si="48"/>
        <v>520645.07042253518</v>
      </c>
      <c r="G62" s="39">
        <f t="shared" si="48"/>
        <v>-74.310373273397545</v>
      </c>
      <c r="H62" s="39">
        <f t="shared" si="48"/>
        <v>-95.319113095112755</v>
      </c>
      <c r="I62" s="39">
        <f t="shared" si="48"/>
        <v>1564.1925326135852</v>
      </c>
      <c r="J62" s="39">
        <f t="shared" si="48"/>
        <v>-92.257061765103387</v>
      </c>
      <c r="K62" s="39">
        <f t="shared" si="48"/>
        <v>-74.480712166172111</v>
      </c>
      <c r="L62" s="39">
        <f t="shared" si="48"/>
        <v>614.09028727770192</v>
      </c>
      <c r="M62" s="39">
        <f t="shared" si="48"/>
        <v>166.13984674329498</v>
      </c>
      <c r="N62" s="39">
        <f t="shared" si="48"/>
        <v>1953.8096095015294</v>
      </c>
      <c r="O62" s="39" t="str">
        <f t="shared" si="48"/>
        <v>--</v>
      </c>
      <c r="P62" s="39" t="str">
        <f t="shared" si="48"/>
        <v>--</v>
      </c>
      <c r="Q62" s="39">
        <f t="shared" si="48"/>
        <v>53.393704172580783</v>
      </c>
      <c r="R62" s="39">
        <f t="shared" si="48"/>
        <v>-96.951560833105916</v>
      </c>
      <c r="S62" s="39">
        <f t="shared" si="48"/>
        <v>-84.842126680145981</v>
      </c>
      <c r="T62" s="39">
        <f t="shared" si="48"/>
        <v>89.710570469798625</v>
      </c>
      <c r="U62" s="39">
        <f t="shared" si="36"/>
        <v>17.684620936405054</v>
      </c>
    </row>
    <row r="63" spans="1:21" x14ac:dyDescent="0.2">
      <c r="A63" s="105"/>
      <c r="B63" s="93"/>
      <c r="C63" s="38" t="s">
        <v>28</v>
      </c>
      <c r="D63" s="39">
        <f t="shared" ref="D63:T63" si="49">IFERROR(IF(C23=0,"--",(D23/C23)*100-100),"--")</f>
        <v>2983.5003406381288</v>
      </c>
      <c r="E63" s="39">
        <f t="shared" si="49"/>
        <v>261.32064463655189</v>
      </c>
      <c r="F63" s="39">
        <f t="shared" si="49"/>
        <v>517.21339932583032</v>
      </c>
      <c r="G63" s="39">
        <f t="shared" si="49"/>
        <v>229.25486572745001</v>
      </c>
      <c r="H63" s="39">
        <f t="shared" si="49"/>
        <v>47.866863656478273</v>
      </c>
      <c r="I63" s="39">
        <f t="shared" si="49"/>
        <v>86.219114677021423</v>
      </c>
      <c r="J63" s="39">
        <f t="shared" si="49"/>
        <v>30.399169046679759</v>
      </c>
      <c r="K63" s="39">
        <f t="shared" si="49"/>
        <v>-1.7514215726194209</v>
      </c>
      <c r="L63" s="39">
        <f t="shared" si="49"/>
        <v>15.690306091228393</v>
      </c>
      <c r="M63" s="39">
        <f t="shared" si="49"/>
        <v>16.277675743962689</v>
      </c>
      <c r="N63" s="39">
        <f t="shared" si="49"/>
        <v>24.39145784758432</v>
      </c>
      <c r="O63" s="39" t="str">
        <f t="shared" si="49"/>
        <v>--</v>
      </c>
      <c r="P63" s="39" t="str">
        <f t="shared" si="49"/>
        <v>--</v>
      </c>
      <c r="Q63" s="39">
        <f t="shared" si="49"/>
        <v>-10.608472603272716</v>
      </c>
      <c r="R63" s="39">
        <f t="shared" si="49"/>
        <v>-13.408413771777759</v>
      </c>
      <c r="S63" s="39">
        <f t="shared" si="49"/>
        <v>-85.040914653922485</v>
      </c>
      <c r="T63" s="39">
        <f t="shared" si="49"/>
        <v>-14.237995702557825</v>
      </c>
      <c r="U63" s="39">
        <f t="shared" si="36"/>
        <v>16.617262123588333</v>
      </c>
    </row>
    <row r="64" spans="1:21" x14ac:dyDescent="0.2">
      <c r="A64" s="105"/>
      <c r="B64" s="35" t="s">
        <v>79</v>
      </c>
      <c r="C64" s="38" t="s">
        <v>28</v>
      </c>
      <c r="D64" s="39">
        <f t="shared" ref="D64:T64" si="50">IFERROR(IF(C24=0,"--",(D24/C24)*100-100),"--")</f>
        <v>155.27072342528703</v>
      </c>
      <c r="E64" s="39">
        <f t="shared" si="50"/>
        <v>18.007741839904654</v>
      </c>
      <c r="F64" s="39">
        <f t="shared" si="50"/>
        <v>43.524150110330936</v>
      </c>
      <c r="G64" s="39">
        <f t="shared" si="50"/>
        <v>160.74082708200461</v>
      </c>
      <c r="H64" s="39">
        <f t="shared" si="50"/>
        <v>29.326830673816858</v>
      </c>
      <c r="I64" s="39">
        <f t="shared" si="50"/>
        <v>21.852834188023067</v>
      </c>
      <c r="J64" s="39">
        <f t="shared" si="50"/>
        <v>-15.772709830624905</v>
      </c>
      <c r="K64" s="39">
        <f t="shared" si="50"/>
        <v>-24.952603834071809</v>
      </c>
      <c r="L64" s="39">
        <f t="shared" si="50"/>
        <v>84.880327740485114</v>
      </c>
      <c r="M64" s="39">
        <f t="shared" si="50"/>
        <v>29.860517147298111</v>
      </c>
      <c r="N64" s="39">
        <f t="shared" si="50"/>
        <v>10.20493490397179</v>
      </c>
      <c r="O64" s="39">
        <f t="shared" si="50"/>
        <v>-50.149161468126508</v>
      </c>
      <c r="P64" s="39">
        <f t="shared" si="50"/>
        <v>120.87377937163177</v>
      </c>
      <c r="Q64" s="39">
        <f t="shared" si="50"/>
        <v>12.210519449621856</v>
      </c>
      <c r="R64" s="39">
        <f t="shared" si="50"/>
        <v>-4.0704477080719812</v>
      </c>
      <c r="S64" s="39">
        <f t="shared" si="50"/>
        <v>-7.482773642656511</v>
      </c>
      <c r="T64" s="39">
        <f t="shared" si="50"/>
        <v>-6.2089035812958713</v>
      </c>
      <c r="U64" s="39">
        <f t="shared" si="36"/>
        <v>17.370126673357206</v>
      </c>
    </row>
    <row r="65" spans="1:21" x14ac:dyDescent="0.2">
      <c r="A65" s="105"/>
      <c r="B65" s="35" t="s">
        <v>80</v>
      </c>
      <c r="C65" s="38" t="s">
        <v>28</v>
      </c>
      <c r="D65" s="39">
        <f t="shared" ref="D65:T65" si="51">IFERROR(IF(C25=0,"--",(D25/C25)*100-100),"--")</f>
        <v>295.04390163843436</v>
      </c>
      <c r="E65" s="39">
        <f t="shared" si="51"/>
        <v>-8.6392749479708044</v>
      </c>
      <c r="F65" s="39">
        <f t="shared" si="51"/>
        <v>3.1494383222145927</v>
      </c>
      <c r="G65" s="39">
        <f t="shared" si="51"/>
        <v>55.084902526596977</v>
      </c>
      <c r="H65" s="39">
        <f t="shared" si="51"/>
        <v>13.755606618070885</v>
      </c>
      <c r="I65" s="39">
        <f t="shared" si="51"/>
        <v>12.973311518004095</v>
      </c>
      <c r="J65" s="39">
        <f t="shared" si="51"/>
        <v>-2.072746103897515</v>
      </c>
      <c r="K65" s="39">
        <f t="shared" si="51"/>
        <v>-23.195231509177034</v>
      </c>
      <c r="L65" s="39">
        <f t="shared" si="51"/>
        <v>97.027260564266271</v>
      </c>
      <c r="M65" s="39">
        <f t="shared" si="51"/>
        <v>32.78590926961121</v>
      </c>
      <c r="N65" s="39">
        <f t="shared" si="51"/>
        <v>11.364181043948093</v>
      </c>
      <c r="O65" s="39">
        <f t="shared" si="51"/>
        <v>65.052246355879447</v>
      </c>
      <c r="P65" s="39">
        <f t="shared" si="51"/>
        <v>-36.406732006346232</v>
      </c>
      <c r="Q65" s="39">
        <f t="shared" si="51"/>
        <v>-0.76582537996245037</v>
      </c>
      <c r="R65" s="39">
        <f t="shared" si="51"/>
        <v>17.231813572651205</v>
      </c>
      <c r="S65" s="39">
        <f t="shared" si="51"/>
        <v>28.344738091278771</v>
      </c>
      <c r="T65" s="39">
        <f t="shared" si="51"/>
        <v>-0.96317498250836309</v>
      </c>
      <c r="U65" s="39" t="str">
        <f t="shared" si="36"/>
        <v>--</v>
      </c>
    </row>
    <row r="66" spans="1:21" x14ac:dyDescent="0.2">
      <c r="A66" s="105"/>
      <c r="B66" s="35" t="s">
        <v>81</v>
      </c>
      <c r="C66" s="38" t="s">
        <v>28</v>
      </c>
      <c r="D66" s="39">
        <f t="shared" ref="D66:T66" si="52">IFERROR(IF(C26=0,"--",(D26/C26)*100-100),"--")</f>
        <v>199.13083426459707</v>
      </c>
      <c r="E66" s="39">
        <f t="shared" si="52"/>
        <v>6.9649557464035183</v>
      </c>
      <c r="F66" s="39">
        <f t="shared" si="52"/>
        <v>29.233317872486936</v>
      </c>
      <c r="G66" s="39">
        <f t="shared" si="52"/>
        <v>130.8915158926265</v>
      </c>
      <c r="H66" s="39">
        <f t="shared" si="52"/>
        <v>26.372053337971678</v>
      </c>
      <c r="I66" s="39">
        <f t="shared" si="52"/>
        <v>20.336086316085527</v>
      </c>
      <c r="J66" s="39">
        <f t="shared" si="52"/>
        <v>-13.575744682362085</v>
      </c>
      <c r="K66" s="39">
        <f t="shared" si="52"/>
        <v>-24.633276964852797</v>
      </c>
      <c r="L66" s="39">
        <f t="shared" si="52"/>
        <v>87.12962504026558</v>
      </c>
      <c r="M66" s="39">
        <f t="shared" si="52"/>
        <v>30.430875874763814</v>
      </c>
      <c r="N66" s="39">
        <f t="shared" si="52"/>
        <v>10.435032056052677</v>
      </c>
      <c r="O66" s="39">
        <f t="shared" si="52"/>
        <v>-27.090609153870872</v>
      </c>
      <c r="P66" s="39">
        <f t="shared" si="52"/>
        <v>49.606999946088337</v>
      </c>
      <c r="Q66" s="39">
        <f t="shared" si="52"/>
        <v>9.711188150249555</v>
      </c>
      <c r="R66" s="39">
        <f t="shared" si="52"/>
        <v>-0.35930631880046349</v>
      </c>
      <c r="S66" s="39">
        <f t="shared" si="52"/>
        <v>-0.13920461281919927</v>
      </c>
      <c r="T66" s="39">
        <f t="shared" si="52"/>
        <v>-4.8269947273271328</v>
      </c>
      <c r="U66" s="39" t="str">
        <f t="shared" si="36"/>
        <v>--</v>
      </c>
    </row>
    <row r="67" spans="1:21" ht="13.5" thickBot="1" x14ac:dyDescent="0.25">
      <c r="A67" s="107"/>
      <c r="B67" s="107"/>
      <c r="C67" s="107"/>
      <c r="D67" s="107"/>
      <c r="E67" s="107"/>
      <c r="F67" s="107"/>
      <c r="G67" s="107"/>
      <c r="H67" s="107"/>
      <c r="I67" s="107"/>
      <c r="J67" s="107"/>
      <c r="K67" s="107"/>
      <c r="L67" s="107"/>
      <c r="M67" s="107"/>
      <c r="N67" s="107"/>
      <c r="O67" s="107"/>
      <c r="P67" s="107"/>
      <c r="Q67" s="107"/>
      <c r="R67" s="107"/>
      <c r="S67" s="107"/>
      <c r="T67" s="107"/>
      <c r="U67" s="107"/>
    </row>
    <row r="68" spans="1:21" ht="13.5" thickTop="1" x14ac:dyDescent="0.2">
      <c r="A68" s="13" t="s">
        <v>668</v>
      </c>
      <c r="B68" s="13"/>
      <c r="C68" s="37"/>
      <c r="D68" s="37"/>
      <c r="E68" s="37"/>
      <c r="F68" s="37"/>
      <c r="G68" s="37"/>
      <c r="H68" s="37"/>
      <c r="I68" s="37"/>
      <c r="J68" s="37"/>
      <c r="K68" s="37"/>
      <c r="L68" s="37"/>
      <c r="M68" s="37"/>
      <c r="N68" s="37"/>
      <c r="O68" s="37"/>
      <c r="P68" s="37"/>
      <c r="Q68" s="37"/>
      <c r="R68" s="37"/>
      <c r="S68" s="37"/>
      <c r="T68" s="37"/>
      <c r="U68" s="37"/>
    </row>
  </sheetData>
  <mergeCells count="5">
    <mergeCell ref="C2:U2"/>
    <mergeCell ref="C4:U4"/>
    <mergeCell ref="C7:U8"/>
    <mergeCell ref="C27:U28"/>
    <mergeCell ref="C47:U48"/>
  </mergeCells>
  <phoneticPr fontId="7" type="noConversion"/>
  <hyperlinks>
    <hyperlink ref="A1" location="INDICE!A1" display="ÍNDICE"/>
  </hyperlinks>
  <pageMargins left="0.75" right="0.75" top="1" bottom="1" header="0" footer="0"/>
  <headerFooter alignWithMargins="0"/>
  <ignoredErrors>
    <ignoredError sqref="C24:U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67</vt:i4>
      </vt:variant>
    </vt:vector>
  </HeadingPairs>
  <TitlesOfParts>
    <vt:vector size="67" baseType="lpstr">
      <vt:lpstr>INDICE</vt:lpstr>
      <vt:lpstr>I</vt:lpstr>
      <vt:lpstr>II</vt:lpstr>
      <vt:lpstr>III</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 </vt:lpstr>
      <vt:lpstr>A30</vt:lpstr>
      <vt:lpstr>A31</vt:lpstr>
      <vt:lpstr>A32</vt:lpstr>
      <vt:lpstr>A33</vt:lpstr>
      <vt:lpstr>A34</vt:lpstr>
      <vt:lpstr>A35</vt:lpstr>
      <vt:lpstr>A36</vt:lpstr>
      <vt:lpstr>A37</vt:lpstr>
      <vt:lpstr>A38</vt:lpstr>
      <vt:lpstr>A39</vt:lpstr>
      <vt:lpstr>A40</vt:lpstr>
      <vt:lpstr>A41</vt:lpstr>
      <vt:lpstr>A42</vt:lpstr>
      <vt:lpstr>A43</vt:lpstr>
      <vt:lpstr>A44</vt:lpstr>
      <vt:lpstr>A45</vt:lpstr>
      <vt:lpstr>A46</vt:lpstr>
      <vt:lpstr>A47</vt:lpstr>
      <vt:lpstr>A48</vt:lpstr>
      <vt:lpstr>A49</vt:lpstr>
      <vt:lpstr>A50</vt:lpstr>
      <vt:lpstr>A51</vt:lpstr>
      <vt:lpstr>A52</vt:lpstr>
      <vt:lpstr>A53</vt:lpstr>
      <vt:lpstr>A54</vt:lpstr>
      <vt:lpstr>A55</vt:lpstr>
      <vt:lpstr>A56</vt:lpstr>
      <vt:lpstr>A57</vt:lpstr>
      <vt:lpstr>A58</vt:lpstr>
      <vt:lpstr>A59</vt:lpstr>
      <vt:lpstr>A60</vt:lpstr>
      <vt:lpstr>A61</vt:lpstr>
      <vt:lpstr>A62</vt:lpstr>
      <vt:lpstr>A63</vt:lpstr>
    </vt:vector>
  </TitlesOfParts>
  <Company>UNAM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cub214b</dc:creator>
  <cp:lastModifiedBy>LORENA C</cp:lastModifiedBy>
  <dcterms:created xsi:type="dcterms:W3CDTF">2008-01-22T19:20:05Z</dcterms:created>
  <dcterms:modified xsi:type="dcterms:W3CDTF">2017-11-27T18:30:57Z</dcterms:modified>
</cp:coreProperties>
</file>